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8F202E9D-B9EF-374E-9675-6D8E0AEF9426}" xr6:coauthVersionLast="47" xr6:coauthVersionMax="47" xr10:uidLastSave="{00000000-0000-0000-0000-000000000000}"/>
  <bookViews>
    <workbookView xWindow="-400" yWindow="2380" windowWidth="35300" windowHeight="1888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1" i="1" l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N81" i="1" l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O71" i="1" s="1"/>
  <c r="C7" i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C9" i="1"/>
  <c r="O25" i="1" l="1"/>
  <c r="O28" i="1"/>
  <c r="O26" i="1"/>
  <c r="O30" i="1"/>
  <c r="O52" i="1"/>
  <c r="P52" i="1" s="1"/>
  <c r="O54" i="1"/>
  <c r="P54" i="1" s="1"/>
  <c r="O60" i="1"/>
  <c r="O61" i="1"/>
  <c r="P61" i="1" s="1"/>
  <c r="O36" i="1"/>
  <c r="O37" i="1"/>
  <c r="O64" i="1"/>
  <c r="P64" i="1" s="1"/>
  <c r="O62" i="1"/>
  <c r="P62" i="1" s="1"/>
  <c r="O38" i="1"/>
  <c r="O72" i="1"/>
  <c r="P72" i="1" s="1"/>
  <c r="O40" i="1"/>
  <c r="O73" i="1"/>
  <c r="P73" i="1" s="1"/>
  <c r="O42" i="1"/>
  <c r="O48" i="1"/>
  <c r="O18" i="1"/>
  <c r="P18" i="1" s="1"/>
  <c r="O49" i="1"/>
  <c r="O24" i="1"/>
  <c r="O50" i="1"/>
  <c r="P50" i="1" s="1"/>
  <c r="O27" i="1"/>
  <c r="O39" i="1"/>
  <c r="P39" i="1" s="1"/>
  <c r="O51" i="1"/>
  <c r="P51" i="1" s="1"/>
  <c r="O63" i="1"/>
  <c r="P63" i="1" s="1"/>
  <c r="O17" i="1"/>
  <c r="O29" i="1"/>
  <c r="O41" i="1"/>
  <c r="O53" i="1"/>
  <c r="P53" i="1" s="1"/>
  <c r="O65" i="1"/>
  <c r="P65" i="1" s="1"/>
  <c r="O66" i="1"/>
  <c r="P66" i="1" s="1"/>
  <c r="O19" i="1"/>
  <c r="P19" i="1" s="1"/>
  <c r="O31" i="1"/>
  <c r="O43" i="1"/>
  <c r="P43" i="1" s="1"/>
  <c r="O55" i="1"/>
  <c r="P55" i="1" s="1"/>
  <c r="O67" i="1"/>
  <c r="P67" i="1" s="1"/>
  <c r="O20" i="1"/>
  <c r="P20" i="1" s="1"/>
  <c r="O32" i="1"/>
  <c r="O44" i="1"/>
  <c r="O56" i="1"/>
  <c r="P56" i="1" s="1"/>
  <c r="O68" i="1"/>
  <c r="P68" i="1" s="1"/>
  <c r="O21" i="1"/>
  <c r="P21" i="1" s="1"/>
  <c r="O33" i="1"/>
  <c r="O45" i="1"/>
  <c r="O57" i="1"/>
  <c r="P57" i="1" s="1"/>
  <c r="O69" i="1"/>
  <c r="P69" i="1" s="1"/>
  <c r="O22" i="1"/>
  <c r="P22" i="1" s="1"/>
  <c r="O34" i="1"/>
  <c r="O46" i="1"/>
  <c r="O58" i="1"/>
  <c r="P58" i="1" s="1"/>
  <c r="O70" i="1"/>
  <c r="P70" i="1" s="1"/>
  <c r="V76" i="1"/>
  <c r="V65" i="1"/>
  <c r="V53" i="1"/>
  <c r="V41" i="1"/>
  <c r="V29" i="1"/>
  <c r="V17" i="1"/>
  <c r="V71" i="1"/>
  <c r="V20" i="1"/>
  <c r="V42" i="1"/>
  <c r="V75" i="1"/>
  <c r="V64" i="1"/>
  <c r="V52" i="1"/>
  <c r="V40" i="1"/>
  <c r="V28" i="1"/>
  <c r="V74" i="1"/>
  <c r="V63" i="1"/>
  <c r="V51" i="1"/>
  <c r="V39" i="1"/>
  <c r="V27" i="1"/>
  <c r="V62" i="1"/>
  <c r="V50" i="1"/>
  <c r="V38" i="1"/>
  <c r="V26" i="1"/>
  <c r="V73" i="1"/>
  <c r="V59" i="1"/>
  <c r="V32" i="1"/>
  <c r="V54" i="1"/>
  <c r="V61" i="1"/>
  <c r="V49" i="1"/>
  <c r="V37" i="1"/>
  <c r="V25" i="1"/>
  <c r="V56" i="1"/>
  <c r="V72" i="1"/>
  <c r="V60" i="1"/>
  <c r="V48" i="1"/>
  <c r="V36" i="1"/>
  <c r="V24" i="1"/>
  <c r="V35" i="1"/>
  <c r="V47" i="1"/>
  <c r="V23" i="1"/>
  <c r="V79" i="1"/>
  <c r="V44" i="1"/>
  <c r="V81" i="1"/>
  <c r="V70" i="1"/>
  <c r="V58" i="1"/>
  <c r="V46" i="1"/>
  <c r="V34" i="1"/>
  <c r="V22" i="1"/>
  <c r="V68" i="1"/>
  <c r="V18" i="1"/>
  <c r="V80" i="1"/>
  <c r="V69" i="1"/>
  <c r="V57" i="1"/>
  <c r="V45" i="1"/>
  <c r="V33" i="1"/>
  <c r="V21" i="1"/>
  <c r="V30" i="1"/>
  <c r="V78" i="1"/>
  <c r="V67" i="1"/>
  <c r="V55" i="1"/>
  <c r="V43" i="1"/>
  <c r="V31" i="1"/>
  <c r="V19" i="1"/>
  <c r="V77" i="1"/>
  <c r="V66" i="1"/>
  <c r="O23" i="1"/>
  <c r="P23" i="1" s="1"/>
  <c r="O35" i="1"/>
  <c r="O47" i="1"/>
  <c r="P47" i="1" s="1"/>
  <c r="O59" i="1"/>
  <c r="P59" i="1" s="1"/>
  <c r="P17" i="1"/>
  <c r="P71" i="1"/>
  <c r="P60" i="1"/>
  <c r="R8" i="1"/>
  <c r="C11" i="1"/>
  <c r="P26" i="1" s="1"/>
  <c r="P49" i="1" l="1"/>
  <c r="P48" i="1"/>
  <c r="P46" i="1"/>
  <c r="P40" i="1"/>
  <c r="P45" i="1"/>
  <c r="P31" i="1"/>
  <c r="P33" i="1"/>
  <c r="P41" i="1"/>
  <c r="P30" i="1"/>
  <c r="S62" i="1"/>
  <c r="W62" i="1" s="1"/>
  <c r="S50" i="1"/>
  <c r="W50" i="1" s="1"/>
  <c r="S38" i="1"/>
  <c r="W38" i="1" s="1"/>
  <c r="S26" i="1"/>
  <c r="W26" i="1" s="1"/>
  <c r="S73" i="1"/>
  <c r="W73" i="1" s="1"/>
  <c r="S61" i="1"/>
  <c r="W61" i="1" s="1"/>
  <c r="S49" i="1"/>
  <c r="W49" i="1" s="1"/>
  <c r="S37" i="1"/>
  <c r="W37" i="1" s="1"/>
  <c r="S25" i="1"/>
  <c r="W25" i="1" s="1"/>
  <c r="S72" i="1"/>
  <c r="W72" i="1" s="1"/>
  <c r="S60" i="1"/>
  <c r="W60" i="1" s="1"/>
  <c r="S48" i="1"/>
  <c r="W48" i="1" s="1"/>
  <c r="S36" i="1"/>
  <c r="W36" i="1" s="1"/>
  <c r="S24" i="1"/>
  <c r="W24" i="1" s="1"/>
  <c r="S71" i="1"/>
  <c r="W71" i="1" s="1"/>
  <c r="S59" i="1"/>
  <c r="W59" i="1" s="1"/>
  <c r="S47" i="1"/>
  <c r="W47" i="1" s="1"/>
  <c r="S35" i="1"/>
  <c r="W35" i="1" s="1"/>
  <c r="S23" i="1"/>
  <c r="W23" i="1" s="1"/>
  <c r="S81" i="1"/>
  <c r="S70" i="1"/>
  <c r="W70" i="1" s="1"/>
  <c r="S58" i="1"/>
  <c r="W58" i="1" s="1"/>
  <c r="S46" i="1"/>
  <c r="W46" i="1" s="1"/>
  <c r="S34" i="1"/>
  <c r="W34" i="1" s="1"/>
  <c r="S22" i="1"/>
  <c r="W22" i="1" s="1"/>
  <c r="S51" i="1"/>
  <c r="W51" i="1" s="1"/>
  <c r="S80" i="1"/>
  <c r="S69" i="1"/>
  <c r="W69" i="1" s="1"/>
  <c r="S57" i="1"/>
  <c r="W57" i="1" s="1"/>
  <c r="S45" i="1"/>
  <c r="W45" i="1" s="1"/>
  <c r="S33" i="1"/>
  <c r="W33" i="1" s="1"/>
  <c r="S21" i="1"/>
  <c r="W21" i="1" s="1"/>
  <c r="S39" i="1"/>
  <c r="W39" i="1" s="1"/>
  <c r="S79" i="1"/>
  <c r="S68" i="1"/>
  <c r="W68" i="1" s="1"/>
  <c r="S56" i="1"/>
  <c r="W56" i="1" s="1"/>
  <c r="S44" i="1"/>
  <c r="W44" i="1" s="1"/>
  <c r="S32" i="1"/>
  <c r="W32" i="1" s="1"/>
  <c r="S20" i="1"/>
  <c r="W20" i="1" s="1"/>
  <c r="S19" i="1"/>
  <c r="W19" i="1" s="1"/>
  <c r="S27" i="1"/>
  <c r="W27" i="1" s="1"/>
  <c r="S78" i="1"/>
  <c r="S67" i="1"/>
  <c r="W67" i="1" s="1"/>
  <c r="S55" i="1"/>
  <c r="W55" i="1" s="1"/>
  <c r="S43" i="1"/>
  <c r="W43" i="1" s="1"/>
  <c r="S31" i="1"/>
  <c r="W31" i="1" s="1"/>
  <c r="S77" i="1"/>
  <c r="S66" i="1"/>
  <c r="W66" i="1" s="1"/>
  <c r="S54" i="1"/>
  <c r="W54" i="1" s="1"/>
  <c r="S42" i="1"/>
  <c r="W42" i="1" s="1"/>
  <c r="S30" i="1"/>
  <c r="W30" i="1" s="1"/>
  <c r="S18" i="1"/>
  <c r="W18" i="1" s="1"/>
  <c r="S76" i="1"/>
  <c r="S65" i="1"/>
  <c r="W65" i="1" s="1"/>
  <c r="S53" i="1"/>
  <c r="W53" i="1" s="1"/>
  <c r="S41" i="1"/>
  <c r="W41" i="1" s="1"/>
  <c r="S29" i="1"/>
  <c r="W29" i="1" s="1"/>
  <c r="S17" i="1"/>
  <c r="W17" i="1" s="1"/>
  <c r="S63" i="1"/>
  <c r="W63" i="1" s="1"/>
  <c r="S75" i="1"/>
  <c r="S64" i="1"/>
  <c r="W64" i="1" s="1"/>
  <c r="S52" i="1"/>
  <c r="W52" i="1" s="1"/>
  <c r="S40" i="1"/>
  <c r="W40" i="1" s="1"/>
  <c r="S28" i="1"/>
  <c r="W28" i="1" s="1"/>
  <c r="S74" i="1"/>
  <c r="P34" i="1"/>
  <c r="P28" i="1"/>
  <c r="P42" i="1"/>
  <c r="X62" i="1"/>
  <c r="P36" i="1"/>
  <c r="P24" i="1"/>
  <c r="X50" i="1"/>
  <c r="P38" i="1"/>
  <c r="P25" i="1"/>
  <c r="P37" i="1"/>
  <c r="P35" i="1"/>
  <c r="P44" i="1"/>
  <c r="P29" i="1"/>
  <c r="P32" i="1"/>
  <c r="P27" i="1"/>
  <c r="X46" i="1" l="1"/>
  <c r="X71" i="1"/>
  <c r="X54" i="1"/>
  <c r="X61" i="1"/>
  <c r="X20" i="1"/>
  <c r="X48" i="1"/>
  <c r="X38" i="1"/>
  <c r="X36" i="1"/>
  <c r="W75" i="1"/>
  <c r="X59" i="1"/>
  <c r="X19" i="1"/>
  <c r="X63" i="1"/>
  <c r="X67" i="1"/>
  <c r="X69" i="1"/>
  <c r="X56" i="1"/>
  <c r="W80" i="1"/>
  <c r="X22" i="1"/>
  <c r="X30" i="1"/>
  <c r="X68" i="1"/>
  <c r="X31" i="1"/>
  <c r="X42" i="1"/>
  <c r="X44" i="1"/>
  <c r="X65" i="1"/>
  <c r="X32" i="1"/>
  <c r="X55" i="1"/>
  <c r="W79" i="1"/>
  <c r="X41" i="1"/>
  <c r="X57" i="1"/>
  <c r="X35" i="1"/>
  <c r="X34" i="1"/>
  <c r="X39" i="1"/>
  <c r="X58" i="1"/>
  <c r="U17" i="1"/>
  <c r="X17" i="1" s="1"/>
  <c r="X26" i="1"/>
  <c r="X52" i="1"/>
  <c r="X53" i="1"/>
  <c r="X40" i="1"/>
  <c r="W76" i="1"/>
  <c r="X70" i="1"/>
  <c r="X60" i="1"/>
  <c r="X73" i="1"/>
  <c r="X21" i="1"/>
  <c r="X27" i="1"/>
  <c r="X29" i="1"/>
  <c r="W77" i="1"/>
  <c r="X37" i="1"/>
  <c r="X33" i="1"/>
  <c r="X24" i="1"/>
  <c r="X28" i="1"/>
  <c r="W74" i="1"/>
  <c r="X25" i="1"/>
  <c r="X43" i="1"/>
  <c r="X18" i="1"/>
  <c r="W78" i="1"/>
  <c r="X72" i="1"/>
  <c r="X23" i="1"/>
  <c r="X49" i="1"/>
  <c r="X64" i="1"/>
  <c r="X45" i="1"/>
  <c r="W81" i="1"/>
  <c r="X51" i="1"/>
  <c r="X47" i="1"/>
  <c r="X66" i="1"/>
  <c r="X76" i="1" l="1"/>
  <c r="X80" i="1"/>
  <c r="X79" i="1"/>
  <c r="X74" i="1"/>
  <c r="X77" i="1"/>
  <c r="X78" i="1"/>
  <c r="X81" i="1"/>
  <c r="X75" i="1"/>
</calcChain>
</file>

<file path=xl/sharedStrings.xml><?xml version="1.0" encoding="utf-8"?>
<sst xmlns="http://schemas.openxmlformats.org/spreadsheetml/2006/main" count="305" uniqueCount="102">
  <si>
    <t>Location</t>
  </si>
  <si>
    <t>Constants</t>
  </si>
  <si>
    <t>Rep</t>
  </si>
  <si>
    <t>Date_collected</t>
  </si>
  <si>
    <t>convert to K</t>
  </si>
  <si>
    <t>Convert machene readout</t>
  </si>
  <si>
    <t>Ambient CH4 concentration ppm</t>
  </si>
  <si>
    <t>Kh adjusted for water temperature</t>
  </si>
  <si>
    <t>ml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</si>
  <si>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</si>
  <si>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</si>
  <si>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</si>
  <si>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</si>
  <si>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</si>
  <si>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</si>
  <si>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</si>
  <si>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</si>
  <si>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</si>
  <si>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</si>
  <si>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</si>
  <si>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</si>
  <si>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Steps</t>
  </si>
  <si>
    <t>R (L⋅atm⋅K−1⋅mol−1)</t>
  </si>
  <si>
    <t>PV=nRT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</si>
  <si>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</si>
  <si>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</si>
  <si>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</si>
  <si>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</si>
  <si>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</si>
  <si>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</si>
  <si>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</si>
  <si>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</si>
  <si>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</si>
  <si>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</si>
  <si>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</si>
  <si>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</si>
  <si>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</si>
  <si>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</si>
  <si>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</si>
  <si>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</si>
  <si>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Site</t>
  </si>
  <si>
    <t>Headspace extracted</t>
  </si>
  <si>
    <t>Wetland_11</t>
  </si>
  <si>
    <t>Wetland_12</t>
  </si>
  <si>
    <t>Wetland_06</t>
  </si>
  <si>
    <t>Wetland_08</t>
  </si>
  <si>
    <t>Wetland_09</t>
  </si>
  <si>
    <t>Wetland_04</t>
  </si>
  <si>
    <t>Wetland_10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</si>
  <si>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</si>
  <si>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</si>
  <si>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</si>
  <si>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</si>
  <si>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</si>
  <si>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</si>
  <si>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Calculate mol/L at atmospheric pressure in lab when samples where processed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</si>
  <si>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</si>
  <si>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</si>
  <si>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</si>
  <si>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</si>
  <si>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</si>
  <si>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</si>
  <si>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</si>
  <si>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</si>
  <si>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</si>
  <si>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</si>
  <si>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umol ch4/L gas</t>
  </si>
  <si>
    <t>p=(n/V)*R*T</t>
  </si>
  <si>
    <t>mol/(L*atm) = umol/(L*uatm)</t>
  </si>
  <si>
    <t>average 2021 from Moaa (uatm)</t>
  </si>
  <si>
    <t>equilibrium of aqueous CH4 with atmosphere</t>
  </si>
  <si>
    <t>NA</t>
  </si>
  <si>
    <t>notes</t>
  </si>
  <si>
    <t>evak 13ml</t>
  </si>
  <si>
    <t>****evak 14ml</t>
  </si>
  <si>
    <t>overpressure</t>
  </si>
  <si>
    <t>Gavilan</t>
  </si>
  <si>
    <t>Chakanas</t>
  </si>
  <si>
    <t>waypt14</t>
  </si>
  <si>
    <t>waypt13</t>
  </si>
  <si>
    <t>waypt08</t>
  </si>
  <si>
    <t>waypt12</t>
  </si>
  <si>
    <t>waypt07</t>
  </si>
  <si>
    <t>Waypt03</t>
  </si>
  <si>
    <t>waypt05</t>
  </si>
  <si>
    <t>waypt06</t>
  </si>
  <si>
    <t>waypt10</t>
  </si>
  <si>
    <t>Resotered outlet</t>
  </si>
  <si>
    <t>waypy04</t>
  </si>
  <si>
    <t>waypt11</t>
  </si>
  <si>
    <t xml:space="preserve"> Not restored outle</t>
  </si>
  <si>
    <t>waypt09</t>
  </si>
  <si>
    <t>Waypt01</t>
  </si>
  <si>
    <t>Waypoint2</t>
  </si>
  <si>
    <t>CH4 GCC Output</t>
  </si>
  <si>
    <t>umol ch4/mol gas (see notes)</t>
  </si>
  <si>
    <t>this is the lab given volumn</t>
  </si>
  <si>
    <t>CH4 GCC  (see notes)</t>
  </si>
  <si>
    <t>there are (.015+.012) ml in overpressurized  vials</t>
  </si>
  <si>
    <t>Bottle_vol</t>
  </si>
  <si>
    <t>Airpressure. Lab</t>
  </si>
  <si>
    <t>Airtemp_lab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</si>
</sst>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5" borderId="0" xfId="0" applyFill="1" applyBorder="1" applyAlignment="1">
      <alignment vertical="center"/>
    </xf>
    <xf numFmtId="164" fontId="0" fillId="10" borderId="2" xfId="0" applyNumberFormat="1" applyFill="1" applyBorder="1"/>
    <xf numFmtId="164" fontId="0" fillId="10" borderId="0" xfId="0" applyNumberFormat="1" applyFill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317500</xdr:colOff>
      <xdr:row>1</xdr:row>
      <xdr:rowOff>76200</xdr:rowOff>
    </xdr:from>
    <xdr:to>
      <xdr:col>17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192582</xdr:colOff>
      <xdr:row>3</xdr:row>
      <xdr:rowOff>279400</xdr:rowOff>
    </xdr:from>
    <xdr:to>
      <xdr:col>18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I765"/>
  <sheetViews>
    <sheetView tabSelected="1" topLeftCell="E1" workbookViewId="0">
      <selection activeCell="T18" sqref="T18"/>
    </sheetView>
  </sheetViews>
  <sheetFormatPr baseColWidth="10" defaultRowHeight="16" x14ac:dyDescent="0.2"/>
  <cols>
    <col min="1" max="1" width="13.5" bestFit="1" customWidth="1"/>
    <col min="2" max="2" width="20.6640625" customWidth="1"/>
    <col min="3" max="3" width="12.1640625" bestFit="1" customWidth="1"/>
    <col min="4" max="4" width="14.6640625" customWidth="1"/>
    <col min="5" max="5" width="7.33203125" customWidth="1"/>
    <col min="6" max="6" width="14.1640625" customWidth="1"/>
    <col min="10" max="10" width="12.1640625" bestFit="1" customWidth="1"/>
    <col min="11" max="14" width="24.1640625" customWidth="1"/>
    <col min="15" max="15" width="16.6640625" customWidth="1"/>
    <col min="16" max="16" width="15.83203125" bestFit="1" customWidth="1"/>
    <col min="17" max="17" width="16.6640625" customWidth="1"/>
    <col min="18" max="18" width="20" customWidth="1"/>
    <col min="19" max="19" width="21.6640625" customWidth="1"/>
    <col min="20" max="20" width="19.6640625" customWidth="1"/>
    <col min="21" max="21" width="18.83203125" customWidth="1"/>
    <col min="22" max="22" width="18.6640625" customWidth="1"/>
    <col min="23" max="23" width="19" customWidth="1"/>
    <col min="24" max="24" width="23" bestFit="1" customWidth="1"/>
  </cols>
  <sheetData>
    <row r="1" spans="1:61" s="6" customFormat="1" ht="20" x14ac:dyDescent="0.25">
      <c r="B1" s="6" t="s">
        <v>1</v>
      </c>
      <c r="D1" s="6" t="s">
        <v>65</v>
      </c>
      <c r="J1" s="7"/>
      <c r="P1" s="7"/>
      <c r="Q1" s="21" t="s">
        <v>30</v>
      </c>
      <c r="R1" s="22"/>
      <c r="S1" s="23"/>
    </row>
    <row r="2" spans="1:61" ht="20" x14ac:dyDescent="0.2">
      <c r="B2" t="s">
        <v>22</v>
      </c>
      <c r="C2">
        <v>8.2057366080959995E-2</v>
      </c>
      <c r="J2" s="4"/>
      <c r="P2" s="4"/>
      <c r="R2" s="12"/>
      <c r="S2" s="4"/>
    </row>
    <row r="3" spans="1:61" x14ac:dyDescent="0.2">
      <c r="B3" t="s">
        <v>4</v>
      </c>
      <c r="C3">
        <v>273.14999999999998</v>
      </c>
      <c r="J3" s="4"/>
      <c r="K3" t="s">
        <v>98</v>
      </c>
      <c r="P3" s="4"/>
      <c r="S3" s="4"/>
    </row>
    <row r="4" spans="1:61" x14ac:dyDescent="0.2">
      <c r="C4" s="56"/>
      <c r="J4" s="4"/>
      <c r="P4" s="4"/>
      <c r="S4" s="4"/>
      <c r="V4" s="27"/>
    </row>
    <row r="5" spans="1:61" x14ac:dyDescent="0.2">
      <c r="C5" s="56"/>
      <c r="J5" s="4"/>
      <c r="P5" s="4"/>
      <c r="S5" s="4"/>
    </row>
    <row r="6" spans="1:61" x14ac:dyDescent="0.2">
      <c r="B6" t="s">
        <v>25</v>
      </c>
      <c r="C6">
        <v>1.4999999999999999E-2</v>
      </c>
      <c r="D6" t="s">
        <v>96</v>
      </c>
      <c r="J6" s="4"/>
      <c r="P6" s="4"/>
      <c r="R6" s="8"/>
      <c r="S6" s="4"/>
    </row>
    <row r="7" spans="1:61" x14ac:dyDescent="0.2">
      <c r="B7" s="2" t="s">
        <v>54</v>
      </c>
      <c r="C7">
        <f>$C4/($C$2*($C5+$C$3))</f>
        <v>0</v>
      </c>
      <c r="D7" t="s">
        <v>53</v>
      </c>
      <c r="J7" s="4"/>
      <c r="P7" s="4"/>
      <c r="S7" s="4"/>
      <c r="U7" s="27"/>
    </row>
    <row r="8" spans="1:61" x14ac:dyDescent="0.2">
      <c r="J8" s="4"/>
      <c r="P8" s="4"/>
      <c r="Q8" s="27"/>
      <c r="R8">
        <f>1.4*10^-5/1000*101300</f>
        <v>1.4181999999999999E-3</v>
      </c>
      <c r="S8" s="4" t="s">
        <v>20</v>
      </c>
    </row>
    <row r="9" spans="1:61" x14ac:dyDescent="0.2">
      <c r="B9" t="s">
        <v>6</v>
      </c>
      <c r="C9" s="52">
        <f>1912.38833333333/1000</f>
        <v>1.9123883333333298</v>
      </c>
      <c r="D9" t="s">
        <v>69</v>
      </c>
      <c r="J9" s="4"/>
      <c r="P9" s="4"/>
      <c r="Q9" t="s">
        <v>17</v>
      </c>
      <c r="R9">
        <v>1600</v>
      </c>
      <c r="S9" s="4" t="s">
        <v>18</v>
      </c>
    </row>
    <row r="10" spans="1:61" ht="20" x14ac:dyDescent="0.25">
      <c r="J10" s="4"/>
      <c r="P10" s="4" t="s">
        <v>56</v>
      </c>
      <c r="Q10" t="s">
        <v>19</v>
      </c>
      <c r="S10" s="4"/>
      <c r="T10" t="s">
        <v>67</v>
      </c>
      <c r="U10" s="24" t="s">
        <v>31</v>
      </c>
    </row>
    <row r="11" spans="1:61" x14ac:dyDescent="0.2">
      <c r="B11" t="s">
        <v>26</v>
      </c>
      <c r="C11">
        <f>12/1000</f>
        <v>1.2E-2</v>
      </c>
      <c r="J11" s="4"/>
      <c r="P11" s="4"/>
      <c r="S11" s="4"/>
    </row>
    <row r="12" spans="1:61" x14ac:dyDescent="0.2">
      <c r="C12">
        <v>1.2999999999999999E-2</v>
      </c>
      <c r="J12" s="4"/>
      <c r="S12" s="4"/>
    </row>
    <row r="13" spans="1:61" x14ac:dyDescent="0.2">
      <c r="B13" s="44"/>
      <c r="C13" s="44">
        <v>1.4E-2</v>
      </c>
      <c r="D13" s="44"/>
      <c r="E13" s="44"/>
      <c r="F13" s="44"/>
      <c r="G13" s="44"/>
      <c r="H13" s="44"/>
      <c r="I13" s="44"/>
      <c r="J13" s="45"/>
      <c r="K13" s="14"/>
      <c r="L13" s="53"/>
      <c r="M13" s="53"/>
      <c r="N13" s="53"/>
      <c r="O13" s="15"/>
      <c r="P13" s="15"/>
      <c r="Q13" s="19"/>
      <c r="R13" s="18" t="s">
        <v>27</v>
      </c>
      <c r="S13" s="17"/>
      <c r="T13" s="50" t="s">
        <v>39</v>
      </c>
      <c r="U13" s="51"/>
      <c r="V13" s="51"/>
      <c r="W13" s="51"/>
      <c r="X13" s="51"/>
    </row>
    <row r="14" spans="1:61" x14ac:dyDescent="0.2">
      <c r="B14" s="44"/>
      <c r="C14" s="44"/>
      <c r="D14" s="44"/>
      <c r="E14" s="44"/>
      <c r="F14" s="46" t="s">
        <v>51</v>
      </c>
      <c r="G14" s="44"/>
      <c r="H14" s="44"/>
      <c r="I14" s="44"/>
      <c r="J14" s="45"/>
      <c r="K14" s="14"/>
      <c r="L14" s="14"/>
      <c r="M14" s="14"/>
      <c r="N14" s="14"/>
      <c r="O14" s="16" t="s">
        <v>5</v>
      </c>
      <c r="P14" s="15"/>
      <c r="Q14" s="19"/>
      <c r="R14" s="18" t="s">
        <v>52</v>
      </c>
      <c r="S14" s="17"/>
      <c r="T14" s="50"/>
      <c r="U14" s="51"/>
      <c r="V14" s="51"/>
      <c r="W14" s="51"/>
      <c r="X14" s="51"/>
      <c r="Y14" s="49"/>
      <c r="Z14" s="49"/>
      <c r="AA14" s="49"/>
      <c r="AB14" s="28"/>
      <c r="AC14" s="28"/>
      <c r="AD14" s="28"/>
      <c r="AE14" s="28"/>
    </row>
    <row r="15" spans="1:61" s="33" customFormat="1" ht="51" x14ac:dyDescent="0.2">
      <c r="A15" s="33" t="s">
        <v>72</v>
      </c>
      <c r="B15" s="33" t="s">
        <v>50</v>
      </c>
      <c r="C15" s="33" t="s">
        <v>40</v>
      </c>
      <c r="D15" s="47" t="s">
        <v>0</v>
      </c>
      <c r="E15" s="33" t="s">
        <v>2</v>
      </c>
      <c r="F15" s="33" t="s">
        <v>3</v>
      </c>
      <c r="G15" s="33" t="s">
        <v>99</v>
      </c>
      <c r="H15" s="33" t="s">
        <v>99</v>
      </c>
      <c r="I15" s="33" t="s">
        <v>41</v>
      </c>
      <c r="J15" s="34" t="s">
        <v>10</v>
      </c>
      <c r="K15" s="33" t="s">
        <v>94</v>
      </c>
      <c r="L15" s="33" t="s">
        <v>100</v>
      </c>
      <c r="M15" s="33" t="s">
        <v>101</v>
      </c>
      <c r="N15" s="33" t="s">
        <v>54</v>
      </c>
      <c r="O15" s="33" t="s">
        <v>97</v>
      </c>
      <c r="P15" s="34" t="s">
        <v>12</v>
      </c>
      <c r="Q15" s="33" t="s">
        <v>16</v>
      </c>
      <c r="R15" s="33" t="s">
        <v>14</v>
      </c>
      <c r="S15" s="34" t="s">
        <v>7</v>
      </c>
      <c r="T15" s="33" t="s">
        <v>34</v>
      </c>
      <c r="U15" s="35" t="s">
        <v>32</v>
      </c>
      <c r="V15" s="33" t="s">
        <v>35</v>
      </c>
      <c r="W15" s="33" t="s">
        <v>70</v>
      </c>
      <c r="X15" s="36" t="s">
        <v>37</v>
      </c>
      <c r="AC15" s="37"/>
      <c r="AD15" s="37"/>
    </row>
    <row r="16" spans="1:61" s="9" customFormat="1" ht="17" thickBot="1" x14ac:dyDescent="0.25">
      <c r="B16" s="13"/>
      <c r="G16" s="9" t="s">
        <v>8</v>
      </c>
      <c r="H16" s="9" t="s">
        <v>9</v>
      </c>
      <c r="I16" s="9" t="s">
        <v>8</v>
      </c>
      <c r="J16" s="10" t="s">
        <v>9</v>
      </c>
      <c r="K16" s="9" t="s">
        <v>95</v>
      </c>
      <c r="O16" s="9" t="s">
        <v>66</v>
      </c>
      <c r="P16" s="10" t="s">
        <v>11</v>
      </c>
      <c r="Q16" s="9" t="s">
        <v>13</v>
      </c>
      <c r="R16" s="9" t="s">
        <v>15</v>
      </c>
      <c r="S16" s="10" t="s">
        <v>68</v>
      </c>
      <c r="T16" s="9" t="s">
        <v>36</v>
      </c>
      <c r="U16" s="31" t="s">
        <v>11</v>
      </c>
      <c r="V16" s="9" t="s">
        <v>36</v>
      </c>
      <c r="W16" s="9" t="s">
        <v>11</v>
      </c>
      <c r="X16" s="31" t="s">
        <v>38</v>
      </c>
      <c r="Y16" s="8"/>
      <c r="Z16" s="8"/>
      <c r="AA16" s="8"/>
      <c r="AB16" s="8"/>
      <c r="AC16" s="29"/>
      <c r="AD16" s="29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27" ht="17" thickTop="1" x14ac:dyDescent="0.2">
      <c r="A17" t="s">
        <v>74</v>
      </c>
      <c r="B17">
        <v>146</v>
      </c>
      <c r="C17" t="s">
        <v>48</v>
      </c>
      <c r="D17">
        <v>1</v>
      </c>
      <c r="F17" s="1">
        <v>44850</v>
      </c>
      <c r="G17">
        <v>71.77</v>
      </c>
      <c r="H17">
        <f t="shared" ref="H17:H73" si="0">G17/1000</f>
        <v>7.177E-2</v>
      </c>
      <c r="I17">
        <v>15</v>
      </c>
      <c r="J17" s="4">
        <f t="shared" ref="J17:J73" si="1">(H17-I17/1000)</f>
        <v>5.6770000000000001E-2</v>
      </c>
      <c r="K17">
        <v>360.92599999999999</v>
      </c>
      <c r="L17">
        <v>100.514</v>
      </c>
      <c r="M17">
        <v>21.823333333333299</v>
      </c>
      <c r="N17">
        <f>$L17/101.3/($C$2*($M17+$C$3))</f>
        <v>4.0993668264077243E-2</v>
      </c>
      <c r="O17">
        <f>K17*$N$17</f>
        <v>14.795680711880342</v>
      </c>
      <c r="P17" s="4">
        <f>O17*($C$13+$C$6)/$C$13</f>
        <v>30.648195760323564</v>
      </c>
      <c r="Q17">
        <v>8.9779999999999998</v>
      </c>
      <c r="R17">
        <v>62.2605</v>
      </c>
      <c r="S17" s="54">
        <f t="shared" ref="S17:S73" si="2">$R$8*EXP($R$9*(1/(Q17+$C$3)-1/298.15))</f>
        <v>1.9235008341735023E-3</v>
      </c>
      <c r="T17" s="55">
        <f>P17*$C$2*(M17+$C$3)</f>
        <v>741.83145039909721</v>
      </c>
      <c r="U17" s="55">
        <f t="shared" ref="U17:U73" si="3">((P17*I17/1000)+(J17*S17*T17))/J17</f>
        <v>9.5249041905630367</v>
      </c>
      <c r="V17" s="55">
        <f t="shared" ref="V17:V73" si="4">$C$9*R17/101.3</f>
        <v>1.1753825649308962</v>
      </c>
      <c r="W17" s="55">
        <f t="shared" ref="W17:W73" si="5">S17*V17</f>
        <v>2.2608493441175696E-3</v>
      </c>
      <c r="X17" s="55">
        <f t="shared" ref="X17:X73" si="6">U17/W17*100</f>
        <v>421297.60726187151</v>
      </c>
      <c r="Y17" s="3"/>
      <c r="Z17" s="3"/>
      <c r="AA17" s="3"/>
    </row>
    <row r="18" spans="1:27" x14ac:dyDescent="0.2">
      <c r="A18" t="s">
        <v>73</v>
      </c>
      <c r="B18">
        <v>167</v>
      </c>
      <c r="C18" t="s">
        <v>42</v>
      </c>
      <c r="D18">
        <v>2</v>
      </c>
      <c r="F18" s="1">
        <v>44849</v>
      </c>
      <c r="G18">
        <v>71.760000000000005</v>
      </c>
      <c r="H18">
        <f t="shared" si="0"/>
        <v>7.1760000000000004E-2</v>
      </c>
      <c r="I18">
        <v>15</v>
      </c>
      <c r="J18" s="4">
        <f>(H18-I18/1000)</f>
        <v>5.6760000000000005E-2</v>
      </c>
      <c r="K18">
        <v>14.146000000000001</v>
      </c>
      <c r="L18">
        <v>100.514</v>
      </c>
      <c r="M18">
        <v>21.823333333333299</v>
      </c>
      <c r="N18">
        <f t="shared" ref="N18:N73" si="7">$L18/101.3/($C$2*($M18+$C$3))</f>
        <v>4.0993668264077243E-2</v>
      </c>
      <c r="O18">
        <f t="shared" ref="O18:O73" si="8">K18*$N$17</f>
        <v>0.57989643126363677</v>
      </c>
      <c r="P18" s="4">
        <f>O18*($C$12+$C$6)/$C$12</f>
        <v>1.2490076981062943</v>
      </c>
      <c r="Q18">
        <v>7.5819999999999999</v>
      </c>
      <c r="R18">
        <v>62.454999999999998</v>
      </c>
      <c r="S18" s="54">
        <f t="shared" si="2"/>
        <v>1.9785179564049708E-3</v>
      </c>
      <c r="T18" s="55">
        <f t="shared" ref="T18:T81" si="9">P18*$C$2*(M18+$C$3)</f>
        <v>30.231900092641805</v>
      </c>
      <c r="U18" s="55">
        <f t="shared" ref="U18:U81" si="10">((P18*I18/1000)+(J18*S18*T18))/J18</f>
        <v>0.38989038734447323</v>
      </c>
      <c r="V18" s="55">
        <f t="shared" si="4"/>
        <v>1.1790544260447495</v>
      </c>
      <c r="W18" s="55">
        <f t="shared" si="5"/>
        <v>2.3327803535082934E-3</v>
      </c>
      <c r="X18" s="55">
        <f t="shared" si="6"/>
        <v>16713.548995648598</v>
      </c>
      <c r="Y18" s="3"/>
      <c r="Z18" s="3"/>
      <c r="AA18" s="3"/>
    </row>
    <row r="19" spans="1:27" x14ac:dyDescent="0.2">
      <c r="A19" t="s">
        <v>73</v>
      </c>
      <c r="B19">
        <v>186</v>
      </c>
      <c r="C19" t="s">
        <v>49</v>
      </c>
      <c r="D19">
        <v>1</v>
      </c>
      <c r="F19" s="1">
        <v>44849</v>
      </c>
      <c r="G19">
        <v>71.709999999999994</v>
      </c>
      <c r="H19">
        <f t="shared" si="0"/>
        <v>7.1709999999999996E-2</v>
      </c>
      <c r="I19">
        <v>15</v>
      </c>
      <c r="J19" s="4">
        <f t="shared" si="1"/>
        <v>5.6709999999999997E-2</v>
      </c>
      <c r="K19">
        <v>1.1439999999999999</v>
      </c>
      <c r="L19">
        <v>100.514</v>
      </c>
      <c r="M19">
        <v>21.823333333333299</v>
      </c>
      <c r="N19">
        <f t="shared" si="7"/>
        <v>4.0993668264077243E-2</v>
      </c>
      <c r="O19">
        <f t="shared" si="8"/>
        <v>4.6896756494104359E-2</v>
      </c>
      <c r="P19" s="4">
        <f>O19</f>
        <v>4.6896756494104359E-2</v>
      </c>
      <c r="Q19">
        <v>7.8486669999999998</v>
      </c>
      <c r="R19">
        <v>62.511800000000001</v>
      </c>
      <c r="S19" s="54">
        <f t="shared" si="2"/>
        <v>1.9678456295138622E-3</v>
      </c>
      <c r="T19" s="55">
        <f t="shared" si="9"/>
        <v>1.1351235538005922</v>
      </c>
      <c r="U19" s="55">
        <f t="shared" si="10"/>
        <v>1.4638109543270801E-2</v>
      </c>
      <c r="V19" s="55">
        <f t="shared" si="4"/>
        <v>1.1801267227607746</v>
      </c>
      <c r="W19" s="55">
        <f t="shared" si="5"/>
        <v>2.3223072136573076E-3</v>
      </c>
      <c r="X19" s="55">
        <f t="shared" si="6"/>
        <v>630.3261453603219</v>
      </c>
      <c r="Y19" s="3"/>
      <c r="Z19" s="3"/>
      <c r="AA19" s="3"/>
    </row>
    <row r="20" spans="1:27" x14ac:dyDescent="0.2">
      <c r="A20" t="s">
        <v>73</v>
      </c>
      <c r="B20">
        <v>189</v>
      </c>
      <c r="C20" t="s">
        <v>46</v>
      </c>
      <c r="D20">
        <v>1</v>
      </c>
      <c r="F20" s="1">
        <v>44850</v>
      </c>
      <c r="G20">
        <v>71.48</v>
      </c>
      <c r="H20">
        <f t="shared" si="0"/>
        <v>7.1480000000000002E-2</v>
      </c>
      <c r="I20">
        <v>15</v>
      </c>
      <c r="J20" s="4">
        <f t="shared" si="1"/>
        <v>5.6480000000000002E-2</v>
      </c>
      <c r="K20">
        <v>533.32299999999998</v>
      </c>
      <c r="L20">
        <v>100.514</v>
      </c>
      <c r="M20">
        <v>21.823333333333299</v>
      </c>
      <c r="N20">
        <f t="shared" si="7"/>
        <v>4.0993668264077243E-2</v>
      </c>
      <c r="O20">
        <f t="shared" si="8"/>
        <v>21.862866139602467</v>
      </c>
      <c r="P20" s="4">
        <f t="shared" ref="P20:P23" si="11">O20</f>
        <v>21.862866139602467</v>
      </c>
      <c r="Q20">
        <v>8.4809999999999999</v>
      </c>
      <c r="R20">
        <v>62.266399999999997</v>
      </c>
      <c r="S20" s="54">
        <f t="shared" si="2"/>
        <v>1.9428479903381274E-3</v>
      </c>
      <c r="T20" s="55">
        <f t="shared" si="9"/>
        <v>529.18487682132275</v>
      </c>
      <c r="U20" s="55">
        <f t="shared" si="10"/>
        <v>6.8344818667661551</v>
      </c>
      <c r="V20" s="55">
        <f t="shared" si="4"/>
        <v>1.1754939478644268</v>
      </c>
      <c r="W20" s="55">
        <f t="shared" si="5"/>
        <v>2.2838060542630331E-3</v>
      </c>
      <c r="X20" s="55">
        <f t="shared" si="6"/>
        <v>299258.41793827765</v>
      </c>
      <c r="Y20" s="3"/>
      <c r="Z20" s="3"/>
      <c r="AA20" s="3"/>
    </row>
    <row r="21" spans="1:27" x14ac:dyDescent="0.2">
      <c r="A21" t="s">
        <v>73</v>
      </c>
      <c r="B21">
        <v>233</v>
      </c>
      <c r="C21" t="s">
        <v>45</v>
      </c>
      <c r="D21">
        <v>1</v>
      </c>
      <c r="F21" s="1">
        <v>44850</v>
      </c>
      <c r="G21">
        <v>71.17</v>
      </c>
      <c r="H21">
        <f t="shared" si="0"/>
        <v>7.1169999999999997E-2</v>
      </c>
      <c r="I21">
        <v>15</v>
      </c>
      <c r="J21" s="4">
        <f t="shared" si="1"/>
        <v>5.6169999999999998E-2</v>
      </c>
      <c r="K21">
        <v>357.88099999999997</v>
      </c>
      <c r="L21">
        <v>100.49233333333299</v>
      </c>
      <c r="M21">
        <v>21.855</v>
      </c>
      <c r="N21">
        <f t="shared" si="7"/>
        <v>4.0980432295300129E-2</v>
      </c>
      <c r="O21">
        <f t="shared" si="8"/>
        <v>14.670854992016226</v>
      </c>
      <c r="P21" s="4">
        <f t="shared" si="11"/>
        <v>14.670854992016226</v>
      </c>
      <c r="Q21">
        <v>8.3819999999999997</v>
      </c>
      <c r="R21">
        <v>62.2806</v>
      </c>
      <c r="S21" s="54">
        <f t="shared" si="2"/>
        <v>1.9467332465263143E-3</v>
      </c>
      <c r="T21" s="55">
        <f t="shared" si="9"/>
        <v>355.14227630475767</v>
      </c>
      <c r="U21" s="55">
        <f t="shared" si="10"/>
        <v>4.60916725659437</v>
      </c>
      <c r="V21" s="55">
        <f t="shared" si="4"/>
        <v>1.1757620220434331</v>
      </c>
      <c r="W21" s="55">
        <f t="shared" si="5"/>
        <v>2.2888950183149563E-3</v>
      </c>
      <c r="X21" s="55">
        <f t="shared" si="6"/>
        <v>201370.84574492878</v>
      </c>
      <c r="Y21" s="3"/>
      <c r="Z21" s="3"/>
      <c r="AA21" s="3"/>
    </row>
    <row r="22" spans="1:27" x14ac:dyDescent="0.2">
      <c r="A22" t="s">
        <v>73</v>
      </c>
      <c r="B22">
        <v>253</v>
      </c>
      <c r="C22" t="s">
        <v>44</v>
      </c>
      <c r="D22">
        <v>2</v>
      </c>
      <c r="F22" s="1">
        <v>44849</v>
      </c>
      <c r="G22">
        <v>71.22</v>
      </c>
      <c r="H22">
        <f t="shared" si="0"/>
        <v>7.1220000000000006E-2</v>
      </c>
      <c r="I22">
        <v>15</v>
      </c>
      <c r="J22" s="4">
        <f t="shared" si="1"/>
        <v>5.6220000000000006E-2</v>
      </c>
      <c r="K22">
        <v>173.55199999999999</v>
      </c>
      <c r="L22">
        <v>100.49233333333299</v>
      </c>
      <c r="M22">
        <v>21.855</v>
      </c>
      <c r="N22">
        <f t="shared" si="7"/>
        <v>4.0980432295300129E-2</v>
      </c>
      <c r="O22">
        <f t="shared" si="8"/>
        <v>7.1145331145671333</v>
      </c>
      <c r="P22" s="4">
        <f t="shared" si="11"/>
        <v>7.1145331145671333</v>
      </c>
      <c r="Q22">
        <v>7.9491670000000001</v>
      </c>
      <c r="R22">
        <v>62.540999999999997</v>
      </c>
      <c r="S22" s="54">
        <f t="shared" si="2"/>
        <v>1.9638436830698497E-3</v>
      </c>
      <c r="T22" s="55">
        <f t="shared" si="9"/>
        <v>172.22387424099995</v>
      </c>
      <c r="U22" s="55">
        <f t="shared" si="10"/>
        <v>2.2364419827013453</v>
      </c>
      <c r="V22" s="55">
        <f t="shared" si="4"/>
        <v>1.1806779738894351</v>
      </c>
      <c r="W22" s="55">
        <f t="shared" si="5"/>
        <v>2.3186669807624761E-3</v>
      </c>
      <c r="X22" s="55">
        <f t="shared" si="6"/>
        <v>96453.781472573013</v>
      </c>
      <c r="Y22" s="3"/>
      <c r="Z22" s="3"/>
      <c r="AA22" s="3"/>
    </row>
    <row r="23" spans="1:27" x14ac:dyDescent="0.2">
      <c r="A23" t="s">
        <v>73</v>
      </c>
      <c r="B23">
        <v>261</v>
      </c>
      <c r="C23" t="s">
        <v>47</v>
      </c>
      <c r="D23">
        <v>1</v>
      </c>
      <c r="F23" s="1">
        <v>44850</v>
      </c>
      <c r="G23">
        <v>71.010000000000005</v>
      </c>
      <c r="H23">
        <f t="shared" si="0"/>
        <v>7.1010000000000004E-2</v>
      </c>
      <c r="I23">
        <v>15</v>
      </c>
      <c r="J23" s="4">
        <f t="shared" si="1"/>
        <v>5.6010000000000004E-2</v>
      </c>
      <c r="K23">
        <v>53.155999999999999</v>
      </c>
      <c r="L23">
        <v>100.49233333333299</v>
      </c>
      <c r="M23">
        <v>21.855</v>
      </c>
      <c r="N23">
        <f t="shared" si="7"/>
        <v>4.0980432295300129E-2</v>
      </c>
      <c r="O23">
        <f t="shared" si="8"/>
        <v>2.1790594302452897</v>
      </c>
      <c r="P23" s="4">
        <f t="shared" si="11"/>
        <v>2.1790594302452897</v>
      </c>
      <c r="Q23">
        <v>8.2486669999999993</v>
      </c>
      <c r="R23">
        <v>62.527900000000002</v>
      </c>
      <c r="S23" s="54">
        <f t="shared" si="2"/>
        <v>1.9519825193878985E-3</v>
      </c>
      <c r="T23" s="55">
        <f t="shared" si="9"/>
        <v>52.749217866429625</v>
      </c>
      <c r="U23" s="55">
        <f t="shared" si="10"/>
        <v>0.68653797492668922</v>
      </c>
      <c r="V23" s="55">
        <f t="shared" si="4"/>
        <v>1.1804306660200703</v>
      </c>
      <c r="W23" s="55">
        <f t="shared" si="5"/>
        <v>2.3041800254205917E-3</v>
      </c>
      <c r="X23" s="55">
        <f t="shared" si="6"/>
        <v>29795.327073081997</v>
      </c>
      <c r="Y23" s="3"/>
      <c r="Z23" s="3"/>
      <c r="AA23" s="3"/>
    </row>
    <row r="24" spans="1:27" x14ac:dyDescent="0.2">
      <c r="A24" t="s">
        <v>75</v>
      </c>
      <c r="B24">
        <v>149</v>
      </c>
      <c r="C24" t="s">
        <v>76</v>
      </c>
      <c r="D24" t="s">
        <v>78</v>
      </c>
      <c r="F24" s="1">
        <v>44895</v>
      </c>
      <c r="G24">
        <v>71.319999999999993</v>
      </c>
      <c r="H24">
        <f t="shared" si="0"/>
        <v>7.1319999999999995E-2</v>
      </c>
      <c r="I24">
        <v>15</v>
      </c>
      <c r="J24" s="4">
        <f t="shared" si="1"/>
        <v>5.6319999999999995E-2</v>
      </c>
      <c r="K24">
        <v>6.532</v>
      </c>
      <c r="L24">
        <v>100.99266666666701</v>
      </c>
      <c r="M24">
        <v>21.568999999999999</v>
      </c>
      <c r="N24">
        <f t="shared" si="7"/>
        <v>4.122443259031653E-2</v>
      </c>
      <c r="O24">
        <f t="shared" si="8"/>
        <v>0.26777064110095256</v>
      </c>
      <c r="P24" s="4">
        <f t="shared" ref="P24:P42" si="12">O24*($C$11+$C$6)/$C$11</f>
        <v>0.60248394247714321</v>
      </c>
      <c r="Q24">
        <v>7.5069999999999997</v>
      </c>
      <c r="R24">
        <v>62.358199999999997</v>
      </c>
      <c r="S24" s="54">
        <f t="shared" si="2"/>
        <v>1.9815336291530419E-3</v>
      </c>
      <c r="T24" s="55">
        <f t="shared" si="9"/>
        <v>14.570390253630725</v>
      </c>
      <c r="U24" s="55">
        <f t="shared" si="10"/>
        <v>0.18933441602527173</v>
      </c>
      <c r="V24" s="55">
        <f t="shared" si="4"/>
        <v>1.1772269907963124</v>
      </c>
      <c r="W24" s="55">
        <f t="shared" si="5"/>
        <v>2.3327148714095318E-3</v>
      </c>
      <c r="X24" s="55">
        <f t="shared" si="6"/>
        <v>8116.4834307789761</v>
      </c>
      <c r="Y24" s="3"/>
      <c r="Z24" s="3"/>
      <c r="AA24" s="3"/>
    </row>
    <row r="25" spans="1:27" x14ac:dyDescent="0.2">
      <c r="A25" t="s">
        <v>75</v>
      </c>
      <c r="B25">
        <v>151</v>
      </c>
      <c r="C25" t="s">
        <v>71</v>
      </c>
      <c r="D25" t="s">
        <v>71</v>
      </c>
      <c r="F25" t="s">
        <v>71</v>
      </c>
      <c r="G25">
        <v>71.790000000000006</v>
      </c>
      <c r="H25">
        <f t="shared" si="0"/>
        <v>7.1790000000000007E-2</v>
      </c>
      <c r="I25">
        <v>15</v>
      </c>
      <c r="J25" s="4">
        <f t="shared" si="1"/>
        <v>5.6790000000000007E-2</v>
      </c>
      <c r="K25">
        <v>298.697</v>
      </c>
      <c r="L25">
        <v>101.04833333333301</v>
      </c>
      <c r="M25">
        <v>21.314</v>
      </c>
      <c r="N25">
        <f t="shared" si="7"/>
        <v>4.1282874517744227E-2</v>
      </c>
      <c r="O25">
        <f t="shared" si="8"/>
        <v>12.24468572947508</v>
      </c>
      <c r="P25" s="4">
        <f t="shared" si="12"/>
        <v>27.550542891318926</v>
      </c>
      <c r="Q25" t="s">
        <v>71</v>
      </c>
      <c r="R25" t="s">
        <v>71</v>
      </c>
      <c r="S25" s="54" t="e">
        <f t="shared" si="2"/>
        <v>#VALUE!</v>
      </c>
      <c r="T25" s="55">
        <f t="shared" si="9"/>
        <v>665.70212161853681</v>
      </c>
      <c r="U25" s="55" t="e">
        <f t="shared" si="10"/>
        <v>#VALUE!</v>
      </c>
      <c r="V25" s="55" t="e">
        <f t="shared" si="4"/>
        <v>#VALUE!</v>
      </c>
      <c r="W25" s="55" t="e">
        <f t="shared" si="5"/>
        <v>#VALUE!</v>
      </c>
      <c r="X25" s="55" t="e">
        <f t="shared" si="6"/>
        <v>#VALUE!</v>
      </c>
      <c r="Y25" s="3"/>
      <c r="Z25" s="3"/>
      <c r="AA25" s="3"/>
    </row>
    <row r="26" spans="1:27" x14ac:dyDescent="0.2">
      <c r="A26" t="s">
        <v>75</v>
      </c>
      <c r="B26">
        <v>152</v>
      </c>
      <c r="C26" t="s">
        <v>76</v>
      </c>
      <c r="D26" t="s">
        <v>79</v>
      </c>
      <c r="F26" s="1">
        <v>44895</v>
      </c>
      <c r="G26">
        <v>70.91</v>
      </c>
      <c r="H26">
        <f t="shared" si="0"/>
        <v>7.0910000000000001E-2</v>
      </c>
      <c r="I26">
        <v>15</v>
      </c>
      <c r="J26" s="4">
        <f t="shared" si="1"/>
        <v>5.5910000000000001E-2</v>
      </c>
      <c r="K26">
        <v>86.242000000000004</v>
      </c>
      <c r="L26">
        <v>101.015666666667</v>
      </c>
      <c r="M26">
        <v>21.568999999999999</v>
      </c>
      <c r="N26">
        <f t="shared" si="7"/>
        <v>4.1233821014059278E-2</v>
      </c>
      <c r="O26">
        <f t="shared" si="8"/>
        <v>3.5353759384305499</v>
      </c>
      <c r="P26" s="4">
        <f t="shared" si="12"/>
        <v>7.9545958614687375</v>
      </c>
      <c r="Q26">
        <v>7.5380000000000003</v>
      </c>
      <c r="R26">
        <v>62.3872</v>
      </c>
      <c r="S26" s="54">
        <f t="shared" si="2"/>
        <v>1.9802863987612965E-3</v>
      </c>
      <c r="T26" s="55">
        <f t="shared" si="9"/>
        <v>192.3728714411545</v>
      </c>
      <c r="U26" s="55">
        <f t="shared" si="10"/>
        <v>2.515078544855494</v>
      </c>
      <c r="V26" s="55">
        <f t="shared" si="4"/>
        <v>1.1777744662323111</v>
      </c>
      <c r="W26" s="55">
        <f t="shared" si="5"/>
        <v>2.3323307562881914E-3</v>
      </c>
      <c r="X26" s="55">
        <f t="shared" si="6"/>
        <v>107835.41477016486</v>
      </c>
      <c r="Y26" s="3"/>
      <c r="Z26" s="3"/>
      <c r="AA26" s="3"/>
    </row>
    <row r="27" spans="1:27" x14ac:dyDescent="0.2">
      <c r="A27" t="s">
        <v>75</v>
      </c>
      <c r="B27">
        <v>156</v>
      </c>
      <c r="C27" t="s">
        <v>76</v>
      </c>
      <c r="D27" t="s">
        <v>80</v>
      </c>
      <c r="F27" s="1">
        <v>44895</v>
      </c>
      <c r="G27">
        <v>71.58</v>
      </c>
      <c r="H27">
        <f t="shared" si="0"/>
        <v>7.1580000000000005E-2</v>
      </c>
      <c r="I27">
        <v>15</v>
      </c>
      <c r="J27" s="4">
        <f t="shared" si="1"/>
        <v>5.6580000000000005E-2</v>
      </c>
      <c r="K27">
        <v>43.991</v>
      </c>
      <c r="L27">
        <v>101.02533333333299</v>
      </c>
      <c r="M27">
        <v>21.568999999999999</v>
      </c>
      <c r="N27">
        <f t="shared" si="7"/>
        <v>4.1237766873313202E-2</v>
      </c>
      <c r="O27">
        <f t="shared" si="8"/>
        <v>1.803352460605022</v>
      </c>
      <c r="P27" s="4">
        <f t="shared" si="12"/>
        <v>4.0575430363612996</v>
      </c>
      <c r="Q27">
        <v>7.4859999999999998</v>
      </c>
      <c r="R27">
        <v>62.324199999999998</v>
      </c>
      <c r="S27" s="54">
        <f t="shared" si="2"/>
        <v>1.9823791301082157E-3</v>
      </c>
      <c r="T27" s="55">
        <f t="shared" si="9"/>
        <v>98.127072511859964</v>
      </c>
      <c r="U27" s="55">
        <f t="shared" si="10"/>
        <v>1.2702257595754214</v>
      </c>
      <c r="V27" s="55">
        <f t="shared" si="4"/>
        <v>1.1765851230437621</v>
      </c>
      <c r="W27" s="55">
        <f t="shared" si="5"/>
        <v>2.3324377927177609E-3</v>
      </c>
      <c r="X27" s="55">
        <f t="shared" si="6"/>
        <v>54459.148430078894</v>
      </c>
      <c r="Y27" s="3"/>
      <c r="Z27" s="3"/>
      <c r="AA27" s="3"/>
    </row>
    <row r="28" spans="1:27" x14ac:dyDescent="0.2">
      <c r="A28" t="s">
        <v>75</v>
      </c>
      <c r="B28">
        <v>159</v>
      </c>
      <c r="C28" t="s">
        <v>76</v>
      </c>
      <c r="D28" t="s">
        <v>81</v>
      </c>
      <c r="F28" s="1">
        <v>44895</v>
      </c>
      <c r="G28">
        <v>70.900000000000006</v>
      </c>
      <c r="H28">
        <f t="shared" si="0"/>
        <v>7.0900000000000005E-2</v>
      </c>
      <c r="I28">
        <v>15</v>
      </c>
      <c r="J28" s="4">
        <f t="shared" si="1"/>
        <v>5.5900000000000005E-2</v>
      </c>
      <c r="K28">
        <v>331.60399999999998</v>
      </c>
      <c r="L28">
        <v>100.99266666666701</v>
      </c>
      <c r="M28">
        <v>21.568999999999999</v>
      </c>
      <c r="N28">
        <f t="shared" si="7"/>
        <v>4.122443259031653E-2</v>
      </c>
      <c r="O28">
        <f t="shared" si="8"/>
        <v>13.59366437104107</v>
      </c>
      <c r="P28" s="4">
        <f t="shared" si="12"/>
        <v>30.585744834842405</v>
      </c>
      <c r="Q28">
        <v>7.5609999999999999</v>
      </c>
      <c r="R28">
        <v>62.368099999999998</v>
      </c>
      <c r="S28" s="54">
        <f t="shared" si="2"/>
        <v>1.979361719471042E-3</v>
      </c>
      <c r="T28" s="55">
        <f t="shared" si="9"/>
        <v>739.68152015691408</v>
      </c>
      <c r="U28" s="55">
        <f t="shared" si="10"/>
        <v>9.6713633414598537</v>
      </c>
      <c r="V28" s="55">
        <f t="shared" si="4"/>
        <v>1.1774138875830844</v>
      </c>
      <c r="W28" s="55">
        <f t="shared" si="5"/>
        <v>2.3305279770555382E-3</v>
      </c>
      <c r="X28" s="55">
        <f t="shared" si="6"/>
        <v>414985.93609156995</v>
      </c>
      <c r="Y28" s="3"/>
      <c r="Z28" s="3"/>
      <c r="AA28" s="3"/>
    </row>
    <row r="29" spans="1:27" x14ac:dyDescent="0.2">
      <c r="A29" t="s">
        <v>75</v>
      </c>
      <c r="B29">
        <v>172</v>
      </c>
      <c r="C29" t="s">
        <v>76</v>
      </c>
      <c r="D29" t="s">
        <v>82</v>
      </c>
      <c r="F29" s="1">
        <v>44895</v>
      </c>
      <c r="G29">
        <v>71.41</v>
      </c>
      <c r="H29">
        <f t="shared" si="0"/>
        <v>7.1410000000000001E-2</v>
      </c>
      <c r="I29">
        <v>15</v>
      </c>
      <c r="J29" s="4">
        <f t="shared" si="1"/>
        <v>5.6410000000000002E-2</v>
      </c>
      <c r="K29">
        <v>133.13999999999999</v>
      </c>
      <c r="L29">
        <v>101.02533333333299</v>
      </c>
      <c r="M29">
        <v>21.568999999999999</v>
      </c>
      <c r="N29">
        <f t="shared" si="7"/>
        <v>4.1237766873313202E-2</v>
      </c>
      <c r="O29">
        <f t="shared" si="8"/>
        <v>5.4578969926792436</v>
      </c>
      <c r="P29" s="4">
        <f t="shared" si="12"/>
        <v>12.280268233528298</v>
      </c>
      <c r="Q29">
        <v>7.4640000000000004</v>
      </c>
      <c r="R29">
        <v>62.2761</v>
      </c>
      <c r="S29" s="54">
        <f t="shared" si="2"/>
        <v>1.9832654157811991E-3</v>
      </c>
      <c r="T29" s="55">
        <f t="shared" si="9"/>
        <v>296.98434757630042</v>
      </c>
      <c r="U29" s="55">
        <f t="shared" si="10"/>
        <v>3.8544485906273764</v>
      </c>
      <c r="V29" s="55">
        <f t="shared" si="4"/>
        <v>1.1756770689585367</v>
      </c>
      <c r="W29" s="55">
        <f t="shared" si="5"/>
        <v>2.331679670992474E-3</v>
      </c>
      <c r="X29" s="55">
        <f t="shared" si="6"/>
        <v>165307.80958375553</v>
      </c>
      <c r="Y29" s="3"/>
      <c r="Z29" s="3"/>
      <c r="AA29" s="3"/>
    </row>
    <row r="30" spans="1:27" x14ac:dyDescent="0.2">
      <c r="A30" t="s">
        <v>75</v>
      </c>
      <c r="B30">
        <v>175</v>
      </c>
      <c r="C30" t="s">
        <v>76</v>
      </c>
      <c r="D30" t="s">
        <v>83</v>
      </c>
      <c r="F30" s="1">
        <v>44894</v>
      </c>
      <c r="G30">
        <v>71.64</v>
      </c>
      <c r="H30">
        <f t="shared" si="0"/>
        <v>7.1639999999999995E-2</v>
      </c>
      <c r="I30">
        <v>15</v>
      </c>
      <c r="J30" s="4">
        <f t="shared" si="1"/>
        <v>5.6639999999999996E-2</v>
      </c>
      <c r="K30">
        <v>12.099</v>
      </c>
      <c r="L30">
        <v>100.963666666667</v>
      </c>
      <c r="M30">
        <v>21.568999999999999</v>
      </c>
      <c r="N30">
        <f t="shared" si="7"/>
        <v>4.1212595012553921E-2</v>
      </c>
      <c r="O30">
        <f t="shared" si="8"/>
        <v>0.49598239232707059</v>
      </c>
      <c r="P30" s="4">
        <f t="shared" si="12"/>
        <v>1.1159603827359088</v>
      </c>
      <c r="Q30">
        <v>7.3090000000000002</v>
      </c>
      <c r="R30">
        <v>62.303800000000003</v>
      </c>
      <c r="S30" s="54">
        <f t="shared" si="2"/>
        <v>1.9895248957396317E-3</v>
      </c>
      <c r="T30" s="55">
        <f t="shared" si="9"/>
        <v>26.988235100838665</v>
      </c>
      <c r="U30" s="55">
        <f t="shared" si="10"/>
        <v>0.3492341212226262</v>
      </c>
      <c r="V30" s="55">
        <f t="shared" si="4"/>
        <v>1.1762000023922323</v>
      </c>
      <c r="W30" s="55">
        <f t="shared" si="5"/>
        <v>2.3400791871283607E-3</v>
      </c>
      <c r="X30" s="55">
        <f t="shared" si="6"/>
        <v>14924.030056059366</v>
      </c>
      <c r="Y30" s="3"/>
      <c r="Z30" s="3"/>
      <c r="AA30" s="3"/>
    </row>
    <row r="31" spans="1:27" x14ac:dyDescent="0.2">
      <c r="A31" t="s">
        <v>75</v>
      </c>
      <c r="B31">
        <v>178</v>
      </c>
      <c r="C31" t="s">
        <v>76</v>
      </c>
      <c r="D31" t="s">
        <v>84</v>
      </c>
      <c r="F31" s="1">
        <v>44896</v>
      </c>
      <c r="G31">
        <v>71.64</v>
      </c>
      <c r="H31">
        <f t="shared" si="0"/>
        <v>7.1639999999999995E-2</v>
      </c>
      <c r="I31">
        <v>15</v>
      </c>
      <c r="J31" s="4">
        <f t="shared" si="1"/>
        <v>5.6639999999999996E-2</v>
      </c>
      <c r="K31">
        <v>695.904</v>
      </c>
      <c r="L31">
        <v>101.038</v>
      </c>
      <c r="M31">
        <v>21.472999999999999</v>
      </c>
      <c r="N31">
        <f t="shared" si="7"/>
        <v>4.1256375914105012E-2</v>
      </c>
      <c r="O31">
        <f t="shared" si="8"/>
        <v>28.527657719644409</v>
      </c>
      <c r="P31" s="4">
        <f t="shared" si="12"/>
        <v>64.187229869199911</v>
      </c>
      <c r="Q31">
        <v>8.2889999999999997</v>
      </c>
      <c r="R31">
        <v>62.336599999999997</v>
      </c>
      <c r="S31" s="54">
        <f t="shared" si="2"/>
        <v>1.9503926070141926E-3</v>
      </c>
      <c r="T31" s="55">
        <f t="shared" si="9"/>
        <v>1551.7896584322011</v>
      </c>
      <c r="U31" s="55">
        <f t="shared" si="10"/>
        <v>20.025335801281969</v>
      </c>
      <c r="V31" s="55">
        <f t="shared" si="4"/>
        <v>1.1768192159888098</v>
      </c>
      <c r="W31" s="55">
        <f t="shared" si="5"/>
        <v>2.2952594986568129E-3</v>
      </c>
      <c r="X31" s="55">
        <f t="shared" si="6"/>
        <v>872465.00071128376</v>
      </c>
      <c r="Y31" s="3"/>
      <c r="Z31" s="3"/>
      <c r="AA31" s="3"/>
    </row>
    <row r="32" spans="1:27" x14ac:dyDescent="0.2">
      <c r="A32" t="s">
        <v>75</v>
      </c>
      <c r="B32">
        <v>182</v>
      </c>
      <c r="C32" t="s">
        <v>76</v>
      </c>
      <c r="D32" t="s">
        <v>85</v>
      </c>
      <c r="F32" s="1">
        <v>44894</v>
      </c>
      <c r="G32">
        <v>71.87</v>
      </c>
      <c r="H32">
        <f t="shared" si="0"/>
        <v>7.1870000000000003E-2</v>
      </c>
      <c r="I32">
        <v>15</v>
      </c>
      <c r="J32" s="4">
        <f t="shared" si="1"/>
        <v>5.6870000000000004E-2</v>
      </c>
      <c r="K32">
        <v>31.664000000000001</v>
      </c>
      <c r="L32">
        <v>101.05500000000001</v>
      </c>
      <c r="M32">
        <v>21.409666666666698</v>
      </c>
      <c r="N32">
        <f t="shared" si="7"/>
        <v>4.1272189479125886E-2</v>
      </c>
      <c r="O32">
        <f t="shared" si="8"/>
        <v>1.298023511913742</v>
      </c>
      <c r="P32" s="4">
        <f t="shared" si="12"/>
        <v>2.9205529018059191</v>
      </c>
      <c r="Q32">
        <v>7.2839999999999998</v>
      </c>
      <c r="R32">
        <v>62.2254</v>
      </c>
      <c r="S32" s="54">
        <f t="shared" si="2"/>
        <v>1.9905369872061907E-3</v>
      </c>
      <c r="T32" s="55">
        <f t="shared" si="9"/>
        <v>70.592072042691314</v>
      </c>
      <c r="U32" s="55">
        <f t="shared" si="10"/>
        <v>0.91083956151209355</v>
      </c>
      <c r="V32" s="55">
        <f t="shared" si="4"/>
        <v>1.1747199308687046</v>
      </c>
      <c r="W32" s="55">
        <f t="shared" si="5"/>
        <v>2.338323472002456E-3</v>
      </c>
      <c r="X32" s="55">
        <f t="shared" si="6"/>
        <v>38952.675813157854</v>
      </c>
      <c r="Y32" s="3"/>
      <c r="Z32" s="3"/>
      <c r="AA32" s="3"/>
    </row>
    <row r="33" spans="1:27" x14ac:dyDescent="0.2">
      <c r="A33" t="s">
        <v>75</v>
      </c>
      <c r="B33">
        <v>183</v>
      </c>
      <c r="C33" t="s">
        <v>76</v>
      </c>
      <c r="D33" t="s">
        <v>86</v>
      </c>
      <c r="F33" s="1">
        <v>44894</v>
      </c>
      <c r="G33">
        <v>71.510000000000005</v>
      </c>
      <c r="H33">
        <f t="shared" si="0"/>
        <v>7.1510000000000004E-2</v>
      </c>
      <c r="I33">
        <v>15</v>
      </c>
      <c r="J33" s="4">
        <f t="shared" si="1"/>
        <v>5.6510000000000005E-2</v>
      </c>
      <c r="K33">
        <v>10.323</v>
      </c>
      <c r="L33">
        <v>100.99266666666701</v>
      </c>
      <c r="M33">
        <v>21.568999999999999</v>
      </c>
      <c r="N33">
        <f t="shared" si="7"/>
        <v>4.122443259031653E-2</v>
      </c>
      <c r="O33">
        <f t="shared" si="8"/>
        <v>0.42317763749006942</v>
      </c>
      <c r="P33" s="4">
        <f t="shared" si="12"/>
        <v>0.95214968435265623</v>
      </c>
      <c r="Q33">
        <v>7.3479999999999999</v>
      </c>
      <c r="R33">
        <v>62.377699999999997</v>
      </c>
      <c r="S33" s="54">
        <f t="shared" si="2"/>
        <v>1.9879474203713418E-3</v>
      </c>
      <c r="T33" s="55">
        <f t="shared" si="9"/>
        <v>23.02665930622015</v>
      </c>
      <c r="U33" s="55">
        <f t="shared" si="10"/>
        <v>0.29851415755330435</v>
      </c>
      <c r="V33" s="55">
        <f t="shared" si="4"/>
        <v>1.1775951208308633</v>
      </c>
      <c r="W33" s="55">
        <f t="shared" si="5"/>
        <v>2.3409971826975932E-3</v>
      </c>
      <c r="X33" s="55">
        <f t="shared" si="6"/>
        <v>12751.581238953844</v>
      </c>
      <c r="Y33" s="3"/>
      <c r="Z33" s="3"/>
      <c r="AA33" s="3"/>
    </row>
    <row r="34" spans="1:27" x14ac:dyDescent="0.2">
      <c r="A34" t="s">
        <v>75</v>
      </c>
      <c r="B34">
        <v>188</v>
      </c>
      <c r="C34" t="s">
        <v>76</v>
      </c>
      <c r="D34" t="s">
        <v>88</v>
      </c>
      <c r="F34" s="1">
        <v>44894</v>
      </c>
      <c r="G34">
        <v>70.989999999999995</v>
      </c>
      <c r="H34">
        <f t="shared" si="0"/>
        <v>7.0989999999999998E-2</v>
      </c>
      <c r="I34">
        <v>15</v>
      </c>
      <c r="J34" s="4">
        <f t="shared" si="1"/>
        <v>5.5989999999999998E-2</v>
      </c>
      <c r="K34">
        <v>0</v>
      </c>
      <c r="L34">
        <v>101.038</v>
      </c>
      <c r="M34">
        <v>21.472999999999999</v>
      </c>
      <c r="N34">
        <f t="shared" si="7"/>
        <v>4.1256375914105012E-2</v>
      </c>
      <c r="O34">
        <f t="shared" si="8"/>
        <v>0</v>
      </c>
      <c r="P34" s="4">
        <f t="shared" si="12"/>
        <v>0</v>
      </c>
      <c r="Q34">
        <v>7.2869999999999999</v>
      </c>
      <c r="R34">
        <v>62.251100000000001</v>
      </c>
      <c r="S34" s="54">
        <f t="shared" si="2"/>
        <v>1.9904154995211477E-3</v>
      </c>
      <c r="T34" s="55">
        <f t="shared" si="9"/>
        <v>0</v>
      </c>
      <c r="U34" s="55">
        <f t="shared" si="10"/>
        <v>0</v>
      </c>
      <c r="V34" s="55">
        <f t="shared" si="4"/>
        <v>1.1752051073757794</v>
      </c>
      <c r="W34" s="55">
        <f t="shared" si="5"/>
        <v>2.339146460837166E-3</v>
      </c>
      <c r="X34" s="55">
        <f t="shared" si="6"/>
        <v>0</v>
      </c>
      <c r="Y34" s="3"/>
      <c r="Z34" s="3"/>
      <c r="AA34" s="3"/>
    </row>
    <row r="35" spans="1:27" x14ac:dyDescent="0.2">
      <c r="A35" t="s">
        <v>75</v>
      </c>
      <c r="B35">
        <v>200</v>
      </c>
      <c r="C35" t="s">
        <v>76</v>
      </c>
      <c r="D35" t="s">
        <v>88</v>
      </c>
      <c r="F35" s="1">
        <v>44894</v>
      </c>
      <c r="G35">
        <v>71.09</v>
      </c>
      <c r="H35">
        <f t="shared" si="0"/>
        <v>7.109E-2</v>
      </c>
      <c r="I35">
        <v>15</v>
      </c>
      <c r="J35" s="4">
        <f t="shared" si="1"/>
        <v>5.6090000000000001E-2</v>
      </c>
      <c r="K35">
        <v>0</v>
      </c>
      <c r="L35">
        <v>101.05500000000001</v>
      </c>
      <c r="M35">
        <v>21.409666666666698</v>
      </c>
      <c r="N35">
        <f t="shared" si="7"/>
        <v>4.1272189479125886E-2</v>
      </c>
      <c r="O35">
        <f t="shared" si="8"/>
        <v>0</v>
      </c>
      <c r="P35" s="4">
        <f t="shared" si="12"/>
        <v>0</v>
      </c>
      <c r="Q35">
        <v>7.2869999999999999</v>
      </c>
      <c r="R35">
        <v>62.251100000000001</v>
      </c>
      <c r="S35" s="54">
        <f t="shared" si="2"/>
        <v>1.9904154995211477E-3</v>
      </c>
      <c r="T35" s="55">
        <f t="shared" si="9"/>
        <v>0</v>
      </c>
      <c r="U35" s="55">
        <f t="shared" si="10"/>
        <v>0</v>
      </c>
      <c r="V35" s="55">
        <f t="shared" si="4"/>
        <v>1.1752051073757794</v>
      </c>
      <c r="W35" s="55">
        <f t="shared" si="5"/>
        <v>2.339146460837166E-3</v>
      </c>
      <c r="X35" s="55">
        <f t="shared" si="6"/>
        <v>0</v>
      </c>
      <c r="Y35" s="3"/>
      <c r="Z35" s="3"/>
      <c r="AA35" s="3"/>
    </row>
    <row r="36" spans="1:27" x14ac:dyDescent="0.2">
      <c r="A36" t="s">
        <v>75</v>
      </c>
      <c r="B36">
        <v>201</v>
      </c>
      <c r="C36" t="s">
        <v>76</v>
      </c>
      <c r="D36" t="s">
        <v>89</v>
      </c>
      <c r="F36" s="1">
        <v>44894</v>
      </c>
      <c r="G36">
        <v>71.5</v>
      </c>
      <c r="H36">
        <f t="shared" si="0"/>
        <v>7.1499999999999994E-2</v>
      </c>
      <c r="I36">
        <v>15</v>
      </c>
      <c r="J36" s="4">
        <f t="shared" si="1"/>
        <v>5.6499999999999995E-2</v>
      </c>
      <c r="K36">
        <v>28.693999999999999</v>
      </c>
      <c r="L36">
        <v>100.88200000000001</v>
      </c>
      <c r="M36">
        <v>21.568999999999999</v>
      </c>
      <c r="N36">
        <f t="shared" si="7"/>
        <v>4.1179259305061403E-2</v>
      </c>
      <c r="O36">
        <f t="shared" si="8"/>
        <v>1.1762723171694325</v>
      </c>
      <c r="P36" s="4">
        <f t="shared" si="12"/>
        <v>2.6466127136312232</v>
      </c>
      <c r="Q36">
        <v>7.3209999999999997</v>
      </c>
      <c r="R36">
        <v>62.335799999999999</v>
      </c>
      <c r="S36" s="54">
        <f t="shared" si="2"/>
        <v>1.9890393386932798E-3</v>
      </c>
      <c r="T36" s="55">
        <f t="shared" si="9"/>
        <v>64.005324240306209</v>
      </c>
      <c r="U36" s="55">
        <f t="shared" si="10"/>
        <v>0.82994965124170539</v>
      </c>
      <c r="V36" s="55">
        <f t="shared" si="4"/>
        <v>1.1768041132181617</v>
      </c>
      <c r="W36" s="55">
        <f t="shared" si="5"/>
        <v>2.3407096751269837E-3</v>
      </c>
      <c r="X36" s="55">
        <f t="shared" si="6"/>
        <v>35457.180361194543</v>
      </c>
      <c r="Y36" s="3"/>
      <c r="Z36" s="3"/>
      <c r="AA36" s="3"/>
    </row>
    <row r="37" spans="1:27" x14ac:dyDescent="0.2">
      <c r="A37" t="s">
        <v>75</v>
      </c>
      <c r="B37">
        <v>209</v>
      </c>
      <c r="C37" t="s">
        <v>76</v>
      </c>
      <c r="D37" t="s">
        <v>81</v>
      </c>
      <c r="F37" s="1">
        <v>44895</v>
      </c>
      <c r="G37">
        <v>71.03</v>
      </c>
      <c r="H37">
        <f t="shared" si="0"/>
        <v>7.1029999999999996E-2</v>
      </c>
      <c r="I37">
        <v>15</v>
      </c>
      <c r="J37" s="4">
        <f t="shared" si="1"/>
        <v>5.6029999999999996E-2</v>
      </c>
      <c r="K37">
        <v>281.71600000000001</v>
      </c>
      <c r="L37">
        <v>101.015666666667</v>
      </c>
      <c r="M37">
        <v>21.568999999999999</v>
      </c>
      <c r="N37">
        <f t="shared" si="7"/>
        <v>4.1233821014059278E-2</v>
      </c>
      <c r="O37">
        <f t="shared" si="8"/>
        <v>11.548572248682785</v>
      </c>
      <c r="P37" s="4">
        <f t="shared" si="12"/>
        <v>25.984287559536263</v>
      </c>
      <c r="Q37">
        <v>7.5609999999999999</v>
      </c>
      <c r="R37">
        <v>62.368099999999998</v>
      </c>
      <c r="S37" s="54">
        <f t="shared" si="2"/>
        <v>1.979361719471042E-3</v>
      </c>
      <c r="T37" s="55">
        <f t="shared" si="9"/>
        <v>628.40049918735963</v>
      </c>
      <c r="U37" s="55">
        <f t="shared" si="10"/>
        <v>8.2001823011734256</v>
      </c>
      <c r="V37" s="55">
        <f t="shared" si="4"/>
        <v>1.1774138875830844</v>
      </c>
      <c r="W37" s="55">
        <f t="shared" si="5"/>
        <v>2.3305279770555382E-3</v>
      </c>
      <c r="X37" s="55">
        <f t="shared" si="6"/>
        <v>351859.42335409299</v>
      </c>
      <c r="Y37" s="3"/>
      <c r="Z37" s="3"/>
      <c r="AA37" s="3"/>
    </row>
    <row r="38" spans="1:27" x14ac:dyDescent="0.2">
      <c r="A38" t="s">
        <v>75</v>
      </c>
      <c r="B38">
        <v>224</v>
      </c>
      <c r="C38" t="s">
        <v>76</v>
      </c>
      <c r="D38" t="s">
        <v>89</v>
      </c>
      <c r="F38" s="1">
        <v>44894</v>
      </c>
      <c r="G38">
        <v>71.209999999999994</v>
      </c>
      <c r="H38">
        <f t="shared" si="0"/>
        <v>7.1209999999999996E-2</v>
      </c>
      <c r="I38">
        <v>15</v>
      </c>
      <c r="J38" s="4">
        <f t="shared" si="1"/>
        <v>5.6209999999999996E-2</v>
      </c>
      <c r="K38">
        <v>29.405999999999999</v>
      </c>
      <c r="L38">
        <v>100.99266666666701</v>
      </c>
      <c r="M38">
        <v>21.568999999999999</v>
      </c>
      <c r="N38">
        <f t="shared" si="7"/>
        <v>4.122443259031653E-2</v>
      </c>
      <c r="O38">
        <f t="shared" si="8"/>
        <v>1.2054598089734554</v>
      </c>
      <c r="P38" s="4">
        <f t="shared" si="12"/>
        <v>2.7122845701902745</v>
      </c>
      <c r="Q38">
        <v>7.3209999999999997</v>
      </c>
      <c r="R38">
        <v>62.335799999999999</v>
      </c>
      <c r="S38" s="54">
        <f t="shared" si="2"/>
        <v>1.9890393386932798E-3</v>
      </c>
      <c r="T38" s="55">
        <f t="shared" si="9"/>
        <v>65.59352354535595</v>
      </c>
      <c r="U38" s="55">
        <f t="shared" si="10"/>
        <v>0.85425867960349144</v>
      </c>
      <c r="V38" s="55">
        <f t="shared" si="4"/>
        <v>1.1768041132181617</v>
      </c>
      <c r="W38" s="55">
        <f t="shared" si="5"/>
        <v>2.3407096751269837E-3</v>
      </c>
      <c r="X38" s="55">
        <f t="shared" si="6"/>
        <v>36495.712761009025</v>
      </c>
      <c r="Y38" s="3"/>
      <c r="Z38" s="3"/>
      <c r="AA38" s="3"/>
    </row>
    <row r="39" spans="1:27" x14ac:dyDescent="0.2">
      <c r="A39" t="s">
        <v>75</v>
      </c>
      <c r="B39">
        <v>230</v>
      </c>
      <c r="C39" t="s">
        <v>76</v>
      </c>
      <c r="D39" t="s">
        <v>86</v>
      </c>
      <c r="F39" s="1">
        <v>44894</v>
      </c>
      <c r="G39">
        <v>70.569999999999993</v>
      </c>
      <c r="H39">
        <f t="shared" si="0"/>
        <v>7.0569999999999994E-2</v>
      </c>
      <c r="I39">
        <v>15</v>
      </c>
      <c r="J39" s="4">
        <f t="shared" si="1"/>
        <v>5.5569999999999994E-2</v>
      </c>
      <c r="K39">
        <v>10.311</v>
      </c>
      <c r="L39">
        <v>101.015666666667</v>
      </c>
      <c r="M39">
        <v>21.568999999999999</v>
      </c>
      <c r="N39">
        <f t="shared" si="7"/>
        <v>4.1233821014059278E-2</v>
      </c>
      <c r="O39">
        <f t="shared" si="8"/>
        <v>0.42268571347090045</v>
      </c>
      <c r="P39" s="4">
        <f t="shared" si="12"/>
        <v>0.95104285530952593</v>
      </c>
      <c r="Q39">
        <v>7.3479999999999999</v>
      </c>
      <c r="R39">
        <v>62.377699999999997</v>
      </c>
      <c r="S39" s="54">
        <f t="shared" si="2"/>
        <v>1.9879474203713418E-3</v>
      </c>
      <c r="T39" s="55">
        <f t="shared" si="9"/>
        <v>22.99989190220245</v>
      </c>
      <c r="U39" s="55">
        <f t="shared" si="10"/>
        <v>0.30243740085485454</v>
      </c>
      <c r="V39" s="55">
        <f t="shared" si="4"/>
        <v>1.1775951208308633</v>
      </c>
      <c r="W39" s="55">
        <f t="shared" si="5"/>
        <v>2.3409971826975932E-3</v>
      </c>
      <c r="X39" s="55">
        <f t="shared" si="6"/>
        <v>12919.16979183836</v>
      </c>
      <c r="Y39" s="3"/>
      <c r="Z39" s="3"/>
      <c r="AA39" s="3"/>
    </row>
    <row r="40" spans="1:27" x14ac:dyDescent="0.2">
      <c r="A40" t="s">
        <v>75</v>
      </c>
      <c r="B40">
        <v>231</v>
      </c>
      <c r="C40" t="s">
        <v>76</v>
      </c>
      <c r="D40" t="s">
        <v>85</v>
      </c>
      <c r="F40" s="1">
        <v>44894</v>
      </c>
      <c r="G40">
        <v>71.03</v>
      </c>
      <c r="H40">
        <f t="shared" si="0"/>
        <v>7.1029999999999996E-2</v>
      </c>
      <c r="I40">
        <v>15</v>
      </c>
      <c r="J40" s="4">
        <f t="shared" si="1"/>
        <v>5.6029999999999996E-2</v>
      </c>
      <c r="K40">
        <v>30.361000000000001</v>
      </c>
      <c r="L40">
        <v>101.038</v>
      </c>
      <c r="M40">
        <v>21.472999999999999</v>
      </c>
      <c r="N40">
        <f t="shared" si="7"/>
        <v>4.1256375914105012E-2</v>
      </c>
      <c r="O40">
        <f t="shared" si="8"/>
        <v>1.2446087621656492</v>
      </c>
      <c r="P40" s="4">
        <f t="shared" si="12"/>
        <v>2.8003697148727107</v>
      </c>
      <c r="Q40">
        <v>7.2839999999999998</v>
      </c>
      <c r="R40">
        <v>62.2254</v>
      </c>
      <c r="S40" s="54">
        <f t="shared" si="2"/>
        <v>1.9905369872061907E-3</v>
      </c>
      <c r="T40" s="55">
        <f t="shared" si="9"/>
        <v>67.701702849329891</v>
      </c>
      <c r="U40" s="55">
        <f t="shared" si="10"/>
        <v>0.8844601507769323</v>
      </c>
      <c r="V40" s="55">
        <f t="shared" si="4"/>
        <v>1.1747199308687046</v>
      </c>
      <c r="W40" s="55">
        <f t="shared" si="5"/>
        <v>2.338323472002456E-3</v>
      </c>
      <c r="X40" s="55">
        <f t="shared" si="6"/>
        <v>37824.542299937333</v>
      </c>
      <c r="Y40" s="3"/>
      <c r="Z40" s="3"/>
      <c r="AA40" s="3"/>
    </row>
    <row r="41" spans="1:27" x14ac:dyDescent="0.2">
      <c r="A41" t="s">
        <v>75</v>
      </c>
      <c r="B41">
        <v>245</v>
      </c>
      <c r="C41" t="s">
        <v>76</v>
      </c>
      <c r="D41" t="s">
        <v>91</v>
      </c>
      <c r="F41" s="1">
        <v>44896</v>
      </c>
      <c r="G41">
        <v>71.09</v>
      </c>
      <c r="H41">
        <f t="shared" si="0"/>
        <v>7.109E-2</v>
      </c>
      <c r="I41">
        <v>15</v>
      </c>
      <c r="J41" s="4">
        <f t="shared" si="1"/>
        <v>5.6090000000000001E-2</v>
      </c>
      <c r="K41">
        <v>58.639000000000003</v>
      </c>
      <c r="L41">
        <v>101.05500000000001</v>
      </c>
      <c r="M41">
        <v>21.409666666666698</v>
      </c>
      <c r="N41">
        <f t="shared" si="7"/>
        <v>4.1272189479125886E-2</v>
      </c>
      <c r="O41">
        <f t="shared" si="8"/>
        <v>2.4038277133372254</v>
      </c>
      <c r="P41" s="4">
        <f t="shared" si="12"/>
        <v>5.4086123550087573</v>
      </c>
      <c r="Q41">
        <v>8.2260000000000009</v>
      </c>
      <c r="R41">
        <v>62.319800000000001</v>
      </c>
      <c r="S41" s="54">
        <f t="shared" si="2"/>
        <v>1.9528768134154011E-3</v>
      </c>
      <c r="T41" s="55">
        <f t="shared" si="9"/>
        <v>130.73043558967206</v>
      </c>
      <c r="U41" s="55">
        <f t="shared" si="10"/>
        <v>1.7017112998177328</v>
      </c>
      <c r="V41" s="55">
        <f t="shared" si="4"/>
        <v>1.1765020578051968</v>
      </c>
      <c r="W41" s="55">
        <f t="shared" si="5"/>
        <v>2.2975635896232745E-3</v>
      </c>
      <c r="X41" s="55">
        <f t="shared" si="6"/>
        <v>74065.906489089088</v>
      </c>
      <c r="Y41" s="3"/>
      <c r="Z41" s="3"/>
      <c r="AA41" s="3"/>
    </row>
    <row r="42" spans="1:27" x14ac:dyDescent="0.2">
      <c r="A42" t="s">
        <v>75</v>
      </c>
      <c r="B42">
        <v>256</v>
      </c>
      <c r="C42" t="s">
        <v>76</v>
      </c>
      <c r="D42" t="s">
        <v>92</v>
      </c>
      <c r="F42" s="1">
        <v>44894</v>
      </c>
      <c r="G42">
        <v>70.78</v>
      </c>
      <c r="H42">
        <f t="shared" si="0"/>
        <v>7.0779999999999996E-2</v>
      </c>
      <c r="I42">
        <v>15</v>
      </c>
      <c r="J42" s="4">
        <f t="shared" si="1"/>
        <v>5.5779999999999996E-2</v>
      </c>
      <c r="K42">
        <v>179.20500000000001</v>
      </c>
      <c r="L42">
        <v>101.015666666667</v>
      </c>
      <c r="M42">
        <v>21.568999999999999</v>
      </c>
      <c r="N42">
        <f t="shared" si="7"/>
        <v>4.1233821014059278E-2</v>
      </c>
      <c r="O42">
        <f t="shared" si="8"/>
        <v>7.3462703212639626</v>
      </c>
      <c r="P42" s="4">
        <f t="shared" si="12"/>
        <v>16.529108222843917</v>
      </c>
      <c r="Q42">
        <v>7.3959999999999999</v>
      </c>
      <c r="R42">
        <v>62.4071</v>
      </c>
      <c r="S42" s="54">
        <f t="shared" si="2"/>
        <v>1.9860082304021531E-3</v>
      </c>
      <c r="T42" s="55">
        <f t="shared" si="9"/>
        <v>399.7377197492184</v>
      </c>
      <c r="U42" s="55">
        <f t="shared" si="10"/>
        <v>5.2387842182520101</v>
      </c>
      <c r="V42" s="55">
        <f t="shared" si="4"/>
        <v>1.1781501476521861</v>
      </c>
      <c r="W42" s="55">
        <f t="shared" si="5"/>
        <v>2.3398158898867536E-3</v>
      </c>
      <c r="X42" s="55">
        <f t="shared" si="6"/>
        <v>223897.28358095585</v>
      </c>
      <c r="Y42" s="3"/>
      <c r="Z42" s="3"/>
      <c r="AA42" s="3"/>
    </row>
    <row r="43" spans="1:27" x14ac:dyDescent="0.2">
      <c r="A43" t="s">
        <v>73</v>
      </c>
      <c r="B43">
        <v>257</v>
      </c>
      <c r="C43" t="s">
        <v>76</v>
      </c>
      <c r="D43" t="s">
        <v>92</v>
      </c>
      <c r="F43" s="1">
        <v>44894</v>
      </c>
      <c r="G43">
        <v>70.59</v>
      </c>
      <c r="H43">
        <f t="shared" si="0"/>
        <v>7.059E-2</v>
      </c>
      <c r="I43">
        <v>15</v>
      </c>
      <c r="J43" s="4">
        <f t="shared" si="1"/>
        <v>5.5590000000000001E-2</v>
      </c>
      <c r="K43">
        <v>173.28399999999999</v>
      </c>
      <c r="L43">
        <v>98.842666666666702</v>
      </c>
      <c r="M43">
        <v>22.141666666666701</v>
      </c>
      <c r="N43">
        <f t="shared" si="7"/>
        <v>4.0268573450444392E-2</v>
      </c>
      <c r="O43">
        <f t="shared" si="8"/>
        <v>7.103546811472361</v>
      </c>
      <c r="P43" s="4">
        <f>O43</f>
        <v>7.103546811472361</v>
      </c>
      <c r="Q43">
        <v>7.3959999999999999</v>
      </c>
      <c r="R43">
        <v>62.4071</v>
      </c>
      <c r="S43" s="54">
        <f t="shared" si="2"/>
        <v>1.9860082304021531E-3</v>
      </c>
      <c r="T43" s="55">
        <f t="shared" si="9"/>
        <v>172.12502266493414</v>
      </c>
      <c r="U43" s="55">
        <f t="shared" si="10"/>
        <v>2.2586109538381098</v>
      </c>
      <c r="V43" s="55">
        <f t="shared" si="4"/>
        <v>1.1781501476521861</v>
      </c>
      <c r="W43" s="55">
        <f t="shared" si="5"/>
        <v>2.3398158898867536E-3</v>
      </c>
      <c r="X43" s="55">
        <f t="shared" si="6"/>
        <v>96529.430524870317</v>
      </c>
      <c r="Y43" s="3"/>
      <c r="Z43" s="3"/>
      <c r="AA43" s="3"/>
    </row>
    <row r="44" spans="1:27" x14ac:dyDescent="0.2">
      <c r="A44" t="s">
        <v>75</v>
      </c>
      <c r="B44">
        <v>258</v>
      </c>
      <c r="C44" t="s">
        <v>76</v>
      </c>
      <c r="D44" t="s">
        <v>82</v>
      </c>
      <c r="F44" s="1">
        <v>44895</v>
      </c>
      <c r="G44">
        <v>70.95</v>
      </c>
      <c r="H44">
        <f t="shared" si="0"/>
        <v>7.0949999999999999E-2</v>
      </c>
      <c r="I44">
        <v>15</v>
      </c>
      <c r="J44" s="4">
        <f t="shared" si="1"/>
        <v>5.595E-2</v>
      </c>
      <c r="K44">
        <v>124.282</v>
      </c>
      <c r="L44">
        <v>101.038</v>
      </c>
      <c r="M44">
        <v>21.472999999999999</v>
      </c>
      <c r="N44">
        <f t="shared" si="7"/>
        <v>4.1256375914105012E-2</v>
      </c>
      <c r="O44">
        <f t="shared" si="8"/>
        <v>5.0947750791960482</v>
      </c>
      <c r="P44" s="4">
        <f t="shared" ref="P44:P49" si="13">O44*($C$11+$C$6)/$C$11</f>
        <v>11.463243928191106</v>
      </c>
      <c r="Q44">
        <v>7.4640000000000004</v>
      </c>
      <c r="R44">
        <v>62.2761</v>
      </c>
      <c r="S44" s="54">
        <f t="shared" si="2"/>
        <v>1.9832654157811991E-3</v>
      </c>
      <c r="T44" s="55">
        <f t="shared" si="9"/>
        <v>277.13524039130516</v>
      </c>
      <c r="U44" s="55">
        <f t="shared" si="10"/>
        <v>3.6228884825856373</v>
      </c>
      <c r="V44" s="55">
        <f t="shared" si="4"/>
        <v>1.1756770689585367</v>
      </c>
      <c r="W44" s="55">
        <f t="shared" si="5"/>
        <v>2.331679670992474E-3</v>
      </c>
      <c r="X44" s="55">
        <f t="shared" si="6"/>
        <v>155376.76669984276</v>
      </c>
      <c r="Y44" s="3"/>
      <c r="Z44" s="3"/>
      <c r="AA44" s="3"/>
    </row>
    <row r="45" spans="1:27" x14ac:dyDescent="0.2">
      <c r="A45" t="s">
        <v>75</v>
      </c>
      <c r="B45">
        <v>266</v>
      </c>
      <c r="C45" t="s">
        <v>76</v>
      </c>
      <c r="D45" t="s">
        <v>83</v>
      </c>
      <c r="F45" s="1">
        <v>44894</v>
      </c>
      <c r="G45">
        <v>71.36</v>
      </c>
      <c r="H45">
        <f t="shared" si="0"/>
        <v>7.1359999999999993E-2</v>
      </c>
      <c r="I45">
        <v>15</v>
      </c>
      <c r="J45" s="4">
        <f t="shared" si="1"/>
        <v>5.6359999999999993E-2</v>
      </c>
      <c r="K45">
        <v>7.6379999999999999</v>
      </c>
      <c r="L45">
        <v>101.04833333333301</v>
      </c>
      <c r="M45">
        <v>21.314</v>
      </c>
      <c r="N45">
        <f t="shared" si="7"/>
        <v>4.1282874517744227E-2</v>
      </c>
      <c r="O45">
        <f t="shared" si="8"/>
        <v>0.313109638201022</v>
      </c>
      <c r="P45" s="4">
        <f t="shared" si="13"/>
        <v>0.70449668595229953</v>
      </c>
      <c r="Q45">
        <v>7.3090000000000002</v>
      </c>
      <c r="R45">
        <v>62.303800000000003</v>
      </c>
      <c r="S45" s="54">
        <f t="shared" si="2"/>
        <v>1.9895248957396317E-3</v>
      </c>
      <c r="T45" s="55">
        <f t="shared" si="9"/>
        <v>17.022711325933592</v>
      </c>
      <c r="U45" s="55">
        <f t="shared" si="10"/>
        <v>0.22136622595472194</v>
      </c>
      <c r="V45" s="55">
        <f t="shared" si="4"/>
        <v>1.1762000023922323</v>
      </c>
      <c r="W45" s="55">
        <f t="shared" si="5"/>
        <v>2.3400791871283607E-3</v>
      </c>
      <c r="X45" s="55">
        <f t="shared" si="6"/>
        <v>9459.7750013055138</v>
      </c>
      <c r="Y45" s="3"/>
      <c r="Z45" s="3"/>
      <c r="AA45" s="3"/>
    </row>
    <row r="46" spans="1:27" x14ac:dyDescent="0.2">
      <c r="A46" t="s">
        <v>75</v>
      </c>
      <c r="B46">
        <v>269</v>
      </c>
      <c r="C46" t="s">
        <v>76</v>
      </c>
      <c r="D46" t="s">
        <v>79</v>
      </c>
      <c r="F46" s="1">
        <v>44895</v>
      </c>
      <c r="G46">
        <v>71.13</v>
      </c>
      <c r="H46">
        <f t="shared" si="0"/>
        <v>7.1129999999999999E-2</v>
      </c>
      <c r="I46">
        <v>15</v>
      </c>
      <c r="J46" s="4">
        <f t="shared" si="1"/>
        <v>5.6129999999999999E-2</v>
      </c>
      <c r="K46">
        <v>87.903000000000006</v>
      </c>
      <c r="L46">
        <v>100.88200000000001</v>
      </c>
      <c r="M46">
        <v>21.568999999999999</v>
      </c>
      <c r="N46">
        <f t="shared" si="7"/>
        <v>4.1179259305061403E-2</v>
      </c>
      <c r="O46">
        <f t="shared" si="8"/>
        <v>3.6034664214171821</v>
      </c>
      <c r="P46" s="4">
        <f t="shared" si="13"/>
        <v>8.1077994481886595</v>
      </c>
      <c r="Q46">
        <v>7.5380000000000003</v>
      </c>
      <c r="R46">
        <v>62.3872</v>
      </c>
      <c r="S46" s="54">
        <f t="shared" si="2"/>
        <v>1.9802863987612965E-3</v>
      </c>
      <c r="T46" s="55">
        <f t="shared" si="9"/>
        <v>196.07792628060344</v>
      </c>
      <c r="U46" s="55">
        <f t="shared" si="10"/>
        <v>2.5549926012827555</v>
      </c>
      <c r="V46" s="55">
        <f t="shared" si="4"/>
        <v>1.1777744662323111</v>
      </c>
      <c r="W46" s="55">
        <f t="shared" si="5"/>
        <v>2.3323307562881914E-3</v>
      </c>
      <c r="X46" s="55">
        <f t="shared" si="6"/>
        <v>109546.75250901896</v>
      </c>
      <c r="Y46" s="3"/>
      <c r="Z46" s="3"/>
      <c r="AA46" s="3"/>
    </row>
    <row r="47" spans="1:27" x14ac:dyDescent="0.2">
      <c r="A47" t="s">
        <v>75</v>
      </c>
      <c r="B47">
        <v>274</v>
      </c>
      <c r="C47" t="s">
        <v>76</v>
      </c>
      <c r="D47" t="s">
        <v>78</v>
      </c>
      <c r="F47" s="1">
        <v>44895</v>
      </c>
      <c r="G47">
        <v>71.14</v>
      </c>
      <c r="H47">
        <f t="shared" si="0"/>
        <v>7.1139999999999995E-2</v>
      </c>
      <c r="I47">
        <v>15</v>
      </c>
      <c r="J47" s="4">
        <f t="shared" si="1"/>
        <v>5.6139999999999995E-2</v>
      </c>
      <c r="K47">
        <v>6.1550000000000002</v>
      </c>
      <c r="L47">
        <v>100.963666666667</v>
      </c>
      <c r="M47">
        <v>21.568999999999999</v>
      </c>
      <c r="N47">
        <f t="shared" si="7"/>
        <v>4.1212595012553921E-2</v>
      </c>
      <c r="O47">
        <f t="shared" si="8"/>
        <v>0.25231602816539545</v>
      </c>
      <c r="P47" s="4">
        <f t="shared" si="13"/>
        <v>0.56771106337213972</v>
      </c>
      <c r="Q47">
        <v>7.5069999999999997</v>
      </c>
      <c r="R47">
        <v>62.358199999999997</v>
      </c>
      <c r="S47" s="54">
        <f t="shared" si="2"/>
        <v>1.9815336291530419E-3</v>
      </c>
      <c r="T47" s="55">
        <f t="shared" si="9"/>
        <v>13.729447644074879</v>
      </c>
      <c r="U47" s="55">
        <f t="shared" si="10"/>
        <v>0.17889161000022261</v>
      </c>
      <c r="V47" s="55">
        <f t="shared" si="4"/>
        <v>1.1772269907963124</v>
      </c>
      <c r="W47" s="55">
        <f t="shared" si="5"/>
        <v>2.3327148714095318E-3</v>
      </c>
      <c r="X47" s="55">
        <f t="shared" si="6"/>
        <v>7668.8159445791243</v>
      </c>
      <c r="Y47" s="3"/>
      <c r="Z47" s="3"/>
      <c r="AA47" s="3"/>
    </row>
    <row r="48" spans="1:27" x14ac:dyDescent="0.2">
      <c r="A48" t="s">
        <v>75</v>
      </c>
      <c r="B48">
        <v>275</v>
      </c>
      <c r="C48" t="s">
        <v>76</v>
      </c>
      <c r="D48" t="s">
        <v>80</v>
      </c>
      <c r="F48" s="1">
        <v>44895</v>
      </c>
      <c r="G48">
        <v>70.239999999999995</v>
      </c>
      <c r="H48">
        <f t="shared" si="0"/>
        <v>7.0239999999999997E-2</v>
      </c>
      <c r="I48">
        <v>15</v>
      </c>
      <c r="J48" s="4">
        <f t="shared" si="1"/>
        <v>5.5239999999999997E-2</v>
      </c>
      <c r="K48">
        <v>51.637</v>
      </c>
      <c r="L48">
        <v>101.015666666667</v>
      </c>
      <c r="M48">
        <v>21.568999999999999</v>
      </c>
      <c r="N48">
        <f t="shared" si="7"/>
        <v>4.1233821014059278E-2</v>
      </c>
      <c r="O48">
        <f t="shared" si="8"/>
        <v>2.1167900481521564</v>
      </c>
      <c r="P48" s="4">
        <f t="shared" si="13"/>
        <v>4.7627776083423523</v>
      </c>
      <c r="Q48">
        <v>7.4859999999999998</v>
      </c>
      <c r="R48">
        <v>62.324199999999998</v>
      </c>
      <c r="S48" s="54">
        <f t="shared" si="2"/>
        <v>1.9823791301082157E-3</v>
      </c>
      <c r="T48" s="55">
        <f t="shared" si="9"/>
        <v>115.18237010513316</v>
      </c>
      <c r="U48" s="55">
        <f t="shared" si="10"/>
        <v>1.5216310014742374</v>
      </c>
      <c r="V48" s="55">
        <f t="shared" si="4"/>
        <v>1.1765851230437621</v>
      </c>
      <c r="W48" s="55">
        <f t="shared" si="5"/>
        <v>2.3324377927177609E-3</v>
      </c>
      <c r="X48" s="55">
        <f t="shared" si="6"/>
        <v>65237.795675623565</v>
      </c>
      <c r="Y48" s="3"/>
      <c r="Z48" s="3"/>
      <c r="AA48" s="3"/>
    </row>
    <row r="49" spans="1:27" x14ac:dyDescent="0.2">
      <c r="A49" t="s">
        <v>75</v>
      </c>
      <c r="B49">
        <v>276</v>
      </c>
      <c r="C49" t="s">
        <v>76</v>
      </c>
      <c r="D49" t="s">
        <v>91</v>
      </c>
      <c r="F49" s="1">
        <v>44896</v>
      </c>
      <c r="G49">
        <v>71.040000000000006</v>
      </c>
      <c r="H49">
        <f t="shared" si="0"/>
        <v>7.1040000000000006E-2</v>
      </c>
      <c r="I49">
        <v>15</v>
      </c>
      <c r="J49" s="4">
        <f t="shared" si="1"/>
        <v>5.6040000000000006E-2</v>
      </c>
      <c r="K49">
        <v>56.808999999999997</v>
      </c>
      <c r="L49">
        <v>100.99266666666701</v>
      </c>
      <c r="M49">
        <v>21.568999999999999</v>
      </c>
      <c r="N49">
        <f t="shared" si="7"/>
        <v>4.122443259031653E-2</v>
      </c>
      <c r="O49">
        <f t="shared" si="8"/>
        <v>2.3288093004139641</v>
      </c>
      <c r="P49" s="4">
        <f t="shared" si="13"/>
        <v>5.2398209259314186</v>
      </c>
      <c r="Q49">
        <v>8.2260000000000009</v>
      </c>
      <c r="R49">
        <v>62.319800000000001</v>
      </c>
      <c r="S49" s="54">
        <f t="shared" si="2"/>
        <v>1.9528768134154011E-3</v>
      </c>
      <c r="T49" s="55">
        <f t="shared" si="9"/>
        <v>126.7191212367587</v>
      </c>
      <c r="U49" s="55">
        <f t="shared" si="10"/>
        <v>1.649988494796188</v>
      </c>
      <c r="V49" s="55">
        <f t="shared" si="4"/>
        <v>1.1765020578051968</v>
      </c>
      <c r="W49" s="55">
        <f t="shared" si="5"/>
        <v>2.2975635896232745E-3</v>
      </c>
      <c r="X49" s="55">
        <f t="shared" si="6"/>
        <v>71814.704160886031</v>
      </c>
      <c r="Y49" s="3"/>
      <c r="Z49" s="3"/>
      <c r="AA49" s="3"/>
    </row>
    <row r="50" spans="1:27" x14ac:dyDescent="0.2">
      <c r="A50" t="s">
        <v>73</v>
      </c>
      <c r="B50">
        <v>143</v>
      </c>
      <c r="C50" t="s">
        <v>42</v>
      </c>
      <c r="D50">
        <v>2</v>
      </c>
      <c r="F50" s="1">
        <v>44849</v>
      </c>
      <c r="G50">
        <v>71.59</v>
      </c>
      <c r="H50">
        <f t="shared" si="0"/>
        <v>7.1590000000000001E-2</v>
      </c>
      <c r="I50">
        <v>15</v>
      </c>
      <c r="J50" s="4">
        <f t="shared" si="1"/>
        <v>5.6590000000000001E-2</v>
      </c>
      <c r="K50">
        <v>5.7889999999999997</v>
      </c>
      <c r="L50">
        <v>98.853999999999999</v>
      </c>
      <c r="M50">
        <v>21.378</v>
      </c>
      <c r="N50">
        <f t="shared" si="7"/>
        <v>4.0377612965693532E-2</v>
      </c>
      <c r="O50">
        <f t="shared" si="8"/>
        <v>0.23731234558074316</v>
      </c>
      <c r="P50" s="4">
        <f t="shared" ref="P50:P73" si="14">O50</f>
        <v>0.23731234558074316</v>
      </c>
      <c r="Q50">
        <v>7.5819999999999999</v>
      </c>
      <c r="R50">
        <v>62.454999999999998</v>
      </c>
      <c r="S50" s="54">
        <f t="shared" si="2"/>
        <v>1.9785179564049708E-3</v>
      </c>
      <c r="T50" s="55">
        <f t="shared" si="9"/>
        <v>5.7354103122908935</v>
      </c>
      <c r="U50" s="55">
        <f t="shared" si="10"/>
        <v>7.4250690284760043E-2</v>
      </c>
      <c r="V50" s="55">
        <f t="shared" si="4"/>
        <v>1.1790544260447495</v>
      </c>
      <c r="W50" s="55">
        <f t="shared" si="5"/>
        <v>2.3327803535082934E-3</v>
      </c>
      <c r="X50" s="55">
        <f t="shared" si="6"/>
        <v>3182.9267668982907</v>
      </c>
      <c r="Y50" s="3"/>
      <c r="Z50" s="3"/>
      <c r="AA50" s="3"/>
    </row>
    <row r="51" spans="1:27" x14ac:dyDescent="0.2">
      <c r="A51" t="s">
        <v>73</v>
      </c>
      <c r="B51">
        <v>147</v>
      </c>
      <c r="C51" t="s">
        <v>47</v>
      </c>
      <c r="D51">
        <v>2</v>
      </c>
      <c r="F51" s="1">
        <v>44850</v>
      </c>
      <c r="G51">
        <v>71.63</v>
      </c>
      <c r="H51">
        <f t="shared" si="0"/>
        <v>7.1629999999999999E-2</v>
      </c>
      <c r="I51">
        <v>15</v>
      </c>
      <c r="J51" s="4">
        <f t="shared" si="1"/>
        <v>5.663E-2</v>
      </c>
      <c r="K51">
        <v>29.132999999999999</v>
      </c>
      <c r="L51">
        <v>98.873999999999995</v>
      </c>
      <c r="M51">
        <v>21.314</v>
      </c>
      <c r="N51">
        <f t="shared" si="7"/>
        <v>4.0394559716315184E-2</v>
      </c>
      <c r="O51">
        <f t="shared" si="8"/>
        <v>1.1942685375373623</v>
      </c>
      <c r="P51" s="4">
        <f t="shared" si="14"/>
        <v>1.1942685375373623</v>
      </c>
      <c r="Q51">
        <v>8.2486669999999993</v>
      </c>
      <c r="R51">
        <v>62.533700000000003</v>
      </c>
      <c r="S51" s="54">
        <f t="shared" si="2"/>
        <v>1.9519825193878985E-3</v>
      </c>
      <c r="T51" s="55">
        <f t="shared" si="9"/>
        <v>28.857039309791585</v>
      </c>
      <c r="U51" s="55">
        <f t="shared" si="10"/>
        <v>0.37266303037947729</v>
      </c>
      <c r="V51" s="55">
        <f t="shared" si="4"/>
        <v>1.1805401611072701</v>
      </c>
      <c r="W51" s="55">
        <f t="shared" si="5"/>
        <v>2.3043937579167646E-3</v>
      </c>
      <c r="X51" s="55">
        <f t="shared" si="6"/>
        <v>16171.846894619906</v>
      </c>
      <c r="Y51" s="3"/>
      <c r="Z51" s="3"/>
      <c r="AA51" s="3"/>
    </row>
    <row r="52" spans="1:27" x14ac:dyDescent="0.2">
      <c r="A52" t="s">
        <v>73</v>
      </c>
      <c r="B52">
        <v>148</v>
      </c>
      <c r="C52" t="s">
        <v>49</v>
      </c>
      <c r="D52">
        <v>1</v>
      </c>
      <c r="F52" s="1">
        <v>44849</v>
      </c>
      <c r="G52">
        <v>71.16</v>
      </c>
      <c r="H52">
        <f t="shared" si="0"/>
        <v>7.1160000000000001E-2</v>
      </c>
      <c r="I52">
        <v>15</v>
      </c>
      <c r="J52" s="4">
        <f t="shared" si="1"/>
        <v>5.6160000000000002E-2</v>
      </c>
      <c r="K52">
        <v>0.68700000000000006</v>
      </c>
      <c r="L52">
        <v>98.873999999999995</v>
      </c>
      <c r="M52">
        <v>21.314</v>
      </c>
      <c r="N52">
        <f t="shared" si="7"/>
        <v>4.0394559716315184E-2</v>
      </c>
      <c r="O52">
        <f t="shared" si="8"/>
        <v>2.8162650097421069E-2</v>
      </c>
      <c r="P52" s="4">
        <f t="shared" si="14"/>
        <v>2.8162650097421069E-2</v>
      </c>
      <c r="Q52">
        <v>7.8486669999999998</v>
      </c>
      <c r="R52">
        <v>62.511800000000001</v>
      </c>
      <c r="S52" s="54">
        <f t="shared" si="2"/>
        <v>1.9678456295138622E-3</v>
      </c>
      <c r="T52" s="55">
        <f t="shared" si="9"/>
        <v>0.68049243146352323</v>
      </c>
      <c r="U52" s="55">
        <f t="shared" si="10"/>
        <v>8.8611794037061608E-3</v>
      </c>
      <c r="V52" s="55">
        <f t="shared" si="4"/>
        <v>1.1801267227607746</v>
      </c>
      <c r="W52" s="55">
        <f t="shared" si="5"/>
        <v>2.3223072136573076E-3</v>
      </c>
      <c r="X52" s="55">
        <f t="shared" si="6"/>
        <v>381.56792312379071</v>
      </c>
      <c r="Y52" s="3"/>
      <c r="Z52" s="3"/>
      <c r="AA52" s="3"/>
    </row>
    <row r="53" spans="1:27" x14ac:dyDescent="0.2">
      <c r="A53" t="s">
        <v>73</v>
      </c>
      <c r="B53">
        <v>150</v>
      </c>
      <c r="C53" t="s">
        <v>47</v>
      </c>
      <c r="D53">
        <v>2</v>
      </c>
      <c r="F53" s="1">
        <v>44850</v>
      </c>
      <c r="G53">
        <v>71.19</v>
      </c>
      <c r="H53">
        <f t="shared" si="0"/>
        <v>7.1190000000000003E-2</v>
      </c>
      <c r="I53">
        <v>15</v>
      </c>
      <c r="J53" s="4">
        <f t="shared" si="1"/>
        <v>5.6190000000000004E-2</v>
      </c>
      <c r="K53">
        <v>26.683</v>
      </c>
      <c r="L53">
        <v>98.864333333333306</v>
      </c>
      <c r="M53">
        <v>21.218666666666699</v>
      </c>
      <c r="N53">
        <f t="shared" si="7"/>
        <v>4.0403691219213188E-2</v>
      </c>
      <c r="O53">
        <f t="shared" si="8"/>
        <v>1.0938340502903732</v>
      </c>
      <c r="P53" s="4">
        <f t="shared" si="14"/>
        <v>1.0938340502903732</v>
      </c>
      <c r="Q53">
        <v>8.2486669999999993</v>
      </c>
      <c r="R53">
        <v>62.533700000000003</v>
      </c>
      <c r="S53" s="54">
        <f t="shared" si="2"/>
        <v>1.9519825193878985E-3</v>
      </c>
      <c r="T53" s="55">
        <f t="shared" si="9"/>
        <v>26.421689948387503</v>
      </c>
      <c r="U53" s="55">
        <f t="shared" si="10"/>
        <v>0.34357522423985531</v>
      </c>
      <c r="V53" s="55">
        <f t="shared" si="4"/>
        <v>1.1805401611072701</v>
      </c>
      <c r="W53" s="55">
        <f t="shared" si="5"/>
        <v>2.3043937579167646E-3</v>
      </c>
      <c r="X53" s="55">
        <f t="shared" si="6"/>
        <v>14909.571034008388</v>
      </c>
      <c r="Y53" s="3"/>
      <c r="Z53" s="3"/>
      <c r="AA53" s="3"/>
    </row>
    <row r="54" spans="1:27" x14ac:dyDescent="0.2">
      <c r="A54" t="s">
        <v>73</v>
      </c>
      <c r="B54">
        <v>162</v>
      </c>
      <c r="C54" t="s">
        <v>44</v>
      </c>
      <c r="D54">
        <v>1</v>
      </c>
      <c r="F54" s="1">
        <v>44849</v>
      </c>
      <c r="G54">
        <v>71.59</v>
      </c>
      <c r="H54">
        <f t="shared" si="0"/>
        <v>7.1590000000000001E-2</v>
      </c>
      <c r="I54">
        <v>15</v>
      </c>
      <c r="J54" s="4">
        <f t="shared" si="1"/>
        <v>5.6590000000000001E-2</v>
      </c>
      <c r="K54">
        <v>92.352999999999994</v>
      </c>
      <c r="L54">
        <v>98.873999999999995</v>
      </c>
      <c r="M54">
        <v>21.314</v>
      </c>
      <c r="N54">
        <f t="shared" si="7"/>
        <v>4.0394559716315184E-2</v>
      </c>
      <c r="O54">
        <f t="shared" si="8"/>
        <v>3.7858882451923255</v>
      </c>
      <c r="P54" s="4">
        <f t="shared" si="14"/>
        <v>3.7858882451923255</v>
      </c>
      <c r="Q54">
        <v>7.9491670000000001</v>
      </c>
      <c r="R54">
        <v>62.5518</v>
      </c>
      <c r="S54" s="54">
        <f t="shared" si="2"/>
        <v>1.9638436830698497E-3</v>
      </c>
      <c r="T54" s="55">
        <f t="shared" si="9"/>
        <v>91.478191445343157</v>
      </c>
      <c r="U54" s="55">
        <f t="shared" si="10"/>
        <v>1.1831534394968557</v>
      </c>
      <c r="V54" s="55">
        <f t="shared" si="4"/>
        <v>1.1808818612931864</v>
      </c>
      <c r="W54" s="55">
        <f t="shared" si="5"/>
        <v>2.3190673837523907E-3</v>
      </c>
      <c r="X54" s="55">
        <f t="shared" si="6"/>
        <v>51018.501997231411</v>
      </c>
      <c r="Y54" s="3"/>
      <c r="Z54" s="3"/>
      <c r="AA54" s="3"/>
    </row>
    <row r="55" spans="1:27" x14ac:dyDescent="0.2">
      <c r="A55" t="s">
        <v>73</v>
      </c>
      <c r="B55">
        <v>166</v>
      </c>
      <c r="C55" t="s">
        <v>46</v>
      </c>
      <c r="D55">
        <v>1</v>
      </c>
      <c r="F55" s="1">
        <v>44850</v>
      </c>
      <c r="G55">
        <v>70.87</v>
      </c>
      <c r="H55">
        <f t="shared" si="0"/>
        <v>7.0870000000000002E-2</v>
      </c>
      <c r="I55">
        <v>15</v>
      </c>
      <c r="J55" s="4">
        <f t="shared" si="1"/>
        <v>5.5870000000000003E-2</v>
      </c>
      <c r="K55">
        <v>589.22500000000002</v>
      </c>
      <c r="L55">
        <v>98.873333333333306</v>
      </c>
      <c r="M55">
        <v>21.378</v>
      </c>
      <c r="N55">
        <f t="shared" si="7"/>
        <v>4.038550980194365E-2</v>
      </c>
      <c r="O55">
        <f t="shared" si="8"/>
        <v>24.154494182900915</v>
      </c>
      <c r="P55" s="4">
        <f t="shared" si="14"/>
        <v>24.154494182900915</v>
      </c>
      <c r="Q55">
        <v>8.4809999999999999</v>
      </c>
      <c r="R55">
        <v>62.266399999999997</v>
      </c>
      <c r="S55" s="54">
        <f t="shared" si="2"/>
        <v>1.9428479903381274E-3</v>
      </c>
      <c r="T55" s="55">
        <f t="shared" si="9"/>
        <v>583.77045107265531</v>
      </c>
      <c r="U55" s="55">
        <f t="shared" si="10"/>
        <v>7.6191855301895623</v>
      </c>
      <c r="V55" s="55">
        <f t="shared" si="4"/>
        <v>1.1754939478644268</v>
      </c>
      <c r="W55" s="55">
        <f t="shared" si="5"/>
        <v>2.2838060542630331E-3</v>
      </c>
      <c r="X55" s="55">
        <f t="shared" si="6"/>
        <v>333617.8882601402</v>
      </c>
      <c r="Y55" s="3"/>
      <c r="Z55" s="3"/>
      <c r="AA55" s="3"/>
    </row>
    <row r="56" spans="1:27" x14ac:dyDescent="0.2">
      <c r="A56" t="s">
        <v>73</v>
      </c>
      <c r="B56">
        <v>184</v>
      </c>
      <c r="C56" t="s">
        <v>43</v>
      </c>
      <c r="D56">
        <v>1</v>
      </c>
      <c r="F56" s="1">
        <v>44850</v>
      </c>
      <c r="G56">
        <v>72.069999999999993</v>
      </c>
      <c r="H56">
        <f t="shared" si="0"/>
        <v>7.2069999999999995E-2</v>
      </c>
      <c r="I56">
        <v>15</v>
      </c>
      <c r="J56" s="4">
        <f t="shared" si="1"/>
        <v>5.7069999999999996E-2</v>
      </c>
      <c r="K56">
        <v>16.440000000000001</v>
      </c>
      <c r="L56">
        <v>98.873999999999995</v>
      </c>
      <c r="M56">
        <v>21.314</v>
      </c>
      <c r="N56">
        <f t="shared" si="7"/>
        <v>4.0394559716315184E-2</v>
      </c>
      <c r="O56">
        <f t="shared" si="8"/>
        <v>0.67393590626142996</v>
      </c>
      <c r="P56" s="4">
        <f t="shared" si="14"/>
        <v>0.67393590626142996</v>
      </c>
      <c r="Q56">
        <v>7.5893329999999999</v>
      </c>
      <c r="R56">
        <v>62.4405</v>
      </c>
      <c r="S56" s="54">
        <f t="shared" si="2"/>
        <v>1.9782234368374385E-3</v>
      </c>
      <c r="T56" s="55">
        <f t="shared" si="9"/>
        <v>16.284273032402215</v>
      </c>
      <c r="U56" s="55">
        <f t="shared" si="10"/>
        <v>0.2093479518353035</v>
      </c>
      <c r="V56" s="55">
        <f t="shared" si="4"/>
        <v>1.17878068832675</v>
      </c>
      <c r="W56" s="55">
        <f t="shared" si="5"/>
        <v>2.3318915845393449E-3</v>
      </c>
      <c r="X56" s="55">
        <f t="shared" si="6"/>
        <v>8977.602270332789</v>
      </c>
      <c r="Y56" s="3"/>
      <c r="Z56" s="3"/>
      <c r="AA56" s="3"/>
    </row>
    <row r="57" spans="1:27" x14ac:dyDescent="0.2">
      <c r="A57" t="s">
        <v>73</v>
      </c>
      <c r="B57">
        <v>185</v>
      </c>
      <c r="C57" t="s">
        <v>77</v>
      </c>
      <c r="D57" t="s">
        <v>87</v>
      </c>
      <c r="F57" s="1">
        <v>44893</v>
      </c>
      <c r="G57">
        <v>70.42</v>
      </c>
      <c r="H57">
        <f t="shared" si="0"/>
        <v>7.0419999999999996E-2</v>
      </c>
      <c r="I57">
        <v>15</v>
      </c>
      <c r="J57" s="4">
        <f t="shared" si="1"/>
        <v>5.5419999999999997E-2</v>
      </c>
      <c r="K57">
        <v>22.524000000000001</v>
      </c>
      <c r="L57">
        <v>98.853999999999999</v>
      </c>
      <c r="M57">
        <v>21.378</v>
      </c>
      <c r="N57">
        <f t="shared" si="7"/>
        <v>4.0377612965693532E-2</v>
      </c>
      <c r="O57">
        <f t="shared" si="8"/>
        <v>0.92334138398007581</v>
      </c>
      <c r="P57" s="4">
        <f t="shared" si="14"/>
        <v>0.92334138398007581</v>
      </c>
      <c r="Q57">
        <v>7.66</v>
      </c>
      <c r="R57">
        <v>62.407400000000003</v>
      </c>
      <c r="S57" s="54">
        <f t="shared" si="2"/>
        <v>1.9753882300253089E-3</v>
      </c>
      <c r="T57" s="55">
        <f t="shared" si="9"/>
        <v>22.315491773024718</v>
      </c>
      <c r="U57" s="55">
        <f t="shared" si="10"/>
        <v>0.29399371864988444</v>
      </c>
      <c r="V57" s="55">
        <f t="shared" si="4"/>
        <v>1.1781558111911792</v>
      </c>
      <c r="W57" s="55">
        <f t="shared" si="5"/>
        <v>2.3273151225629753E-3</v>
      </c>
      <c r="X57" s="55">
        <f t="shared" si="6"/>
        <v>12632.31247885853</v>
      </c>
      <c r="Y57" s="3"/>
      <c r="Z57" s="3"/>
      <c r="AA57" s="3"/>
    </row>
    <row r="58" spans="1:27" x14ac:dyDescent="0.2">
      <c r="A58" t="s">
        <v>73</v>
      </c>
      <c r="B58">
        <v>187</v>
      </c>
      <c r="C58" t="s">
        <v>77</v>
      </c>
      <c r="D58" t="s">
        <v>87</v>
      </c>
      <c r="F58" s="1">
        <v>44893</v>
      </c>
      <c r="G58">
        <v>70.930000000000007</v>
      </c>
      <c r="H58">
        <f t="shared" si="0"/>
        <v>7.0930000000000007E-2</v>
      </c>
      <c r="I58">
        <v>15</v>
      </c>
      <c r="J58" s="4">
        <f t="shared" si="1"/>
        <v>5.5930000000000007E-2</v>
      </c>
      <c r="K58">
        <v>24.433</v>
      </c>
      <c r="L58">
        <v>98.869666666666703</v>
      </c>
      <c r="M58">
        <v>21.187000000000001</v>
      </c>
      <c r="N58">
        <f t="shared" si="7"/>
        <v>4.0410217959267448E-2</v>
      </c>
      <c r="O58">
        <f t="shared" si="8"/>
        <v>1.0015982966961994</v>
      </c>
      <c r="P58" s="4">
        <f t="shared" si="14"/>
        <v>1.0015982966961994</v>
      </c>
      <c r="Q58">
        <v>7.66</v>
      </c>
      <c r="R58">
        <v>62.407400000000003</v>
      </c>
      <c r="S58" s="54">
        <f t="shared" si="2"/>
        <v>1.9753882300253089E-3</v>
      </c>
      <c r="T58" s="55">
        <f t="shared" si="9"/>
        <v>24.191121851430456</v>
      </c>
      <c r="U58" s="55">
        <f t="shared" si="10"/>
        <v>0.31640789171296924</v>
      </c>
      <c r="V58" s="55">
        <f t="shared" si="4"/>
        <v>1.1781558111911792</v>
      </c>
      <c r="W58" s="55">
        <f t="shared" si="5"/>
        <v>2.3273151225629753E-3</v>
      </c>
      <c r="X58" s="55">
        <f t="shared" si="6"/>
        <v>13595.403933289548</v>
      </c>
      <c r="Y58" s="3"/>
      <c r="Z58" s="3"/>
      <c r="AA58" s="3"/>
    </row>
    <row r="59" spans="1:27" x14ac:dyDescent="0.2">
      <c r="A59" t="s">
        <v>73</v>
      </c>
      <c r="B59">
        <v>190</v>
      </c>
      <c r="C59" t="s">
        <v>46</v>
      </c>
      <c r="D59">
        <v>2</v>
      </c>
      <c r="F59" s="1">
        <v>44850</v>
      </c>
      <c r="G59">
        <v>71.569999999999993</v>
      </c>
      <c r="H59">
        <f t="shared" si="0"/>
        <v>7.1569999999999995E-2</v>
      </c>
      <c r="I59">
        <v>15</v>
      </c>
      <c r="J59" s="4">
        <f t="shared" si="1"/>
        <v>5.6569999999999995E-2</v>
      </c>
      <c r="K59">
        <v>358.36700000000002</v>
      </c>
      <c r="L59">
        <v>98.873333333333306</v>
      </c>
      <c r="M59">
        <v>21.378</v>
      </c>
      <c r="N59">
        <f t="shared" si="7"/>
        <v>4.038550980194365E-2</v>
      </c>
      <c r="O59">
        <f t="shared" si="8"/>
        <v>14.690777914792569</v>
      </c>
      <c r="P59" s="4">
        <f t="shared" si="14"/>
        <v>14.690777914792569</v>
      </c>
      <c r="Q59">
        <v>8.4809999999999999</v>
      </c>
      <c r="R59">
        <v>62.266399999999997</v>
      </c>
      <c r="S59" s="54">
        <f t="shared" si="2"/>
        <v>1.9428479903381274E-3</v>
      </c>
      <c r="T59" s="55">
        <f t="shared" si="9"/>
        <v>355.0495400560979</v>
      </c>
      <c r="U59" s="55">
        <f t="shared" si="10"/>
        <v>4.5851876764218256</v>
      </c>
      <c r="V59" s="55">
        <f t="shared" si="4"/>
        <v>1.1754939478644268</v>
      </c>
      <c r="W59" s="55">
        <f t="shared" si="5"/>
        <v>2.2838060542630331E-3</v>
      </c>
      <c r="X59" s="55">
        <f t="shared" si="6"/>
        <v>200769.57357490811</v>
      </c>
      <c r="Y59" s="3"/>
      <c r="Z59" s="3"/>
      <c r="AA59" s="3"/>
    </row>
    <row r="60" spans="1:27" x14ac:dyDescent="0.2">
      <c r="A60" t="s">
        <v>73</v>
      </c>
      <c r="B60">
        <v>197</v>
      </c>
      <c r="C60" t="s">
        <v>48</v>
      </c>
      <c r="D60">
        <v>1</v>
      </c>
      <c r="F60" s="1">
        <v>44850</v>
      </c>
      <c r="G60">
        <v>71.53</v>
      </c>
      <c r="H60">
        <f t="shared" si="0"/>
        <v>7.1529999999999996E-2</v>
      </c>
      <c r="I60">
        <v>15</v>
      </c>
      <c r="J60" s="4">
        <f t="shared" si="1"/>
        <v>5.6529999999999997E-2</v>
      </c>
      <c r="K60">
        <v>151.02099999999999</v>
      </c>
      <c r="L60">
        <v>98.873999999999995</v>
      </c>
      <c r="M60">
        <v>21.314</v>
      </c>
      <c r="N60">
        <f t="shared" si="7"/>
        <v>4.0394559716315184E-2</v>
      </c>
      <c r="O60">
        <f t="shared" si="8"/>
        <v>6.1909047749092085</v>
      </c>
      <c r="P60" s="4">
        <f t="shared" si="14"/>
        <v>6.1909047749092085</v>
      </c>
      <c r="Q60">
        <v>8.9779999999999998</v>
      </c>
      <c r="R60">
        <v>62.2605</v>
      </c>
      <c r="S60" s="54">
        <f t="shared" si="2"/>
        <v>1.9235008341735023E-3</v>
      </c>
      <c r="T60" s="55">
        <f t="shared" si="9"/>
        <v>149.59046214272593</v>
      </c>
      <c r="U60" s="55">
        <f t="shared" si="10"/>
        <v>1.9304681698646704</v>
      </c>
      <c r="V60" s="55">
        <f t="shared" si="4"/>
        <v>1.1753825649308962</v>
      </c>
      <c r="W60" s="55">
        <f t="shared" si="5"/>
        <v>2.2608493441175696E-3</v>
      </c>
      <c r="X60" s="55">
        <f t="shared" si="6"/>
        <v>85386.855824227852</v>
      </c>
      <c r="Y60" s="3"/>
      <c r="Z60" s="3"/>
      <c r="AA60" s="3"/>
    </row>
    <row r="61" spans="1:27" x14ac:dyDescent="0.2">
      <c r="A61" t="s">
        <v>73</v>
      </c>
      <c r="B61">
        <v>204</v>
      </c>
      <c r="C61" t="s">
        <v>48</v>
      </c>
      <c r="D61">
        <v>2</v>
      </c>
      <c r="F61" s="1">
        <v>44850</v>
      </c>
      <c r="G61">
        <v>71.459999999999994</v>
      </c>
      <c r="H61">
        <f t="shared" si="0"/>
        <v>7.1459999999999996E-2</v>
      </c>
      <c r="I61">
        <v>15</v>
      </c>
      <c r="J61" s="4">
        <f t="shared" si="1"/>
        <v>5.6459999999999996E-2</v>
      </c>
      <c r="K61">
        <v>527.52300000000002</v>
      </c>
      <c r="L61">
        <v>98.838999999999999</v>
      </c>
      <c r="M61">
        <v>21.409666666666698</v>
      </c>
      <c r="N61">
        <f t="shared" si="7"/>
        <v>4.036714596929715E-2</v>
      </c>
      <c r="O61">
        <f t="shared" si="8"/>
        <v>21.625102863670822</v>
      </c>
      <c r="P61" s="4">
        <f t="shared" si="14"/>
        <v>21.625102863670822</v>
      </c>
      <c r="Q61">
        <v>8.9779999999999998</v>
      </c>
      <c r="R61">
        <v>62.2605</v>
      </c>
      <c r="S61" s="54">
        <f t="shared" si="2"/>
        <v>1.9235008341735023E-3</v>
      </c>
      <c r="T61" s="55">
        <f t="shared" si="9"/>
        <v>522.69582870384386</v>
      </c>
      <c r="U61" s="55">
        <f t="shared" si="10"/>
        <v>6.7506510441649734</v>
      </c>
      <c r="V61" s="55">
        <f t="shared" si="4"/>
        <v>1.1753825649308962</v>
      </c>
      <c r="W61" s="55">
        <f t="shared" si="5"/>
        <v>2.2608493441175696E-3</v>
      </c>
      <c r="X61" s="55">
        <f t="shared" si="6"/>
        <v>298589.15905782371</v>
      </c>
      <c r="Y61" s="3"/>
      <c r="Z61" s="3"/>
      <c r="AA61" s="3"/>
    </row>
    <row r="62" spans="1:27" x14ac:dyDescent="0.2">
      <c r="A62" t="s">
        <v>73</v>
      </c>
      <c r="B62">
        <v>210</v>
      </c>
      <c r="C62" t="s">
        <v>71</v>
      </c>
      <c r="D62" t="s">
        <v>71</v>
      </c>
      <c r="F62" t="s">
        <v>71</v>
      </c>
      <c r="G62">
        <v>71.23</v>
      </c>
      <c r="H62">
        <f t="shared" si="0"/>
        <v>7.1230000000000002E-2</v>
      </c>
      <c r="I62">
        <v>15</v>
      </c>
      <c r="J62" s="4">
        <f t="shared" si="1"/>
        <v>5.6230000000000002E-2</v>
      </c>
      <c r="K62">
        <v>16.765000000000001</v>
      </c>
      <c r="L62">
        <v>98.853999999999999</v>
      </c>
      <c r="M62">
        <v>21.378</v>
      </c>
      <c r="N62">
        <f t="shared" si="7"/>
        <v>4.0377612965693532E-2</v>
      </c>
      <c r="O62">
        <f t="shared" si="8"/>
        <v>0.68725884844725504</v>
      </c>
      <c r="P62" s="4">
        <f t="shared" si="14"/>
        <v>0.68725884844725504</v>
      </c>
      <c r="Q62" t="s">
        <v>71</v>
      </c>
      <c r="R62" t="s">
        <v>71</v>
      </c>
      <c r="S62" s="54" t="e">
        <f t="shared" si="2"/>
        <v>#VALUE!</v>
      </c>
      <c r="T62" s="55">
        <f t="shared" si="9"/>
        <v>16.609803745993581</v>
      </c>
      <c r="U62" s="55" t="e">
        <f t="shared" si="10"/>
        <v>#VALUE!</v>
      </c>
      <c r="V62" s="55" t="e">
        <f t="shared" si="4"/>
        <v>#VALUE!</v>
      </c>
      <c r="W62" s="55" t="e">
        <f t="shared" si="5"/>
        <v>#VALUE!</v>
      </c>
      <c r="X62" s="55" t="e">
        <f t="shared" si="6"/>
        <v>#VALUE!</v>
      </c>
      <c r="Y62" s="3"/>
      <c r="Z62" s="3"/>
      <c r="AA62" s="3"/>
    </row>
    <row r="63" spans="1:27" x14ac:dyDescent="0.2">
      <c r="A63" t="s">
        <v>73</v>
      </c>
      <c r="B63">
        <v>211</v>
      </c>
      <c r="C63" t="s">
        <v>46</v>
      </c>
      <c r="D63">
        <v>2</v>
      </c>
      <c r="F63" s="1">
        <v>44850</v>
      </c>
      <c r="G63">
        <v>70.98</v>
      </c>
      <c r="H63">
        <f t="shared" si="0"/>
        <v>7.0980000000000001E-2</v>
      </c>
      <c r="I63">
        <v>15</v>
      </c>
      <c r="J63" s="4">
        <f t="shared" si="1"/>
        <v>5.5980000000000002E-2</v>
      </c>
      <c r="K63">
        <v>499.67</v>
      </c>
      <c r="L63">
        <v>98.869666666666703</v>
      </c>
      <c r="M63">
        <v>21.187000000000001</v>
      </c>
      <c r="N63">
        <f t="shared" si="7"/>
        <v>4.0410217959267448E-2</v>
      </c>
      <c r="O63">
        <f t="shared" si="8"/>
        <v>20.483306221511477</v>
      </c>
      <c r="P63" s="4">
        <f t="shared" si="14"/>
        <v>20.483306221511477</v>
      </c>
      <c r="Q63">
        <v>8.4809999999999999</v>
      </c>
      <c r="R63">
        <v>62.266399999999997</v>
      </c>
      <c r="S63" s="54">
        <f t="shared" si="2"/>
        <v>1.9428479903381274E-3</v>
      </c>
      <c r="T63" s="55">
        <f t="shared" si="9"/>
        <v>494.72344188205517</v>
      </c>
      <c r="U63" s="55">
        <f t="shared" si="10"/>
        <v>6.4497325256245679</v>
      </c>
      <c r="V63" s="55">
        <f t="shared" si="4"/>
        <v>1.1754939478644268</v>
      </c>
      <c r="W63" s="55">
        <f t="shared" si="5"/>
        <v>2.2838060542630331E-3</v>
      </c>
      <c r="X63" s="55">
        <f t="shared" si="6"/>
        <v>282411.56965081469</v>
      </c>
      <c r="Y63" s="3"/>
      <c r="Z63" s="3"/>
      <c r="AA63" s="3"/>
    </row>
    <row r="64" spans="1:27" x14ac:dyDescent="0.2">
      <c r="A64" t="s">
        <v>73</v>
      </c>
      <c r="B64">
        <v>215</v>
      </c>
      <c r="C64" t="s">
        <v>71</v>
      </c>
      <c r="D64" t="s">
        <v>71</v>
      </c>
      <c r="F64" t="s">
        <v>71</v>
      </c>
      <c r="G64">
        <v>71.22</v>
      </c>
      <c r="H64">
        <f t="shared" si="0"/>
        <v>7.1220000000000006E-2</v>
      </c>
      <c r="I64">
        <v>15</v>
      </c>
      <c r="J64" s="4">
        <f t="shared" si="1"/>
        <v>5.6220000000000006E-2</v>
      </c>
      <c r="K64" t="s">
        <v>71</v>
      </c>
      <c r="L64">
        <v>98.873333333333306</v>
      </c>
      <c r="M64">
        <v>21.378</v>
      </c>
      <c r="N64">
        <f t="shared" si="7"/>
        <v>4.038550980194365E-2</v>
      </c>
      <c r="O64" t="e">
        <f t="shared" si="8"/>
        <v>#VALUE!</v>
      </c>
      <c r="P64" s="4" t="e">
        <f t="shared" si="14"/>
        <v>#VALUE!</v>
      </c>
      <c r="Q64" t="s">
        <v>71</v>
      </c>
      <c r="R64" t="s">
        <v>71</v>
      </c>
      <c r="S64" s="54" t="e">
        <f t="shared" si="2"/>
        <v>#VALUE!</v>
      </c>
      <c r="T64" s="55" t="e">
        <f t="shared" si="9"/>
        <v>#VALUE!</v>
      </c>
      <c r="U64" s="55" t="e">
        <f t="shared" si="10"/>
        <v>#VALUE!</v>
      </c>
      <c r="V64" s="55" t="e">
        <f t="shared" si="4"/>
        <v>#VALUE!</v>
      </c>
      <c r="W64" s="55" t="e">
        <f t="shared" si="5"/>
        <v>#VALUE!</v>
      </c>
      <c r="X64" s="55" t="e">
        <f t="shared" si="6"/>
        <v>#VALUE!</v>
      </c>
      <c r="Y64" s="3"/>
      <c r="Z64" s="3"/>
      <c r="AA64" s="3"/>
    </row>
    <row r="65" spans="1:27" x14ac:dyDescent="0.2">
      <c r="A65" t="s">
        <v>73</v>
      </c>
      <c r="B65">
        <v>217</v>
      </c>
      <c r="C65" t="s">
        <v>77</v>
      </c>
      <c r="D65" t="s">
        <v>90</v>
      </c>
      <c r="F65" s="1">
        <v>44893</v>
      </c>
      <c r="G65">
        <v>71.06</v>
      </c>
      <c r="H65">
        <f t="shared" si="0"/>
        <v>7.1059999999999998E-2</v>
      </c>
      <c r="I65">
        <v>15</v>
      </c>
      <c r="J65" s="4">
        <f t="shared" si="1"/>
        <v>5.6059999999999999E-2</v>
      </c>
      <c r="K65">
        <v>6.7110000000000003</v>
      </c>
      <c r="L65">
        <v>98.853999999999999</v>
      </c>
      <c r="M65">
        <v>21.378</v>
      </c>
      <c r="N65">
        <f t="shared" si="7"/>
        <v>4.0377612965693532E-2</v>
      </c>
      <c r="O65">
        <f t="shared" si="8"/>
        <v>0.27510850772022238</v>
      </c>
      <c r="P65" s="4">
        <f t="shared" si="14"/>
        <v>0.27510850772022238</v>
      </c>
      <c r="Q65">
        <v>7.6319999999999997</v>
      </c>
      <c r="R65">
        <v>62.359499999999997</v>
      </c>
      <c r="S65" s="54">
        <f t="shared" si="2"/>
        <v>1.9765109515024102E-3</v>
      </c>
      <c r="T65" s="55">
        <f t="shared" si="9"/>
        <v>6.6488752126073907</v>
      </c>
      <c r="U65" s="55">
        <f t="shared" si="10"/>
        <v>8.6752484694356549E-2</v>
      </c>
      <c r="V65" s="55">
        <f t="shared" si="4"/>
        <v>1.1772515327986157</v>
      </c>
      <c r="W65" s="55">
        <f t="shared" si="5"/>
        <v>2.3268505472494629E-3</v>
      </c>
      <c r="X65" s="55">
        <f t="shared" si="6"/>
        <v>3728.3221647778555</v>
      </c>
      <c r="Y65" s="3"/>
      <c r="Z65" s="3"/>
      <c r="AA65" s="3"/>
    </row>
    <row r="66" spans="1:27" x14ac:dyDescent="0.2">
      <c r="A66" t="s">
        <v>73</v>
      </c>
      <c r="B66">
        <v>225</v>
      </c>
      <c r="C66" t="s">
        <v>45</v>
      </c>
      <c r="D66">
        <v>2</v>
      </c>
      <c r="F66" s="1">
        <v>44850</v>
      </c>
      <c r="G66">
        <v>71.27</v>
      </c>
      <c r="H66">
        <f t="shared" si="0"/>
        <v>7.127E-2</v>
      </c>
      <c r="I66">
        <v>15</v>
      </c>
      <c r="J66" s="4">
        <f t="shared" si="1"/>
        <v>5.6270000000000001E-2</v>
      </c>
      <c r="K66">
        <v>646.14200000000005</v>
      </c>
      <c r="L66">
        <v>98.838999999999999</v>
      </c>
      <c r="M66">
        <v>21.409666666666698</v>
      </c>
      <c r="N66">
        <f t="shared" si="7"/>
        <v>4.036714596929715E-2</v>
      </c>
      <c r="O66">
        <f t="shared" si="8"/>
        <v>26.487730799487402</v>
      </c>
      <c r="P66" s="4">
        <f t="shared" si="14"/>
        <v>26.487730799487402</v>
      </c>
      <c r="Q66">
        <v>8.3819999999999997</v>
      </c>
      <c r="R66">
        <v>62.2806</v>
      </c>
      <c r="S66" s="54">
        <f t="shared" si="2"/>
        <v>1.9467332465263143E-3</v>
      </c>
      <c r="T66" s="55">
        <f t="shared" si="9"/>
        <v>640.22938933536375</v>
      </c>
      <c r="U66" s="55">
        <f t="shared" si="10"/>
        <v>8.3072401808303358</v>
      </c>
      <c r="V66" s="55">
        <f t="shared" si="4"/>
        <v>1.1757620220434331</v>
      </c>
      <c r="W66" s="55">
        <f t="shared" si="5"/>
        <v>2.2888950183149563E-3</v>
      </c>
      <c r="X66" s="55">
        <f t="shared" si="6"/>
        <v>362936.70589339559</v>
      </c>
      <c r="Y66" s="3"/>
      <c r="Z66" s="3"/>
      <c r="AA66" s="3"/>
    </row>
    <row r="67" spans="1:27" x14ac:dyDescent="0.2">
      <c r="A67" t="s">
        <v>73</v>
      </c>
      <c r="B67">
        <v>227</v>
      </c>
      <c r="C67" t="s">
        <v>45</v>
      </c>
      <c r="D67">
        <v>1</v>
      </c>
      <c r="F67" s="1">
        <v>44850</v>
      </c>
      <c r="G67">
        <v>71.2</v>
      </c>
      <c r="H67">
        <f t="shared" si="0"/>
        <v>7.1199999999999999E-2</v>
      </c>
      <c r="I67">
        <v>15</v>
      </c>
      <c r="J67" s="4">
        <f t="shared" si="1"/>
        <v>5.62E-2</v>
      </c>
      <c r="K67">
        <v>659.95299999999997</v>
      </c>
      <c r="L67">
        <v>98.864333333333306</v>
      </c>
      <c r="M67">
        <v>21.218666666666699</v>
      </c>
      <c r="N67">
        <f t="shared" si="7"/>
        <v>4.0403691219213188E-2</v>
      </c>
      <c r="O67">
        <f t="shared" si="8"/>
        <v>27.053894351882569</v>
      </c>
      <c r="P67" s="4">
        <f t="shared" si="14"/>
        <v>27.053894351882569</v>
      </c>
      <c r="Q67">
        <v>8.3819999999999997</v>
      </c>
      <c r="R67">
        <v>62.278799999999997</v>
      </c>
      <c r="S67" s="54">
        <f t="shared" si="2"/>
        <v>1.9467332465263143E-3</v>
      </c>
      <c r="T67" s="55">
        <f t="shared" si="9"/>
        <v>653.48999537189138</v>
      </c>
      <c r="U67" s="55">
        <f t="shared" si="10"/>
        <v>8.4929610077047553</v>
      </c>
      <c r="V67" s="55">
        <f t="shared" si="4"/>
        <v>1.1757280408094746</v>
      </c>
      <c r="W67" s="55">
        <f t="shared" si="5"/>
        <v>2.2888288659170513E-3</v>
      </c>
      <c r="X67" s="55">
        <f t="shared" si="6"/>
        <v>371061.42508832493</v>
      </c>
      <c r="Y67" s="3"/>
      <c r="Z67" s="3"/>
      <c r="AA67" s="3"/>
    </row>
    <row r="68" spans="1:27" x14ac:dyDescent="0.2">
      <c r="A68" t="s">
        <v>73</v>
      </c>
      <c r="B68">
        <v>237</v>
      </c>
      <c r="C68" t="s">
        <v>43</v>
      </c>
      <c r="D68">
        <v>1</v>
      </c>
      <c r="F68" s="1">
        <v>44850</v>
      </c>
      <c r="G68">
        <v>70.53</v>
      </c>
      <c r="H68">
        <f t="shared" si="0"/>
        <v>7.0529999999999995E-2</v>
      </c>
      <c r="I68">
        <v>15</v>
      </c>
      <c r="J68" s="4">
        <f t="shared" si="1"/>
        <v>5.5529999999999996E-2</v>
      </c>
      <c r="K68">
        <v>13.276</v>
      </c>
      <c r="L68">
        <v>98.838999999999999</v>
      </c>
      <c r="M68">
        <v>21.409666666666698</v>
      </c>
      <c r="N68">
        <f t="shared" si="7"/>
        <v>4.036714596929715E-2</v>
      </c>
      <c r="O68">
        <f t="shared" si="8"/>
        <v>0.54423193987388951</v>
      </c>
      <c r="P68" s="4">
        <f t="shared" si="14"/>
        <v>0.54423193987388951</v>
      </c>
      <c r="Q68">
        <v>7.5893329999999999</v>
      </c>
      <c r="R68">
        <v>62.435400000000001</v>
      </c>
      <c r="S68" s="54">
        <f t="shared" si="2"/>
        <v>1.9782234368374385E-3</v>
      </c>
      <c r="T68" s="55">
        <f t="shared" si="9"/>
        <v>13.154516147868874</v>
      </c>
      <c r="U68" s="55">
        <f t="shared" si="10"/>
        <v>0.17303282062422187</v>
      </c>
      <c r="V68" s="55">
        <f t="shared" si="4"/>
        <v>1.1786844081638677</v>
      </c>
      <c r="W68" s="55">
        <f t="shared" si="5"/>
        <v>2.3317011208646285E-3</v>
      </c>
      <c r="X68" s="55">
        <f t="shared" si="6"/>
        <v>7420.8833660490245</v>
      </c>
      <c r="Y68" s="3"/>
      <c r="Z68" s="3"/>
      <c r="AA68" s="3"/>
    </row>
    <row r="69" spans="1:27" x14ac:dyDescent="0.2">
      <c r="A69" t="s">
        <v>73</v>
      </c>
      <c r="B69">
        <v>241</v>
      </c>
      <c r="C69" t="s">
        <v>42</v>
      </c>
      <c r="D69">
        <v>1</v>
      </c>
      <c r="F69" s="1">
        <v>44849</v>
      </c>
      <c r="G69">
        <v>71.319999999999993</v>
      </c>
      <c r="H69">
        <f t="shared" si="0"/>
        <v>7.1319999999999995E-2</v>
      </c>
      <c r="I69">
        <v>15</v>
      </c>
      <c r="J69" s="4">
        <f t="shared" si="1"/>
        <v>5.6319999999999995E-2</v>
      </c>
      <c r="K69">
        <v>5.5620000000000003</v>
      </c>
      <c r="L69">
        <v>98.838999999999999</v>
      </c>
      <c r="M69">
        <v>21.409666666666698</v>
      </c>
      <c r="N69">
        <f t="shared" si="7"/>
        <v>4.036714596929715E-2</v>
      </c>
      <c r="O69">
        <f t="shared" si="8"/>
        <v>0.22800678288479764</v>
      </c>
      <c r="P69" s="4">
        <f t="shared" si="14"/>
        <v>0.22800678288479764</v>
      </c>
      <c r="Q69">
        <v>7.5819999999999999</v>
      </c>
      <c r="R69">
        <v>62.470199999999998</v>
      </c>
      <c r="S69" s="54">
        <f t="shared" si="2"/>
        <v>1.9785179564049708E-3</v>
      </c>
      <c r="T69" s="55">
        <f t="shared" si="9"/>
        <v>5.5111041589670586</v>
      </c>
      <c r="U69" s="55">
        <f t="shared" si="10"/>
        <v>7.1630056877480405E-2</v>
      </c>
      <c r="V69" s="55">
        <f t="shared" si="4"/>
        <v>1.1793413786870659</v>
      </c>
      <c r="W69" s="55">
        <f t="shared" si="5"/>
        <v>2.3333480944637544E-3</v>
      </c>
      <c r="X69" s="55">
        <f t="shared" si="6"/>
        <v>3069.8401600444568</v>
      </c>
      <c r="Y69" s="3"/>
      <c r="Z69" s="3"/>
      <c r="AA69" s="3"/>
    </row>
    <row r="70" spans="1:27" x14ac:dyDescent="0.2">
      <c r="A70" t="s">
        <v>73</v>
      </c>
      <c r="B70">
        <v>243</v>
      </c>
      <c r="C70" t="s">
        <v>42</v>
      </c>
      <c r="D70">
        <v>1</v>
      </c>
      <c r="F70" s="1">
        <v>44849</v>
      </c>
      <c r="G70">
        <v>70.84</v>
      </c>
      <c r="H70">
        <f t="shared" si="0"/>
        <v>7.084E-2</v>
      </c>
      <c r="I70">
        <v>15</v>
      </c>
      <c r="J70" s="4">
        <f t="shared" si="1"/>
        <v>5.5840000000000001E-2</v>
      </c>
      <c r="K70">
        <v>5.6390000000000002</v>
      </c>
      <c r="L70">
        <v>98.838999999999999</v>
      </c>
      <c r="M70">
        <v>21.409666666666698</v>
      </c>
      <c r="N70">
        <f t="shared" si="7"/>
        <v>4.036714596929715E-2</v>
      </c>
      <c r="O70">
        <f t="shared" si="8"/>
        <v>0.23116329534113159</v>
      </c>
      <c r="P70" s="4">
        <f t="shared" si="14"/>
        <v>0.23116329534113159</v>
      </c>
      <c r="Q70">
        <v>7.5819999999999999</v>
      </c>
      <c r="R70">
        <v>62.454999999999998</v>
      </c>
      <c r="S70" s="54">
        <f t="shared" si="2"/>
        <v>1.9785179564049708E-3</v>
      </c>
      <c r="T70" s="55">
        <f t="shared" si="9"/>
        <v>5.5873995599452071</v>
      </c>
      <c r="U70" s="55">
        <f t="shared" si="10"/>
        <v>7.3150927775095742E-2</v>
      </c>
      <c r="V70" s="55">
        <f t="shared" si="4"/>
        <v>1.1790544260447495</v>
      </c>
      <c r="W70" s="55">
        <f t="shared" si="5"/>
        <v>2.3327803535082934E-3</v>
      </c>
      <c r="X70" s="55">
        <f t="shared" si="6"/>
        <v>3135.7829152274571</v>
      </c>
      <c r="Y70" s="3"/>
      <c r="Z70" s="3"/>
      <c r="AA70" s="3"/>
    </row>
    <row r="71" spans="1:27" x14ac:dyDescent="0.2">
      <c r="A71" t="s">
        <v>73</v>
      </c>
      <c r="B71">
        <v>260</v>
      </c>
      <c r="C71" t="s">
        <v>49</v>
      </c>
      <c r="D71">
        <v>2</v>
      </c>
      <c r="F71" s="1">
        <v>44849</v>
      </c>
      <c r="G71">
        <v>71.34</v>
      </c>
      <c r="H71">
        <f t="shared" si="0"/>
        <v>7.1340000000000001E-2</v>
      </c>
      <c r="I71">
        <v>15</v>
      </c>
      <c r="J71" s="4">
        <f t="shared" si="1"/>
        <v>5.6340000000000001E-2</v>
      </c>
      <c r="K71">
        <v>0</v>
      </c>
      <c r="L71">
        <v>98.853999999999999</v>
      </c>
      <c r="M71">
        <v>21.378</v>
      </c>
      <c r="N71">
        <f t="shared" si="7"/>
        <v>4.0377612965693532E-2</v>
      </c>
      <c r="O71">
        <f t="shared" si="8"/>
        <v>0</v>
      </c>
      <c r="P71" s="4">
        <f t="shared" si="14"/>
        <v>0</v>
      </c>
      <c r="Q71">
        <v>7.8486669999999998</v>
      </c>
      <c r="R71">
        <v>62.494900000000001</v>
      </c>
      <c r="S71" s="54">
        <f t="shared" si="2"/>
        <v>1.9678456295138622E-3</v>
      </c>
      <c r="T71" s="55">
        <f t="shared" si="9"/>
        <v>0</v>
      </c>
      <c r="U71" s="55">
        <f t="shared" si="10"/>
        <v>0</v>
      </c>
      <c r="V71" s="55">
        <f t="shared" si="4"/>
        <v>1.1798076767308305</v>
      </c>
      <c r="W71" s="55">
        <f t="shared" si="5"/>
        <v>2.3216793803216684E-3</v>
      </c>
      <c r="X71" s="55">
        <f t="shared" si="6"/>
        <v>0</v>
      </c>
      <c r="Y71" s="3"/>
      <c r="Z71" s="3"/>
      <c r="AA71" s="3"/>
    </row>
    <row r="72" spans="1:27" x14ac:dyDescent="0.2">
      <c r="A72" t="s">
        <v>73</v>
      </c>
      <c r="B72">
        <v>290</v>
      </c>
      <c r="C72" t="s">
        <v>43</v>
      </c>
      <c r="D72">
        <v>2</v>
      </c>
      <c r="F72" s="1">
        <v>44850</v>
      </c>
      <c r="G72">
        <v>71.16</v>
      </c>
      <c r="H72">
        <f t="shared" si="0"/>
        <v>7.1160000000000001E-2</v>
      </c>
      <c r="I72">
        <v>15</v>
      </c>
      <c r="J72" s="4">
        <f t="shared" si="1"/>
        <v>5.6160000000000002E-2</v>
      </c>
      <c r="K72">
        <v>20.452999999999999</v>
      </c>
      <c r="L72">
        <v>98.864333333333306</v>
      </c>
      <c r="M72">
        <v>21.218666666666699</v>
      </c>
      <c r="N72">
        <f t="shared" si="7"/>
        <v>4.0403691219213188E-2</v>
      </c>
      <c r="O72">
        <f t="shared" si="8"/>
        <v>0.83844349700517184</v>
      </c>
      <c r="P72" s="4">
        <f t="shared" si="14"/>
        <v>0.83844349700517184</v>
      </c>
      <c r="Q72">
        <v>7.5893329999999999</v>
      </c>
      <c r="R72">
        <v>62.4221</v>
      </c>
      <c r="S72" s="54">
        <f t="shared" si="2"/>
        <v>1.9782234368374385E-3</v>
      </c>
      <c r="T72" s="55">
        <f t="shared" si="9"/>
        <v>20.25270113984071</v>
      </c>
      <c r="U72" s="55">
        <f t="shared" si="10"/>
        <v>0.26400760977556403</v>
      </c>
      <c r="V72" s="55">
        <f t="shared" si="4"/>
        <v>1.1784333246018406</v>
      </c>
      <c r="W72" s="55">
        <f t="shared" si="5"/>
        <v>2.3312044214776218E-3</v>
      </c>
      <c r="X72" s="55">
        <f t="shared" si="6"/>
        <v>11324.944622755314</v>
      </c>
      <c r="Y72" s="3"/>
      <c r="Z72" s="3"/>
      <c r="AA72" s="3"/>
    </row>
    <row r="73" spans="1:27" x14ac:dyDescent="0.2">
      <c r="A73" t="s">
        <v>73</v>
      </c>
      <c r="B73">
        <v>292</v>
      </c>
      <c r="C73" t="s">
        <v>77</v>
      </c>
      <c r="D73" t="s">
        <v>90</v>
      </c>
      <c r="F73" s="1">
        <v>44893</v>
      </c>
      <c r="G73">
        <v>71.41</v>
      </c>
      <c r="H73">
        <f t="shared" si="0"/>
        <v>7.1410000000000001E-2</v>
      </c>
      <c r="I73">
        <v>15</v>
      </c>
      <c r="J73" s="4">
        <f t="shared" si="1"/>
        <v>5.6410000000000002E-2</v>
      </c>
      <c r="K73">
        <v>6.8769999999999998</v>
      </c>
      <c r="L73">
        <v>98.864333333333306</v>
      </c>
      <c r="M73">
        <v>21.218666666666699</v>
      </c>
      <c r="N73">
        <f t="shared" si="7"/>
        <v>4.0403691219213188E-2</v>
      </c>
      <c r="O73">
        <f t="shared" si="8"/>
        <v>0.28191345665205919</v>
      </c>
      <c r="P73" s="4">
        <f t="shared" si="14"/>
        <v>0.28191345665205919</v>
      </c>
      <c r="Q73">
        <v>7.6319999999999997</v>
      </c>
      <c r="R73">
        <v>62.359499999999997</v>
      </c>
      <c r="S73" s="54">
        <f t="shared" si="2"/>
        <v>1.9765109515024102E-3</v>
      </c>
      <c r="T73" s="55">
        <f t="shared" si="9"/>
        <v>6.8096526543140143</v>
      </c>
      <c r="U73" s="55">
        <f t="shared" si="10"/>
        <v>8.8423044764620817E-2</v>
      </c>
      <c r="V73" s="55">
        <f t="shared" si="4"/>
        <v>1.1772515327986157</v>
      </c>
      <c r="W73" s="55">
        <f t="shared" si="5"/>
        <v>2.3268505472494629E-3</v>
      </c>
      <c r="X73" s="55">
        <f t="shared" si="6"/>
        <v>3800.1170667855936</v>
      </c>
      <c r="Y73" s="3"/>
      <c r="Z73" s="3"/>
      <c r="AA73" s="3"/>
    </row>
    <row r="74" spans="1:27" x14ac:dyDescent="0.2">
      <c r="A74" t="s">
        <v>71</v>
      </c>
      <c r="B74" t="s">
        <v>71</v>
      </c>
      <c r="C74" t="s">
        <v>76</v>
      </c>
      <c r="D74" t="s">
        <v>93</v>
      </c>
      <c r="F74" s="1">
        <v>44894</v>
      </c>
      <c r="G74" t="s">
        <v>71</v>
      </c>
      <c r="H74" t="s">
        <v>71</v>
      </c>
      <c r="I74">
        <v>15</v>
      </c>
      <c r="J74" t="s">
        <v>71</v>
      </c>
      <c r="K74" t="s">
        <v>71</v>
      </c>
      <c r="L74" t="s">
        <v>71</v>
      </c>
      <c r="M74" t="s">
        <v>71</v>
      </c>
      <c r="N74" t="e">
        <f t="shared" ref="N74:N81" si="15">$L74/101.3/($C$2*($M74+$C$3))</f>
        <v>#VALUE!</v>
      </c>
      <c r="P74" s="4"/>
      <c r="Q74" t="s">
        <v>71</v>
      </c>
      <c r="R74" t="s">
        <v>71</v>
      </c>
      <c r="S74" s="54" t="e">
        <f t="shared" ref="S74:S81" si="16">$R$8*EXP($R$9*(1/(Q74+$C$3)-1/298.15))</f>
        <v>#VALUE!</v>
      </c>
      <c r="T74" s="55" t="e">
        <f t="shared" si="9"/>
        <v>#VALUE!</v>
      </c>
      <c r="U74" s="55" t="e">
        <f t="shared" si="10"/>
        <v>#VALUE!</v>
      </c>
      <c r="V74" s="55" t="e">
        <f t="shared" ref="V74:V81" si="17">$C$9*R74/101.3</f>
        <v>#VALUE!</v>
      </c>
      <c r="W74" s="55" t="e">
        <f t="shared" ref="W74:W81" si="18">S74*V74</f>
        <v>#VALUE!</v>
      </c>
      <c r="X74" s="55" t="e">
        <f t="shared" ref="X74:X81" si="19">U74/W74*100</f>
        <v>#VALUE!</v>
      </c>
      <c r="Y74" s="3"/>
      <c r="Z74" s="3"/>
      <c r="AA74" s="3"/>
    </row>
    <row r="75" spans="1:27" x14ac:dyDescent="0.2">
      <c r="A75" t="s">
        <v>71</v>
      </c>
      <c r="B75">
        <v>205</v>
      </c>
      <c r="C75" t="s">
        <v>76</v>
      </c>
      <c r="D75" t="s">
        <v>84</v>
      </c>
      <c r="F75" s="1">
        <v>44896</v>
      </c>
      <c r="G75" t="s">
        <v>71</v>
      </c>
      <c r="H75" t="s">
        <v>71</v>
      </c>
      <c r="I75">
        <v>15</v>
      </c>
      <c r="J75" t="s">
        <v>71</v>
      </c>
      <c r="K75" t="s">
        <v>71</v>
      </c>
      <c r="L75" t="s">
        <v>71</v>
      </c>
      <c r="M75" t="s">
        <v>71</v>
      </c>
      <c r="N75" t="e">
        <f t="shared" si="15"/>
        <v>#VALUE!</v>
      </c>
      <c r="P75" s="4"/>
      <c r="Q75">
        <v>8.2889999999999997</v>
      </c>
      <c r="R75">
        <v>62.336599999999997</v>
      </c>
      <c r="S75" s="54">
        <f t="shared" si="16"/>
        <v>1.9503926070141926E-3</v>
      </c>
      <c r="T75" s="55" t="e">
        <f t="shared" si="9"/>
        <v>#VALUE!</v>
      </c>
      <c r="U75" s="55" t="e">
        <f t="shared" si="10"/>
        <v>#VALUE!</v>
      </c>
      <c r="V75" s="55">
        <f t="shared" si="17"/>
        <v>1.1768192159888098</v>
      </c>
      <c r="W75" s="55">
        <f t="shared" si="18"/>
        <v>2.2952594986568129E-3</v>
      </c>
      <c r="X75" s="55" t="e">
        <f t="shared" si="19"/>
        <v>#VALUE!</v>
      </c>
      <c r="Y75" s="3"/>
      <c r="Z75" s="3"/>
      <c r="AA75" s="3"/>
    </row>
    <row r="76" spans="1:27" x14ac:dyDescent="0.2">
      <c r="A76" t="s">
        <v>71</v>
      </c>
      <c r="B76">
        <v>192</v>
      </c>
      <c r="C76" t="s">
        <v>44</v>
      </c>
      <c r="D76">
        <v>2</v>
      </c>
      <c r="F76" s="1">
        <v>44849</v>
      </c>
      <c r="G76" t="s">
        <v>71</v>
      </c>
      <c r="H76" t="s">
        <v>71</v>
      </c>
      <c r="I76">
        <v>15</v>
      </c>
      <c r="J76" t="s">
        <v>71</v>
      </c>
      <c r="K76" t="s">
        <v>71</v>
      </c>
      <c r="L76" t="s">
        <v>71</v>
      </c>
      <c r="M76" t="s">
        <v>71</v>
      </c>
      <c r="N76" t="e">
        <f t="shared" si="15"/>
        <v>#VALUE!</v>
      </c>
      <c r="P76" s="4"/>
      <c r="Q76">
        <v>7.9491670000000001</v>
      </c>
      <c r="R76">
        <v>62.540999999999997</v>
      </c>
      <c r="S76" s="54">
        <f t="shared" si="16"/>
        <v>1.9638436830698497E-3</v>
      </c>
      <c r="T76" s="55" t="e">
        <f t="shared" si="9"/>
        <v>#VALUE!</v>
      </c>
      <c r="U76" s="55" t="e">
        <f t="shared" si="10"/>
        <v>#VALUE!</v>
      </c>
      <c r="V76" s="55">
        <f t="shared" si="17"/>
        <v>1.1806779738894351</v>
      </c>
      <c r="W76" s="55">
        <f t="shared" si="18"/>
        <v>2.3186669807624761E-3</v>
      </c>
      <c r="X76" s="55" t="e">
        <f t="shared" si="19"/>
        <v>#VALUE!</v>
      </c>
      <c r="Y76" s="3"/>
      <c r="Z76" s="3"/>
      <c r="AA76" s="3"/>
    </row>
    <row r="77" spans="1:27" x14ac:dyDescent="0.2">
      <c r="A77" t="s">
        <v>71</v>
      </c>
      <c r="B77">
        <v>179</v>
      </c>
      <c r="C77" t="s">
        <v>49</v>
      </c>
      <c r="D77">
        <v>2</v>
      </c>
      <c r="F77" s="1">
        <v>44849</v>
      </c>
      <c r="G77" t="s">
        <v>71</v>
      </c>
      <c r="H77" t="s">
        <v>71</v>
      </c>
      <c r="I77">
        <v>15</v>
      </c>
      <c r="J77" t="s">
        <v>71</v>
      </c>
      <c r="K77" t="s">
        <v>71</v>
      </c>
      <c r="L77" t="s">
        <v>71</v>
      </c>
      <c r="M77" t="s">
        <v>71</v>
      </c>
      <c r="N77" t="e">
        <f t="shared" si="15"/>
        <v>#VALUE!</v>
      </c>
      <c r="P77" s="4"/>
      <c r="Q77">
        <v>7.8486669999999998</v>
      </c>
      <c r="R77">
        <v>62.494900000000001</v>
      </c>
      <c r="S77" s="54">
        <f t="shared" si="16"/>
        <v>1.9678456295138622E-3</v>
      </c>
      <c r="T77" s="55" t="e">
        <f t="shared" si="9"/>
        <v>#VALUE!</v>
      </c>
      <c r="U77" s="55" t="e">
        <f t="shared" si="10"/>
        <v>#VALUE!</v>
      </c>
      <c r="V77" s="55">
        <f t="shared" si="17"/>
        <v>1.1798076767308305</v>
      </c>
      <c r="W77" s="55">
        <f t="shared" si="18"/>
        <v>2.3216793803216684E-3</v>
      </c>
      <c r="X77" s="55" t="e">
        <f t="shared" si="19"/>
        <v>#VALUE!</v>
      </c>
      <c r="Y77" s="3"/>
      <c r="Z77" s="3"/>
      <c r="AA77" s="3"/>
    </row>
    <row r="78" spans="1:27" x14ac:dyDescent="0.2">
      <c r="A78" t="s">
        <v>71</v>
      </c>
      <c r="B78">
        <v>239</v>
      </c>
      <c r="C78" t="s">
        <v>47</v>
      </c>
      <c r="D78">
        <v>1</v>
      </c>
      <c r="F78" s="1">
        <v>44850</v>
      </c>
      <c r="G78" t="s">
        <v>71</v>
      </c>
      <c r="H78" t="s">
        <v>71</v>
      </c>
      <c r="I78">
        <v>15</v>
      </c>
      <c r="J78" t="s">
        <v>71</v>
      </c>
      <c r="K78" t="s">
        <v>71</v>
      </c>
      <c r="L78" t="s">
        <v>71</v>
      </c>
      <c r="M78" t="s">
        <v>71</v>
      </c>
      <c r="N78" t="e">
        <f t="shared" si="15"/>
        <v>#VALUE!</v>
      </c>
      <c r="P78" s="4"/>
      <c r="Q78">
        <v>8.2486669999999993</v>
      </c>
      <c r="R78">
        <v>62.527900000000002</v>
      </c>
      <c r="S78" s="54">
        <f t="shared" si="16"/>
        <v>1.9519825193878985E-3</v>
      </c>
      <c r="T78" s="55" t="e">
        <f t="shared" si="9"/>
        <v>#VALUE!</v>
      </c>
      <c r="U78" s="55" t="e">
        <f t="shared" si="10"/>
        <v>#VALUE!</v>
      </c>
      <c r="V78" s="55">
        <f t="shared" si="17"/>
        <v>1.1804306660200703</v>
      </c>
      <c r="W78" s="55">
        <f t="shared" si="18"/>
        <v>2.3041800254205917E-3</v>
      </c>
      <c r="X78" s="55" t="e">
        <f t="shared" si="19"/>
        <v>#VALUE!</v>
      </c>
      <c r="Y78" s="3"/>
      <c r="Z78" s="3"/>
      <c r="AA78" s="3"/>
    </row>
    <row r="79" spans="1:27" x14ac:dyDescent="0.2">
      <c r="A79" t="s">
        <v>71</v>
      </c>
      <c r="B79">
        <v>212</v>
      </c>
      <c r="C79" t="s">
        <v>43</v>
      </c>
      <c r="D79">
        <v>2</v>
      </c>
      <c r="F79" s="1">
        <v>44850</v>
      </c>
      <c r="G79" t="s">
        <v>71</v>
      </c>
      <c r="H79" t="s">
        <v>71</v>
      </c>
      <c r="I79">
        <v>15</v>
      </c>
      <c r="J79" t="s">
        <v>71</v>
      </c>
      <c r="K79" t="s">
        <v>71</v>
      </c>
      <c r="L79" t="s">
        <v>71</v>
      </c>
      <c r="M79" t="s">
        <v>71</v>
      </c>
      <c r="N79" t="e">
        <f t="shared" si="15"/>
        <v>#VALUE!</v>
      </c>
      <c r="P79" s="4"/>
      <c r="Q79">
        <v>7.5893329999999999</v>
      </c>
      <c r="R79">
        <v>62.4221</v>
      </c>
      <c r="S79" s="54">
        <f t="shared" si="16"/>
        <v>1.9782234368374385E-3</v>
      </c>
      <c r="T79" s="55" t="e">
        <f t="shared" si="9"/>
        <v>#VALUE!</v>
      </c>
      <c r="U79" s="55" t="e">
        <f t="shared" si="10"/>
        <v>#VALUE!</v>
      </c>
      <c r="V79" s="55">
        <f t="shared" si="17"/>
        <v>1.1784333246018406</v>
      </c>
      <c r="W79" s="55">
        <f t="shared" si="18"/>
        <v>2.3312044214776218E-3</v>
      </c>
      <c r="X79" s="55" t="e">
        <f t="shared" si="19"/>
        <v>#VALUE!</v>
      </c>
      <c r="Y79" s="3"/>
      <c r="Z79" s="3"/>
      <c r="AA79" s="3"/>
    </row>
    <row r="80" spans="1:27" x14ac:dyDescent="0.2">
      <c r="A80" t="s">
        <v>71</v>
      </c>
      <c r="B80">
        <v>251</v>
      </c>
      <c r="C80" t="s">
        <v>45</v>
      </c>
      <c r="D80">
        <v>2</v>
      </c>
      <c r="F80" s="1">
        <v>44850</v>
      </c>
      <c r="G80" t="s">
        <v>71</v>
      </c>
      <c r="H80" t="s">
        <v>71</v>
      </c>
      <c r="I80">
        <v>15</v>
      </c>
      <c r="J80" t="s">
        <v>71</v>
      </c>
      <c r="K80" t="s">
        <v>71</v>
      </c>
      <c r="L80" t="s">
        <v>71</v>
      </c>
      <c r="M80" t="s">
        <v>71</v>
      </c>
      <c r="N80" t="e">
        <f t="shared" si="15"/>
        <v>#VALUE!</v>
      </c>
      <c r="P80" s="4"/>
      <c r="Q80">
        <v>8.3819999999999997</v>
      </c>
      <c r="R80">
        <v>62.2806</v>
      </c>
      <c r="S80" s="54">
        <f t="shared" si="16"/>
        <v>1.9467332465263143E-3</v>
      </c>
      <c r="T80" s="55" t="e">
        <f t="shared" si="9"/>
        <v>#VALUE!</v>
      </c>
      <c r="U80" s="55" t="e">
        <f t="shared" si="10"/>
        <v>#VALUE!</v>
      </c>
      <c r="V80" s="55">
        <f t="shared" si="17"/>
        <v>1.1757620220434331</v>
      </c>
      <c r="W80" s="55">
        <f t="shared" si="18"/>
        <v>2.2888950183149563E-3</v>
      </c>
      <c r="X80" s="55" t="e">
        <f t="shared" si="19"/>
        <v>#VALUE!</v>
      </c>
      <c r="Y80" s="3"/>
      <c r="Z80" s="3"/>
      <c r="AA80" s="3"/>
    </row>
    <row r="81" spans="1:27" x14ac:dyDescent="0.2">
      <c r="A81" t="s">
        <v>71</v>
      </c>
      <c r="B81">
        <v>214</v>
      </c>
      <c r="C81" t="s">
        <v>48</v>
      </c>
      <c r="D81">
        <v>2</v>
      </c>
      <c r="F81" s="1">
        <v>44850</v>
      </c>
      <c r="G81" t="s">
        <v>71</v>
      </c>
      <c r="H81" t="s">
        <v>71</v>
      </c>
      <c r="I81">
        <v>15</v>
      </c>
      <c r="J81" t="s">
        <v>71</v>
      </c>
      <c r="K81" t="s">
        <v>71</v>
      </c>
      <c r="L81" t="s">
        <v>71</v>
      </c>
      <c r="M81" t="s">
        <v>71</v>
      </c>
      <c r="N81" t="e">
        <f t="shared" si="15"/>
        <v>#VALUE!</v>
      </c>
      <c r="P81" s="4"/>
      <c r="Q81">
        <v>8.9779999999999998</v>
      </c>
      <c r="R81">
        <v>62.2605</v>
      </c>
      <c r="S81" s="54">
        <f t="shared" si="16"/>
        <v>1.9235008341735023E-3</v>
      </c>
      <c r="T81" s="55" t="e">
        <f t="shared" si="9"/>
        <v>#VALUE!</v>
      </c>
      <c r="U81" s="55" t="e">
        <f t="shared" si="10"/>
        <v>#VALUE!</v>
      </c>
      <c r="V81" s="55">
        <f t="shared" si="17"/>
        <v>1.1753825649308962</v>
      </c>
      <c r="W81" s="55">
        <f t="shared" si="18"/>
        <v>2.2608493441175696E-3</v>
      </c>
      <c r="X81" s="55" t="e">
        <f t="shared" si="19"/>
        <v>#VALUE!</v>
      </c>
      <c r="Y81" s="3"/>
      <c r="Z81" s="3"/>
      <c r="AA81" s="3"/>
    </row>
    <row r="82" spans="1:27" x14ac:dyDescent="0.2">
      <c r="F82" s="1"/>
      <c r="J82" s="4"/>
      <c r="P82" s="4"/>
      <c r="S82" s="5"/>
      <c r="T82" s="3"/>
      <c r="U82" s="32"/>
      <c r="V82" s="3"/>
      <c r="W82" s="3"/>
      <c r="X82" s="32"/>
      <c r="Y82" s="3"/>
      <c r="Z82" s="3"/>
      <c r="AA82" s="3"/>
    </row>
    <row r="83" spans="1:27" x14ac:dyDescent="0.2">
      <c r="F83" s="1"/>
      <c r="J83" s="4"/>
      <c r="P83" s="4"/>
      <c r="S83" s="5"/>
      <c r="T83" s="3"/>
      <c r="U83" s="32"/>
      <c r="V83" s="3"/>
      <c r="W83" s="3"/>
      <c r="X83" s="32"/>
      <c r="Y83" s="3"/>
      <c r="Z83" s="3"/>
      <c r="AA83" s="3"/>
    </row>
    <row r="84" spans="1:27" x14ac:dyDescent="0.2">
      <c r="F84" s="1"/>
      <c r="J84" s="4"/>
      <c r="P84" s="4"/>
      <c r="S84" s="5"/>
      <c r="T84" s="3"/>
      <c r="U84" s="32"/>
      <c r="V84" s="3"/>
      <c r="W84" s="3"/>
      <c r="X84" s="32"/>
      <c r="Y84" s="3"/>
      <c r="Z84" s="3"/>
      <c r="AA84" s="3"/>
    </row>
    <row r="85" spans="1:27" x14ac:dyDescent="0.2">
      <c r="F85" s="1"/>
      <c r="J85" s="4"/>
      <c r="P85" s="4"/>
      <c r="S85" s="5"/>
      <c r="T85" s="3"/>
      <c r="U85" s="32"/>
      <c r="V85" s="3"/>
      <c r="W85" s="3"/>
      <c r="X85" s="32"/>
      <c r="Y85" s="3"/>
      <c r="Z85" s="3"/>
      <c r="AA85" s="3"/>
    </row>
    <row r="86" spans="1:27" x14ac:dyDescent="0.2">
      <c r="F86" s="1"/>
      <c r="J86" s="4"/>
      <c r="P86" s="4"/>
      <c r="S86" s="5"/>
      <c r="T86" s="3"/>
      <c r="U86" s="32"/>
      <c r="V86" s="3"/>
      <c r="W86" s="3"/>
      <c r="X86" s="32"/>
      <c r="Y86" s="3"/>
      <c r="Z86" s="3"/>
      <c r="AA86" s="3"/>
    </row>
    <row r="87" spans="1:27" x14ac:dyDescent="0.2">
      <c r="F87" s="1"/>
      <c r="J87" s="4"/>
      <c r="P87" s="4"/>
      <c r="S87" s="5"/>
      <c r="T87" s="3"/>
      <c r="U87" s="32"/>
      <c r="V87" s="3"/>
      <c r="W87" s="3"/>
      <c r="X87" s="32"/>
      <c r="Y87" s="3"/>
      <c r="Z87" s="3"/>
      <c r="AA87" s="3"/>
    </row>
    <row r="88" spans="1:27" x14ac:dyDescent="0.2">
      <c r="F88" s="1"/>
      <c r="J88" s="4"/>
      <c r="P88" s="4"/>
      <c r="S88" s="5"/>
      <c r="T88" s="3"/>
      <c r="U88" s="32"/>
      <c r="V88" s="3"/>
      <c r="W88" s="3"/>
      <c r="X88" s="32"/>
      <c r="Y88" s="3"/>
      <c r="Z88" s="3"/>
      <c r="AA88" s="3"/>
    </row>
    <row r="89" spans="1:27" x14ac:dyDescent="0.2">
      <c r="F89" s="1"/>
      <c r="J89" s="4"/>
      <c r="P89" s="4"/>
      <c r="S89" s="5"/>
      <c r="T89" s="3"/>
      <c r="U89" s="32"/>
      <c r="V89" s="3"/>
      <c r="W89" s="3"/>
      <c r="X89" s="32"/>
      <c r="Y89" s="3"/>
      <c r="Z89" s="3"/>
      <c r="AA89" s="3"/>
    </row>
    <row r="90" spans="1:27" x14ac:dyDescent="0.2">
      <c r="F90" s="1"/>
      <c r="J90" s="4"/>
      <c r="P90" s="4"/>
      <c r="S90" s="5"/>
      <c r="T90" s="3"/>
      <c r="U90" s="32"/>
      <c r="V90" s="3"/>
      <c r="W90" s="3"/>
      <c r="X90" s="32"/>
      <c r="Y90" s="3"/>
      <c r="Z90" s="3"/>
      <c r="AA90" s="3"/>
    </row>
    <row r="91" spans="1:27" x14ac:dyDescent="0.2">
      <c r="F91" s="1"/>
      <c r="J91" s="4"/>
      <c r="P91" s="4"/>
      <c r="S91" s="5"/>
      <c r="T91" s="3"/>
      <c r="U91" s="32"/>
      <c r="V91" s="3"/>
      <c r="W91" s="3"/>
      <c r="X91" s="32"/>
      <c r="Y91" s="3"/>
      <c r="Z91" s="3"/>
      <c r="AA91" s="3"/>
    </row>
    <row r="92" spans="1:27" x14ac:dyDescent="0.2">
      <c r="F92" s="1"/>
      <c r="J92" s="4"/>
      <c r="P92" s="4"/>
      <c r="S92" s="5"/>
      <c r="T92" s="3"/>
      <c r="U92" s="32"/>
      <c r="V92" s="3"/>
      <c r="W92" s="3"/>
      <c r="X92" s="32"/>
      <c r="Y92" s="3"/>
      <c r="Z92" s="3"/>
      <c r="AA92" s="3"/>
    </row>
    <row r="93" spans="1:27" x14ac:dyDescent="0.2">
      <c r="F93" s="1"/>
      <c r="J93" s="4"/>
      <c r="P93" s="4"/>
      <c r="S93" s="5"/>
      <c r="T93" s="3"/>
      <c r="U93" s="32"/>
      <c r="V93" s="3"/>
      <c r="W93" s="3"/>
      <c r="X93" s="32"/>
      <c r="Y93" s="3"/>
      <c r="Z93" s="3"/>
      <c r="AA93" s="3"/>
    </row>
    <row r="94" spans="1:27" x14ac:dyDescent="0.2">
      <c r="F94" s="1"/>
      <c r="J94" s="4"/>
      <c r="P94" s="4"/>
      <c r="S94" s="5"/>
      <c r="T94" s="3"/>
      <c r="U94" s="32"/>
      <c r="V94" s="3"/>
      <c r="W94" s="3"/>
      <c r="X94" s="32"/>
      <c r="Y94" s="3"/>
      <c r="Z94" s="3"/>
      <c r="AA94" s="3"/>
    </row>
    <row r="95" spans="1:27" x14ac:dyDescent="0.2">
      <c r="F95" s="1"/>
      <c r="J95" s="4"/>
      <c r="P95" s="4"/>
      <c r="S95" s="5"/>
      <c r="T95" s="3"/>
      <c r="U95" s="32"/>
      <c r="V95" s="3"/>
      <c r="W95" s="3"/>
      <c r="X95" s="32"/>
      <c r="Y95" s="3"/>
      <c r="Z95" s="3"/>
      <c r="AA95" s="3"/>
    </row>
    <row r="96" spans="1:27" x14ac:dyDescent="0.2">
      <c r="F96" s="1"/>
      <c r="J96" s="4"/>
      <c r="P96" s="4"/>
      <c r="S96" s="5"/>
      <c r="T96" s="3"/>
      <c r="U96" s="32"/>
      <c r="V96" s="3"/>
      <c r="W96" s="3"/>
      <c r="X96" s="32"/>
      <c r="Y96" s="3"/>
      <c r="Z96" s="3"/>
      <c r="AA96" s="3"/>
    </row>
    <row r="97" spans="3:27" x14ac:dyDescent="0.2">
      <c r="F97" s="1"/>
      <c r="J97" s="4"/>
      <c r="P97" s="4"/>
      <c r="S97" s="5"/>
      <c r="T97" s="3"/>
      <c r="U97" s="32"/>
      <c r="V97" s="3"/>
      <c r="W97" s="3"/>
      <c r="X97" s="32"/>
      <c r="Y97" s="3"/>
      <c r="Z97" s="3"/>
      <c r="AA97" s="3"/>
    </row>
    <row r="98" spans="3:27" x14ac:dyDescent="0.2">
      <c r="F98" s="1"/>
      <c r="J98" s="4"/>
      <c r="P98" s="4"/>
      <c r="S98" s="5"/>
      <c r="T98" s="3"/>
      <c r="U98" s="32"/>
      <c r="V98" s="3"/>
      <c r="W98" s="3"/>
      <c r="X98" s="32"/>
      <c r="Y98" s="3"/>
      <c r="Z98" s="3"/>
      <c r="AA98" s="3"/>
    </row>
    <row r="99" spans="3:27" x14ac:dyDescent="0.2">
      <c r="F99" s="1"/>
      <c r="J99" s="4"/>
      <c r="P99" s="4"/>
      <c r="S99" s="5"/>
      <c r="T99" s="3"/>
      <c r="U99" s="32"/>
      <c r="V99" s="3"/>
      <c r="W99" s="3"/>
      <c r="X99" s="32"/>
      <c r="Y99" s="3"/>
      <c r="Z99" s="3"/>
      <c r="AA99" s="3"/>
    </row>
    <row r="100" spans="3:27" x14ac:dyDescent="0.2">
      <c r="F100" s="1"/>
      <c r="J100" s="4"/>
      <c r="P100" s="4"/>
      <c r="S100" s="5"/>
      <c r="T100" s="3"/>
      <c r="U100" s="32"/>
      <c r="V100" s="3"/>
      <c r="W100" s="3"/>
      <c r="X100" s="32"/>
      <c r="Y100" s="3"/>
      <c r="Z100" s="3"/>
      <c r="AA100" s="3"/>
    </row>
    <row r="101" spans="3:27" x14ac:dyDescent="0.2">
      <c r="F101" s="1"/>
      <c r="J101" s="4"/>
      <c r="P101" s="4"/>
      <c r="S101" s="5"/>
      <c r="T101" s="3"/>
      <c r="U101" s="32"/>
      <c r="V101" s="3"/>
      <c r="W101" s="3"/>
      <c r="X101" s="32"/>
      <c r="Y101" s="3"/>
      <c r="Z101" s="3"/>
      <c r="AA101" s="3"/>
    </row>
    <row r="102" spans="3:27" x14ac:dyDescent="0.2">
      <c r="F102" s="1"/>
      <c r="J102" s="4"/>
      <c r="P102" s="4"/>
      <c r="S102" s="5"/>
      <c r="T102" s="3"/>
      <c r="U102" s="32"/>
      <c r="V102" s="3"/>
      <c r="W102" s="3"/>
      <c r="X102" s="32"/>
      <c r="Y102" s="3"/>
      <c r="Z102" s="3"/>
      <c r="AA102" s="3"/>
    </row>
    <row r="103" spans="3:27" x14ac:dyDescent="0.2">
      <c r="F103" s="1"/>
      <c r="J103" s="4"/>
      <c r="P103" s="4"/>
      <c r="S103" s="5"/>
      <c r="T103" s="3"/>
      <c r="U103" s="32"/>
      <c r="V103" s="3"/>
      <c r="W103" s="3"/>
      <c r="X103" s="32"/>
      <c r="Y103" s="3"/>
      <c r="Z103" s="3"/>
      <c r="AA103" s="3"/>
    </row>
    <row r="104" spans="3:27" x14ac:dyDescent="0.2">
      <c r="F104" s="1"/>
      <c r="J104" s="4"/>
      <c r="P104" s="4"/>
      <c r="S104" s="5"/>
      <c r="T104" s="3"/>
      <c r="U104" s="32"/>
      <c r="V104" s="3"/>
      <c r="W104" s="3"/>
      <c r="X104" s="32"/>
      <c r="Y104" s="3"/>
      <c r="Z104" s="3"/>
      <c r="AA104" s="3"/>
    </row>
    <row r="105" spans="3:27" x14ac:dyDescent="0.2">
      <c r="F105" s="1"/>
      <c r="J105" s="4"/>
      <c r="P105" s="4"/>
      <c r="S105" s="5"/>
      <c r="T105" s="3"/>
      <c r="U105" s="32"/>
      <c r="V105" s="3"/>
      <c r="W105" s="3"/>
      <c r="X105" s="32"/>
      <c r="Y105" s="3"/>
      <c r="Z105" s="3"/>
      <c r="AA105" s="3"/>
    </row>
    <row r="106" spans="3:27" x14ac:dyDescent="0.2">
      <c r="F106" s="1"/>
      <c r="J106" s="4"/>
      <c r="P106" s="4"/>
      <c r="S106" s="5"/>
      <c r="T106" s="3"/>
      <c r="U106" s="32"/>
      <c r="V106" s="3"/>
      <c r="W106" s="3"/>
      <c r="X106" s="32"/>
      <c r="Y106" s="3"/>
      <c r="Z106" s="3"/>
      <c r="AA106" s="3"/>
    </row>
    <row r="107" spans="3:27" x14ac:dyDescent="0.2">
      <c r="F107" s="1"/>
      <c r="J107" s="4"/>
      <c r="P107" s="4"/>
      <c r="S107" s="5"/>
      <c r="T107" s="3"/>
      <c r="U107" s="32"/>
      <c r="V107" s="3"/>
      <c r="W107" s="3"/>
      <c r="X107" s="32"/>
      <c r="Y107" s="3"/>
      <c r="Z107" s="3"/>
      <c r="AA107" s="3"/>
    </row>
    <row r="108" spans="3:27" x14ac:dyDescent="0.2">
      <c r="F108" s="1"/>
      <c r="J108" s="4"/>
      <c r="P108" s="4"/>
      <c r="S108" s="5"/>
      <c r="T108" s="3"/>
      <c r="U108" s="32"/>
      <c r="V108" s="3"/>
      <c r="W108" s="3"/>
      <c r="X108" s="32"/>
      <c r="Y108" s="3"/>
      <c r="Z108" s="3"/>
      <c r="AA108" s="3"/>
    </row>
    <row r="109" spans="3:27" x14ac:dyDescent="0.2">
      <c r="C109" s="38"/>
      <c r="F109" s="1"/>
      <c r="J109" s="4"/>
      <c r="P109" s="4"/>
      <c r="S109" s="5"/>
      <c r="T109" s="3"/>
      <c r="U109" s="32"/>
      <c r="V109" s="3"/>
      <c r="W109" s="3"/>
      <c r="X109" s="32"/>
      <c r="Y109" s="3"/>
      <c r="Z109" s="3"/>
      <c r="AA109" s="3"/>
    </row>
    <row r="110" spans="3:27" x14ac:dyDescent="0.2">
      <c r="F110" s="1"/>
      <c r="J110" s="4"/>
      <c r="P110" s="4"/>
      <c r="S110" s="5"/>
      <c r="T110" s="3"/>
      <c r="U110" s="32"/>
      <c r="V110" s="3"/>
      <c r="W110" s="3"/>
      <c r="X110" s="32"/>
      <c r="Y110" s="3"/>
      <c r="Z110" s="3"/>
      <c r="AA110" s="3"/>
    </row>
    <row r="111" spans="3:27" x14ac:dyDescent="0.2">
      <c r="F111" s="1"/>
      <c r="J111" s="4"/>
      <c r="P111" s="4"/>
      <c r="S111" s="5"/>
      <c r="T111" s="3"/>
      <c r="U111" s="32"/>
      <c r="V111" s="3"/>
      <c r="W111" s="3"/>
      <c r="X111" s="32"/>
      <c r="Y111" s="3"/>
      <c r="Z111" s="3"/>
      <c r="AA111" s="3"/>
    </row>
    <row r="112" spans="3:27" x14ac:dyDescent="0.2">
      <c r="F112" s="1"/>
      <c r="J112" s="4"/>
      <c r="P112" s="4"/>
      <c r="S112" s="5"/>
      <c r="T112" s="3"/>
      <c r="U112" s="32"/>
      <c r="V112" s="3"/>
      <c r="W112" s="3"/>
      <c r="X112" s="32"/>
      <c r="Y112" s="3"/>
      <c r="Z112" s="3"/>
      <c r="AA112" s="3"/>
    </row>
    <row r="113" spans="3:27" x14ac:dyDescent="0.2">
      <c r="F113" s="1"/>
      <c r="J113" s="4"/>
      <c r="P113" s="4"/>
      <c r="S113" s="5"/>
      <c r="T113" s="3"/>
      <c r="U113" s="32"/>
      <c r="V113" s="3"/>
      <c r="W113" s="3"/>
      <c r="X113" s="32"/>
      <c r="Y113" s="3"/>
      <c r="Z113" s="3"/>
      <c r="AA113" s="3"/>
    </row>
    <row r="114" spans="3:27" x14ac:dyDescent="0.2">
      <c r="F114" s="1"/>
      <c r="J114" s="4"/>
      <c r="P114" s="4"/>
      <c r="S114" s="5"/>
      <c r="T114" s="3"/>
      <c r="U114" s="32"/>
      <c r="V114" s="3"/>
      <c r="W114" s="3"/>
      <c r="X114" s="32"/>
      <c r="Y114" s="3"/>
      <c r="Z114" s="3"/>
      <c r="AA114" s="3"/>
    </row>
    <row r="115" spans="3:27" x14ac:dyDescent="0.2">
      <c r="F115" s="1"/>
      <c r="J115" s="4"/>
      <c r="P115" s="4"/>
      <c r="S115" s="5"/>
      <c r="T115" s="3"/>
      <c r="U115" s="32"/>
      <c r="V115" s="3"/>
      <c r="W115" s="3"/>
      <c r="X115" s="32"/>
      <c r="Y115" s="3"/>
      <c r="Z115" s="3"/>
      <c r="AA115" s="3"/>
    </row>
    <row r="116" spans="3:27" x14ac:dyDescent="0.2">
      <c r="F116" s="1"/>
      <c r="J116" s="4"/>
      <c r="P116" s="4"/>
      <c r="S116" s="5"/>
      <c r="T116" s="3"/>
      <c r="U116" s="32"/>
      <c r="V116" s="3"/>
      <c r="W116" s="3"/>
      <c r="X116" s="32"/>
      <c r="Y116" s="3"/>
      <c r="Z116" s="3"/>
      <c r="AA116" s="3"/>
    </row>
    <row r="117" spans="3:27" x14ac:dyDescent="0.2">
      <c r="F117" s="1"/>
      <c r="J117" s="4"/>
      <c r="P117" s="4"/>
      <c r="S117" s="5"/>
      <c r="T117" s="3"/>
      <c r="U117" s="32"/>
      <c r="V117" s="3"/>
      <c r="W117" s="3"/>
      <c r="X117" s="32"/>
      <c r="Y117" s="3"/>
      <c r="Z117" s="3"/>
      <c r="AA117" s="3"/>
    </row>
    <row r="118" spans="3:27" x14ac:dyDescent="0.2">
      <c r="F118" s="1"/>
      <c r="J118" s="4"/>
      <c r="P118" s="4"/>
      <c r="S118" s="5"/>
      <c r="T118" s="3"/>
      <c r="U118" s="32"/>
      <c r="V118" s="3"/>
      <c r="W118" s="3"/>
      <c r="X118" s="32"/>
      <c r="Y118" s="3"/>
      <c r="Z118" s="3"/>
      <c r="AA118" s="3"/>
    </row>
    <row r="119" spans="3:27" x14ac:dyDescent="0.2">
      <c r="F119" s="1"/>
      <c r="J119" s="4"/>
      <c r="P119" s="4"/>
      <c r="S119" s="5"/>
      <c r="T119" s="3"/>
      <c r="U119" s="32"/>
      <c r="V119" s="3"/>
      <c r="W119" s="3"/>
      <c r="X119" s="32"/>
      <c r="Y119" s="3"/>
      <c r="Z119" s="3"/>
      <c r="AA119" s="3"/>
    </row>
    <row r="120" spans="3:27" x14ac:dyDescent="0.2">
      <c r="C120" s="38"/>
      <c r="F120" s="1"/>
      <c r="J120" s="4"/>
      <c r="P120" s="4"/>
      <c r="S120" s="5"/>
      <c r="T120" s="3"/>
      <c r="U120" s="32"/>
      <c r="V120" s="3"/>
      <c r="W120" s="3"/>
      <c r="X120" s="32"/>
      <c r="Y120" s="3"/>
      <c r="Z120" s="3"/>
      <c r="AA120" s="3"/>
    </row>
    <row r="121" spans="3:27" x14ac:dyDescent="0.2">
      <c r="F121" s="1"/>
      <c r="J121" s="4"/>
      <c r="P121" s="4"/>
      <c r="S121" s="5"/>
      <c r="T121" s="3"/>
      <c r="U121" s="32"/>
      <c r="V121" s="3"/>
      <c r="W121" s="3"/>
      <c r="X121" s="32"/>
      <c r="Y121" s="3"/>
      <c r="Z121" s="3"/>
      <c r="AA121" s="3"/>
    </row>
    <row r="122" spans="3:27" x14ac:dyDescent="0.2">
      <c r="F122" s="1"/>
      <c r="J122" s="4"/>
      <c r="P122" s="4"/>
      <c r="S122" s="5"/>
      <c r="T122" s="3"/>
      <c r="U122" s="32"/>
      <c r="V122" s="3"/>
      <c r="W122" s="3"/>
      <c r="X122" s="32"/>
      <c r="Y122" s="3"/>
      <c r="Z122" s="3"/>
      <c r="AA122" s="3"/>
    </row>
    <row r="123" spans="3:27" x14ac:dyDescent="0.2">
      <c r="F123" s="1"/>
      <c r="J123" s="4"/>
      <c r="P123" s="4"/>
      <c r="S123" s="5"/>
      <c r="T123" s="3"/>
      <c r="U123" s="32"/>
      <c r="V123" s="3"/>
      <c r="W123" s="3"/>
      <c r="X123" s="32"/>
      <c r="Y123" s="3"/>
      <c r="Z123" s="3"/>
      <c r="AA123" s="3"/>
    </row>
    <row r="124" spans="3:27" x14ac:dyDescent="0.2">
      <c r="F124" s="1"/>
      <c r="J124" s="4"/>
      <c r="P124" s="4"/>
      <c r="S124" s="5"/>
      <c r="T124" s="3"/>
      <c r="U124" s="32"/>
      <c r="V124" s="3"/>
      <c r="W124" s="3"/>
      <c r="X124" s="32"/>
      <c r="Y124" s="3"/>
      <c r="Z124" s="3"/>
      <c r="AA124" s="3"/>
    </row>
    <row r="125" spans="3:27" x14ac:dyDescent="0.2">
      <c r="F125" s="1"/>
      <c r="J125" s="4"/>
      <c r="P125" s="4"/>
      <c r="S125" s="5"/>
      <c r="T125" s="3"/>
      <c r="U125" s="32"/>
      <c r="V125" s="3"/>
      <c r="W125" s="3"/>
      <c r="X125" s="32"/>
      <c r="Y125" s="3"/>
      <c r="Z125" s="3"/>
      <c r="AA125" s="3"/>
    </row>
    <row r="126" spans="3:27" x14ac:dyDescent="0.2">
      <c r="F126" s="1"/>
      <c r="J126" s="4"/>
      <c r="P126" s="4"/>
      <c r="S126" s="5"/>
      <c r="T126" s="3"/>
      <c r="U126" s="32"/>
      <c r="V126" s="3"/>
      <c r="W126" s="3"/>
      <c r="X126" s="32"/>
      <c r="Y126" s="3"/>
      <c r="Z126" s="3"/>
      <c r="AA126" s="3"/>
    </row>
    <row r="127" spans="3:27" x14ac:dyDescent="0.2">
      <c r="F127" s="1"/>
      <c r="J127" s="4"/>
      <c r="P127" s="4"/>
      <c r="S127" s="5"/>
      <c r="T127" s="3"/>
      <c r="U127" s="32"/>
      <c r="V127" s="3"/>
      <c r="W127" s="3"/>
      <c r="X127" s="32"/>
      <c r="Y127" s="3"/>
      <c r="Z127" s="3"/>
      <c r="AA127" s="3"/>
    </row>
    <row r="128" spans="3:27" x14ac:dyDescent="0.2">
      <c r="F128" s="1"/>
      <c r="J128" s="4"/>
      <c r="P128" s="4"/>
      <c r="S128" s="5"/>
      <c r="T128" s="3"/>
      <c r="U128" s="32"/>
      <c r="V128" s="3"/>
      <c r="W128" s="3"/>
      <c r="X128" s="32"/>
      <c r="Y128" s="3"/>
      <c r="Z128" s="3"/>
      <c r="AA128" s="3"/>
    </row>
    <row r="129" spans="6:27" x14ac:dyDescent="0.2">
      <c r="F129" s="1"/>
      <c r="J129" s="4"/>
      <c r="P129" s="4"/>
      <c r="S129" s="5"/>
      <c r="T129" s="3"/>
      <c r="U129" s="32"/>
      <c r="V129" s="3"/>
      <c r="W129" s="3"/>
      <c r="X129" s="32"/>
      <c r="Y129" s="3"/>
      <c r="Z129" s="3"/>
      <c r="AA129" s="3"/>
    </row>
    <row r="130" spans="6:27" x14ac:dyDescent="0.2">
      <c r="F130" s="1"/>
      <c r="J130" s="4"/>
      <c r="P130" s="4"/>
      <c r="S130" s="5"/>
      <c r="T130" s="3"/>
      <c r="U130" s="32"/>
      <c r="V130" s="3"/>
      <c r="W130" s="3"/>
      <c r="X130" s="32"/>
      <c r="Y130" s="3"/>
      <c r="Z130" s="3"/>
      <c r="AA130" s="3"/>
    </row>
    <row r="131" spans="6:27" x14ac:dyDescent="0.2">
      <c r="F131" s="1"/>
      <c r="J131" s="4"/>
      <c r="P131" s="4"/>
      <c r="S131" s="5"/>
      <c r="T131" s="3"/>
      <c r="U131" s="32"/>
      <c r="V131" s="3"/>
      <c r="W131" s="3"/>
      <c r="X131" s="32"/>
      <c r="Y131" s="3"/>
      <c r="Z131" s="3"/>
      <c r="AA131" s="3"/>
    </row>
    <row r="132" spans="6:27" x14ac:dyDescent="0.2">
      <c r="F132" s="1"/>
      <c r="J132" s="4"/>
      <c r="P132" s="4"/>
      <c r="S132" s="5"/>
      <c r="T132" s="3"/>
      <c r="U132" s="32"/>
      <c r="V132" s="3"/>
      <c r="W132" s="3"/>
      <c r="X132" s="32"/>
      <c r="Y132" s="3"/>
      <c r="Z132" s="3"/>
      <c r="AA132" s="3"/>
    </row>
    <row r="133" spans="6:27" x14ac:dyDescent="0.2">
      <c r="F133" s="1"/>
      <c r="J133" s="4"/>
      <c r="P133" s="4"/>
      <c r="S133" s="5"/>
      <c r="T133" s="3"/>
      <c r="U133" s="32"/>
      <c r="V133" s="3"/>
      <c r="W133" s="3"/>
      <c r="X133" s="32"/>
      <c r="Y133" s="3"/>
      <c r="Z133" s="3"/>
      <c r="AA133" s="3"/>
    </row>
    <row r="134" spans="6:27" x14ac:dyDescent="0.2">
      <c r="F134" s="1"/>
      <c r="J134" s="4"/>
      <c r="P134" s="4"/>
      <c r="S134" s="5"/>
      <c r="T134" s="3"/>
      <c r="U134" s="32"/>
      <c r="V134" s="3"/>
      <c r="W134" s="3"/>
      <c r="X134" s="32"/>
      <c r="Y134" s="3"/>
      <c r="Z134" s="3"/>
      <c r="AA134" s="3"/>
    </row>
    <row r="135" spans="6:27" x14ac:dyDescent="0.2">
      <c r="F135" s="1"/>
      <c r="J135" s="4"/>
      <c r="P135" s="4"/>
      <c r="S135" s="5"/>
      <c r="T135" s="3"/>
      <c r="U135" s="32"/>
      <c r="V135" s="3"/>
      <c r="W135" s="3"/>
      <c r="X135" s="32"/>
      <c r="Y135" s="3"/>
      <c r="Z135" s="3"/>
      <c r="AA135" s="3"/>
    </row>
    <row r="136" spans="6:27" x14ac:dyDescent="0.2">
      <c r="F136" s="1"/>
      <c r="J136" s="4"/>
      <c r="P136" s="4"/>
      <c r="S136" s="5"/>
      <c r="T136" s="3"/>
      <c r="U136" s="32"/>
      <c r="V136" s="3"/>
      <c r="W136" s="3"/>
      <c r="X136" s="32"/>
      <c r="Y136" s="3"/>
      <c r="Z136" s="3"/>
      <c r="AA136" s="3"/>
    </row>
    <row r="137" spans="6:27" x14ac:dyDescent="0.2">
      <c r="F137" s="1"/>
      <c r="J137" s="4"/>
      <c r="P137" s="4"/>
      <c r="S137" s="5"/>
      <c r="T137" s="3"/>
      <c r="U137" s="32"/>
      <c r="V137" s="3"/>
      <c r="W137" s="3"/>
      <c r="X137" s="32"/>
      <c r="Y137" s="3"/>
      <c r="Z137" s="3"/>
      <c r="AA137" s="3"/>
    </row>
    <row r="138" spans="6:27" x14ac:dyDescent="0.2">
      <c r="F138" s="1"/>
      <c r="G138" s="39"/>
      <c r="J138" s="4"/>
      <c r="P138" s="4"/>
      <c r="S138" s="5"/>
      <c r="T138" s="3"/>
      <c r="U138" s="32"/>
      <c r="V138" s="3"/>
      <c r="W138" s="3"/>
      <c r="X138" s="32"/>
      <c r="Y138" s="3"/>
      <c r="Z138" s="3"/>
      <c r="AA138" s="3"/>
    </row>
    <row r="139" spans="6:27" x14ac:dyDescent="0.2">
      <c r="F139" s="1"/>
      <c r="G139" s="39"/>
      <c r="J139" s="4"/>
      <c r="P139" s="4"/>
      <c r="S139" s="5"/>
      <c r="T139" s="3"/>
      <c r="U139" s="32"/>
      <c r="V139" s="3"/>
      <c r="W139" s="3"/>
      <c r="X139" s="32"/>
      <c r="Y139" s="3"/>
      <c r="Z139" s="3"/>
      <c r="AA139" s="3"/>
    </row>
    <row r="140" spans="6:27" x14ac:dyDescent="0.2">
      <c r="F140" s="1"/>
      <c r="G140" s="39"/>
      <c r="J140" s="4"/>
      <c r="P140" s="4"/>
      <c r="S140" s="5"/>
      <c r="T140" s="3"/>
      <c r="U140" s="32"/>
      <c r="V140" s="3"/>
      <c r="W140" s="3"/>
      <c r="X140" s="32"/>
      <c r="Y140" s="3"/>
      <c r="Z140" s="3"/>
      <c r="AA140" s="3"/>
    </row>
    <row r="141" spans="6:27" x14ac:dyDescent="0.2">
      <c r="F141" s="1"/>
      <c r="G141" s="39"/>
      <c r="J141" s="4"/>
      <c r="P141" s="4"/>
      <c r="S141" s="5"/>
      <c r="T141" s="3"/>
      <c r="U141" s="32"/>
      <c r="V141" s="3"/>
      <c r="W141" s="3"/>
      <c r="X141" s="32"/>
      <c r="Y141" s="3"/>
      <c r="Z141" s="3"/>
      <c r="AA141" s="3"/>
    </row>
    <row r="142" spans="6:27" x14ac:dyDescent="0.2">
      <c r="F142" s="1"/>
      <c r="G142" s="39"/>
      <c r="J142" s="4"/>
      <c r="P142" s="4"/>
      <c r="S142" s="5"/>
      <c r="T142" s="3"/>
      <c r="U142" s="32"/>
      <c r="V142" s="3"/>
      <c r="W142" s="3"/>
      <c r="X142" s="32"/>
      <c r="Y142" s="3"/>
      <c r="Z142" s="3"/>
      <c r="AA142" s="3"/>
    </row>
    <row r="143" spans="6:27" x14ac:dyDescent="0.2">
      <c r="F143" s="1"/>
      <c r="G143" s="39"/>
      <c r="J143" s="4"/>
      <c r="P143" s="4"/>
      <c r="S143" s="5"/>
      <c r="T143" s="3"/>
      <c r="U143" s="32"/>
      <c r="V143" s="3"/>
      <c r="W143" s="3"/>
      <c r="X143" s="32"/>
      <c r="Y143" s="3"/>
      <c r="Z143" s="3"/>
      <c r="AA143" s="3"/>
    </row>
    <row r="144" spans="6:27" x14ac:dyDescent="0.2">
      <c r="F144" s="1"/>
      <c r="J144" s="4"/>
      <c r="P144" s="4"/>
      <c r="S144" s="5"/>
      <c r="T144" s="3"/>
      <c r="U144" s="32"/>
      <c r="V144" s="3"/>
      <c r="W144" s="3"/>
      <c r="X144" s="32"/>
      <c r="Y144" s="3"/>
      <c r="Z144" s="3"/>
      <c r="AA144" s="3"/>
    </row>
    <row r="145" spans="6:31" x14ac:dyDescent="0.2">
      <c r="F145" s="1"/>
      <c r="J145" s="4"/>
      <c r="P145" s="4"/>
      <c r="S145" s="5"/>
      <c r="T145" s="3"/>
      <c r="U145" s="32"/>
      <c r="V145" s="3"/>
      <c r="W145" s="3"/>
      <c r="X145" s="32"/>
      <c r="Y145" s="3"/>
      <c r="Z145" s="3"/>
      <c r="AA145" s="3"/>
    </row>
    <row r="146" spans="6:31" x14ac:dyDescent="0.2">
      <c r="F146" s="1"/>
      <c r="J146" s="4"/>
      <c r="P146" s="4"/>
      <c r="S146" s="5"/>
      <c r="T146" s="3"/>
      <c r="U146" s="32"/>
      <c r="V146" s="3"/>
      <c r="W146" s="3"/>
      <c r="X146" s="32"/>
      <c r="AE146" s="30"/>
    </row>
    <row r="147" spans="6:31" x14ac:dyDescent="0.2">
      <c r="F147" s="1"/>
      <c r="J147" s="4"/>
      <c r="P147" s="4"/>
      <c r="S147" s="5"/>
      <c r="T147" s="3"/>
      <c r="U147" s="32"/>
      <c r="V147" s="3"/>
      <c r="W147" s="3"/>
      <c r="X147" s="32"/>
      <c r="AE147" s="30"/>
    </row>
    <row r="148" spans="6:31" x14ac:dyDescent="0.2">
      <c r="F148" s="1"/>
      <c r="J148" s="4"/>
      <c r="P148" s="4"/>
      <c r="S148" s="5"/>
      <c r="T148" s="3"/>
      <c r="U148" s="32"/>
      <c r="V148" s="3"/>
      <c r="W148" s="3"/>
      <c r="X148" s="32"/>
      <c r="AE148" s="30"/>
    </row>
    <row r="149" spans="6:31" x14ac:dyDescent="0.2">
      <c r="F149" s="1"/>
      <c r="J149" s="4"/>
      <c r="P149" s="4"/>
      <c r="S149" s="5"/>
      <c r="T149" s="3"/>
      <c r="U149" s="32"/>
      <c r="V149" s="3"/>
      <c r="W149" s="3"/>
      <c r="X149" s="32"/>
      <c r="AE149" s="30"/>
    </row>
    <row r="150" spans="6:31" x14ac:dyDescent="0.2">
      <c r="F150" s="1"/>
      <c r="J150" s="4"/>
      <c r="P150" s="4"/>
      <c r="S150" s="5"/>
      <c r="T150" s="3"/>
      <c r="U150" s="32"/>
      <c r="V150" s="3"/>
      <c r="W150" s="3"/>
      <c r="X150" s="32"/>
      <c r="AE150" s="30"/>
    </row>
    <row r="151" spans="6:31" x14ac:dyDescent="0.2">
      <c r="F151" s="1"/>
      <c r="J151" s="4"/>
      <c r="P151" s="4"/>
      <c r="S151" s="5"/>
      <c r="T151" s="3"/>
      <c r="U151" s="32"/>
      <c r="V151" s="3"/>
      <c r="W151" s="3"/>
      <c r="X151" s="32"/>
      <c r="AE151" s="30"/>
    </row>
    <row r="152" spans="6:31" x14ac:dyDescent="0.2">
      <c r="F152" s="1"/>
      <c r="J152" s="4"/>
      <c r="P152" s="4"/>
      <c r="S152" s="5"/>
      <c r="T152" s="3"/>
      <c r="U152" s="32"/>
      <c r="V152" s="3"/>
      <c r="W152" s="3"/>
      <c r="X152" s="32"/>
      <c r="AE152" s="30"/>
    </row>
    <row r="153" spans="6:31" x14ac:dyDescent="0.2">
      <c r="F153" s="1"/>
      <c r="J153" s="4"/>
      <c r="P153" s="4"/>
      <c r="S153" s="5"/>
      <c r="T153" s="3"/>
      <c r="U153" s="32"/>
      <c r="V153" s="3"/>
      <c r="W153" s="3"/>
      <c r="X153" s="32"/>
      <c r="AE153" s="30"/>
    </row>
    <row r="154" spans="6:31" x14ac:dyDescent="0.2">
      <c r="F154" s="1"/>
      <c r="J154" s="4"/>
      <c r="P154" s="4"/>
      <c r="S154" s="5"/>
      <c r="T154" s="3"/>
      <c r="U154" s="32"/>
      <c r="V154" s="3"/>
      <c r="W154" s="3"/>
      <c r="X154" s="32"/>
      <c r="AE154" s="30"/>
    </row>
    <row r="155" spans="6:31" x14ac:dyDescent="0.2">
      <c r="F155" s="1"/>
      <c r="J155" s="4"/>
      <c r="P155" s="4"/>
      <c r="S155" s="5"/>
      <c r="T155" s="3"/>
      <c r="U155" s="32"/>
      <c r="V155" s="3"/>
      <c r="W155" s="3"/>
      <c r="X155" s="32"/>
      <c r="AE155" s="30"/>
    </row>
    <row r="156" spans="6:31" x14ac:dyDescent="0.2">
      <c r="F156" s="1"/>
      <c r="J156" s="4"/>
      <c r="P156" s="4"/>
      <c r="S156" s="5"/>
      <c r="T156" s="3"/>
      <c r="U156" s="32"/>
      <c r="V156" s="3"/>
      <c r="W156" s="3"/>
      <c r="X156" s="32"/>
      <c r="AE156" s="30"/>
    </row>
    <row r="157" spans="6:31" x14ac:dyDescent="0.2">
      <c r="F157" s="1"/>
      <c r="J157" s="4"/>
      <c r="P157" s="4"/>
      <c r="S157" s="5"/>
      <c r="T157" s="3"/>
      <c r="U157" s="32"/>
      <c r="V157" s="3"/>
      <c r="W157" s="3"/>
      <c r="X157" s="32"/>
      <c r="AE157" s="30"/>
    </row>
    <row r="158" spans="6:31" x14ac:dyDescent="0.2">
      <c r="F158" s="1"/>
      <c r="J158" s="4"/>
      <c r="P158" s="4"/>
      <c r="S158" s="5"/>
      <c r="T158" s="3"/>
      <c r="U158" s="32"/>
      <c r="V158" s="3"/>
      <c r="W158" s="3"/>
      <c r="X158" s="32"/>
      <c r="AE158" s="30"/>
    </row>
    <row r="159" spans="6:31" x14ac:dyDescent="0.2">
      <c r="F159" s="1"/>
      <c r="J159" s="4"/>
      <c r="P159" s="4"/>
      <c r="S159" s="5"/>
      <c r="T159" s="3"/>
      <c r="U159" s="32"/>
      <c r="V159" s="3"/>
      <c r="W159" s="3"/>
      <c r="X159" s="32"/>
      <c r="AE159" s="30"/>
    </row>
    <row r="160" spans="6:31" x14ac:dyDescent="0.2">
      <c r="F160" s="1"/>
      <c r="J160" s="4"/>
      <c r="P160" s="4"/>
      <c r="S160" s="5"/>
      <c r="T160" s="3"/>
      <c r="U160" s="32"/>
      <c r="V160" s="3"/>
      <c r="W160" s="3"/>
      <c r="X160" s="32"/>
      <c r="AE160" s="30"/>
    </row>
    <row r="161" spans="6:31" x14ac:dyDescent="0.2">
      <c r="F161" s="1"/>
      <c r="J161" s="4"/>
      <c r="P161" s="4"/>
      <c r="S161" s="5"/>
      <c r="T161" s="3"/>
      <c r="U161" s="32"/>
      <c r="V161" s="3"/>
      <c r="W161" s="3"/>
      <c r="X161" s="32"/>
      <c r="AE161" s="30"/>
    </row>
    <row r="162" spans="6:31" x14ac:dyDescent="0.2">
      <c r="F162" s="1"/>
      <c r="J162" s="4"/>
      <c r="P162" s="4"/>
      <c r="S162" s="5"/>
      <c r="T162" s="3"/>
      <c r="U162" s="32"/>
      <c r="V162" s="3"/>
      <c r="W162" s="3"/>
      <c r="X162" s="32"/>
      <c r="AE162" s="30"/>
    </row>
    <row r="163" spans="6:31" x14ac:dyDescent="0.2">
      <c r="F163" s="1"/>
      <c r="J163" s="4"/>
      <c r="P163" s="4"/>
      <c r="S163" s="5"/>
      <c r="T163" s="3"/>
      <c r="U163" s="32"/>
      <c r="V163" s="3"/>
      <c r="W163" s="3"/>
      <c r="X163" s="32"/>
      <c r="AE163" s="30"/>
    </row>
    <row r="164" spans="6:31" x14ac:dyDescent="0.2">
      <c r="F164" s="1"/>
      <c r="J164" s="4"/>
      <c r="P164" s="4"/>
      <c r="S164" s="5"/>
      <c r="T164" s="3"/>
      <c r="U164" s="32"/>
      <c r="V164" s="3"/>
      <c r="W164" s="3"/>
      <c r="X164" s="32"/>
      <c r="AE164" s="30"/>
    </row>
    <row r="165" spans="6:31" x14ac:dyDescent="0.2">
      <c r="F165" s="1"/>
      <c r="J165" s="4"/>
      <c r="P165" s="4"/>
      <c r="S165" s="5"/>
      <c r="T165" s="3"/>
      <c r="U165" s="32"/>
      <c r="V165" s="3"/>
      <c r="W165" s="3"/>
      <c r="X165" s="32"/>
      <c r="AE165" s="30"/>
    </row>
    <row r="166" spans="6:31" x14ac:dyDescent="0.2">
      <c r="F166" s="1"/>
      <c r="J166" s="4"/>
      <c r="P166" s="4"/>
      <c r="S166" s="5"/>
      <c r="T166" s="3"/>
      <c r="U166" s="32"/>
      <c r="V166" s="3"/>
      <c r="W166" s="3"/>
      <c r="X166" s="32"/>
      <c r="AE166" s="30"/>
    </row>
    <row r="167" spans="6:31" x14ac:dyDescent="0.2">
      <c r="F167" s="1"/>
      <c r="J167" s="4"/>
      <c r="P167" s="4"/>
      <c r="S167" s="5"/>
      <c r="T167" s="3"/>
      <c r="U167" s="32"/>
      <c r="V167" s="3"/>
      <c r="W167" s="3"/>
      <c r="X167" s="32"/>
      <c r="AE167" s="30"/>
    </row>
    <row r="168" spans="6:31" x14ac:dyDescent="0.2">
      <c r="F168" s="1"/>
      <c r="J168" s="4"/>
      <c r="P168" s="4"/>
      <c r="S168" s="5"/>
      <c r="T168" s="3"/>
      <c r="U168" s="32"/>
      <c r="V168" s="3"/>
      <c r="W168" s="3"/>
      <c r="X168" s="32"/>
      <c r="AE168" s="30"/>
    </row>
    <row r="169" spans="6:31" x14ac:dyDescent="0.2">
      <c r="F169" s="1"/>
      <c r="J169" s="4"/>
      <c r="P169" s="4"/>
      <c r="S169" s="5"/>
      <c r="T169" s="3"/>
      <c r="U169" s="32"/>
      <c r="V169" s="3"/>
      <c r="W169" s="3"/>
      <c r="X169" s="32"/>
      <c r="AE169" s="30"/>
    </row>
    <row r="170" spans="6:31" x14ac:dyDescent="0.2">
      <c r="F170" s="1"/>
      <c r="J170" s="4"/>
      <c r="P170" s="4"/>
      <c r="S170" s="5"/>
      <c r="T170" s="3"/>
      <c r="U170" s="32"/>
      <c r="V170" s="3"/>
      <c r="W170" s="3"/>
      <c r="X170" s="32"/>
      <c r="AE170" s="30"/>
    </row>
    <row r="171" spans="6:31" x14ac:dyDescent="0.2">
      <c r="F171" s="1"/>
      <c r="J171" s="4"/>
      <c r="P171" s="4"/>
      <c r="S171" s="5"/>
      <c r="T171" s="3"/>
      <c r="U171" s="32"/>
      <c r="V171" s="3"/>
      <c r="W171" s="3"/>
      <c r="X171" s="32"/>
      <c r="AE171" s="30"/>
    </row>
    <row r="172" spans="6:31" x14ac:dyDescent="0.2">
      <c r="F172" s="1"/>
      <c r="J172" s="4"/>
      <c r="P172" s="4"/>
      <c r="S172" s="5"/>
      <c r="T172" s="3"/>
      <c r="U172" s="32"/>
      <c r="V172" s="3"/>
      <c r="W172" s="3"/>
      <c r="X172" s="32"/>
      <c r="AE172" s="30"/>
    </row>
    <row r="173" spans="6:31" x14ac:dyDescent="0.2">
      <c r="F173" s="1"/>
      <c r="J173" s="4"/>
      <c r="P173" s="4"/>
      <c r="S173" s="5"/>
      <c r="T173" s="3"/>
      <c r="U173" s="32"/>
      <c r="V173" s="3"/>
      <c r="W173" s="3"/>
      <c r="X173" s="32"/>
      <c r="AE173" s="30"/>
    </row>
    <row r="174" spans="6:31" x14ac:dyDescent="0.2">
      <c r="F174" s="1"/>
      <c r="J174" s="4"/>
      <c r="P174" s="4"/>
      <c r="S174" s="5"/>
      <c r="T174" s="3"/>
      <c r="U174" s="32"/>
      <c r="V174" s="3"/>
      <c r="W174" s="3"/>
      <c r="X174" s="32"/>
      <c r="AE174" s="30"/>
    </row>
    <row r="175" spans="6:31" x14ac:dyDescent="0.2">
      <c r="F175" s="1"/>
      <c r="J175" s="4"/>
      <c r="P175" s="4"/>
      <c r="S175" s="5"/>
      <c r="T175" s="3"/>
      <c r="U175" s="32"/>
      <c r="V175" s="3"/>
      <c r="W175" s="3"/>
      <c r="X175" s="32"/>
      <c r="AE175" s="30"/>
    </row>
    <row r="176" spans="6:31" x14ac:dyDescent="0.2">
      <c r="F176" s="1"/>
      <c r="J176" s="4"/>
      <c r="P176" s="4"/>
      <c r="S176" s="5"/>
      <c r="T176" s="3"/>
      <c r="U176" s="32"/>
      <c r="V176" s="3"/>
      <c r="W176" s="3"/>
      <c r="X176" s="32"/>
      <c r="AE176" s="30"/>
    </row>
    <row r="177" spans="5:31" x14ac:dyDescent="0.2">
      <c r="F177" s="1"/>
      <c r="J177" s="4"/>
      <c r="P177" s="4"/>
      <c r="S177" s="5"/>
      <c r="T177" s="3"/>
      <c r="U177" s="32"/>
      <c r="V177" s="3"/>
      <c r="W177" s="3"/>
      <c r="X177" s="32"/>
      <c r="AE177" s="30"/>
    </row>
    <row r="178" spans="5:31" x14ac:dyDescent="0.2">
      <c r="E178" s="1"/>
      <c r="F178" s="48"/>
      <c r="J178" s="4"/>
      <c r="AD178" s="30"/>
    </row>
    <row r="179" spans="5:31" x14ac:dyDescent="0.2">
      <c r="E179" s="1"/>
      <c r="F179" s="48"/>
      <c r="J179" s="4"/>
      <c r="AD179" s="30"/>
    </row>
    <row r="180" spans="5:31" x14ac:dyDescent="0.2">
      <c r="E180" s="1"/>
      <c r="F180" s="48"/>
      <c r="J180" s="4"/>
      <c r="AD180" s="30"/>
    </row>
    <row r="181" spans="5:31" x14ac:dyDescent="0.2">
      <c r="E181" s="1"/>
      <c r="F181" s="48"/>
      <c r="J181" s="4"/>
      <c r="AD181" s="30"/>
    </row>
    <row r="182" spans="5:31" x14ac:dyDescent="0.2">
      <c r="E182" s="1"/>
      <c r="F182" s="48"/>
      <c r="J182" s="4"/>
    </row>
    <row r="183" spans="5:31" x14ac:dyDescent="0.2">
      <c r="E183" s="1"/>
    </row>
    <row r="184" spans="5:31" x14ac:dyDescent="0.2">
      <c r="E184" s="1"/>
    </row>
    <row r="185" spans="5:31" x14ac:dyDescent="0.2">
      <c r="E185" s="1"/>
    </row>
    <row r="186" spans="5:31" x14ac:dyDescent="0.2">
      <c r="E186" s="1"/>
    </row>
    <row r="187" spans="5:31" x14ac:dyDescent="0.2">
      <c r="E187" s="1"/>
    </row>
    <row r="188" spans="5:31" x14ac:dyDescent="0.2">
      <c r="E188" s="1"/>
    </row>
    <row r="189" spans="5:31" x14ac:dyDescent="0.2">
      <c r="E189" s="1"/>
    </row>
    <row r="190" spans="5:31" x14ac:dyDescent="0.2">
      <c r="E190" s="1"/>
    </row>
    <row r="191" spans="5:31" x14ac:dyDescent="0.2">
      <c r="E191" s="1"/>
    </row>
    <row r="192" spans="5:31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  <row r="248" spans="5:5" x14ac:dyDescent="0.2">
      <c r="E248" s="1"/>
    </row>
    <row r="249" spans="5:5" x14ac:dyDescent="0.2">
      <c r="E249" s="1"/>
    </row>
    <row r="250" spans="5:5" x14ac:dyDescent="0.2">
      <c r="E250" s="1"/>
    </row>
    <row r="251" spans="5:5" x14ac:dyDescent="0.2">
      <c r="E251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7" spans="5:5" x14ac:dyDescent="0.2">
      <c r="E257" s="1"/>
    </row>
    <row r="258" spans="5:5" x14ac:dyDescent="0.2">
      <c r="E258" s="1"/>
    </row>
    <row r="259" spans="5:5" x14ac:dyDescent="0.2">
      <c r="E259" s="1"/>
    </row>
    <row r="260" spans="5:5" x14ac:dyDescent="0.2">
      <c r="E260" s="1"/>
    </row>
    <row r="261" spans="5:5" x14ac:dyDescent="0.2">
      <c r="E261" s="1"/>
    </row>
    <row r="262" spans="5:5" x14ac:dyDescent="0.2">
      <c r="E262" s="1"/>
    </row>
    <row r="263" spans="5:5" x14ac:dyDescent="0.2">
      <c r="E263" s="1"/>
    </row>
    <row r="264" spans="5:5" x14ac:dyDescent="0.2">
      <c r="E264" s="1"/>
    </row>
    <row r="265" spans="5:5" x14ac:dyDescent="0.2">
      <c r="E265" s="1"/>
    </row>
    <row r="266" spans="5:5" x14ac:dyDescent="0.2">
      <c r="E266" s="1"/>
    </row>
    <row r="267" spans="5:5" x14ac:dyDescent="0.2">
      <c r="E267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3" spans="5:5" x14ac:dyDescent="0.2">
      <c r="E273" s="1"/>
    </row>
    <row r="274" spans="5:5" x14ac:dyDescent="0.2">
      <c r="E274" s="1"/>
    </row>
    <row r="275" spans="5:5" x14ac:dyDescent="0.2">
      <c r="E275" s="1"/>
    </row>
    <row r="276" spans="5:5" x14ac:dyDescent="0.2">
      <c r="E276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2" spans="5:5" x14ac:dyDescent="0.2">
      <c r="E282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6" spans="5:5" x14ac:dyDescent="0.2">
      <c r="E286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2" spans="5:5" x14ac:dyDescent="0.2">
      <c r="E292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297" spans="5:5" x14ac:dyDescent="0.2">
      <c r="E297" s="1"/>
    </row>
    <row r="298" spans="5:5" x14ac:dyDescent="0.2">
      <c r="E298" s="1"/>
    </row>
    <row r="299" spans="5:5" x14ac:dyDescent="0.2">
      <c r="E299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  <row r="304" spans="5:5" x14ac:dyDescent="0.2">
      <c r="E304" s="1"/>
    </row>
    <row r="305" spans="5:5" x14ac:dyDescent="0.2">
      <c r="E305" s="1"/>
    </row>
    <row r="306" spans="5:5" x14ac:dyDescent="0.2">
      <c r="E306" s="1"/>
    </row>
    <row r="307" spans="5:5" x14ac:dyDescent="0.2">
      <c r="E307" s="1"/>
    </row>
    <row r="308" spans="5:5" x14ac:dyDescent="0.2">
      <c r="E308" s="1"/>
    </row>
    <row r="309" spans="5:5" x14ac:dyDescent="0.2">
      <c r="E309" s="1"/>
    </row>
    <row r="310" spans="5:5" x14ac:dyDescent="0.2">
      <c r="E310" s="1"/>
    </row>
    <row r="311" spans="5:5" x14ac:dyDescent="0.2">
      <c r="E311" s="1"/>
    </row>
    <row r="312" spans="5:5" x14ac:dyDescent="0.2">
      <c r="E312" s="1"/>
    </row>
    <row r="313" spans="5:5" x14ac:dyDescent="0.2">
      <c r="E313" s="1"/>
    </row>
    <row r="314" spans="5:5" x14ac:dyDescent="0.2">
      <c r="E314" s="1"/>
    </row>
    <row r="315" spans="5:5" x14ac:dyDescent="0.2">
      <c r="E315" s="1"/>
    </row>
    <row r="316" spans="5:5" x14ac:dyDescent="0.2">
      <c r="E316" s="1"/>
    </row>
    <row r="317" spans="5:5" x14ac:dyDescent="0.2">
      <c r="E317" s="1"/>
    </row>
    <row r="318" spans="5:5" x14ac:dyDescent="0.2">
      <c r="E318" s="1"/>
    </row>
    <row r="319" spans="5:5" x14ac:dyDescent="0.2">
      <c r="E319" s="1"/>
    </row>
    <row r="320" spans="5:5" x14ac:dyDescent="0.2">
      <c r="E320" s="1"/>
    </row>
    <row r="321" spans="2:5" x14ac:dyDescent="0.2">
      <c r="E321" s="1"/>
    </row>
    <row r="322" spans="2:5" x14ac:dyDescent="0.2">
      <c r="E322" s="1"/>
    </row>
    <row r="323" spans="2:5" x14ac:dyDescent="0.2">
      <c r="E323" s="1"/>
    </row>
    <row r="324" spans="2:5" x14ac:dyDescent="0.2">
      <c r="E324" s="1"/>
    </row>
    <row r="325" spans="2:5" x14ac:dyDescent="0.2">
      <c r="E325" s="1"/>
    </row>
    <row r="326" spans="2:5" x14ac:dyDescent="0.2">
      <c r="B326" s="38"/>
      <c r="E326" s="1"/>
    </row>
    <row r="327" spans="2:5" x14ac:dyDescent="0.2">
      <c r="B327" s="38"/>
      <c r="E327" s="1"/>
    </row>
    <row r="328" spans="2:5" x14ac:dyDescent="0.2">
      <c r="B328" s="38"/>
      <c r="E328" s="1"/>
    </row>
    <row r="329" spans="2:5" x14ac:dyDescent="0.2">
      <c r="B329" s="38"/>
      <c r="E329" s="1"/>
    </row>
    <row r="330" spans="2:5" x14ac:dyDescent="0.2">
      <c r="E330" s="1"/>
    </row>
    <row r="331" spans="2:5" x14ac:dyDescent="0.2">
      <c r="E331" s="1"/>
    </row>
    <row r="332" spans="2:5" x14ac:dyDescent="0.2">
      <c r="E332" s="1"/>
    </row>
    <row r="333" spans="2:5" x14ac:dyDescent="0.2">
      <c r="E333" s="1"/>
    </row>
    <row r="334" spans="2:5" x14ac:dyDescent="0.2">
      <c r="E334" s="1"/>
    </row>
    <row r="335" spans="2:5" x14ac:dyDescent="0.2">
      <c r="E335" s="1"/>
    </row>
    <row r="336" spans="2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  <row r="348" spans="5:5" x14ac:dyDescent="0.2">
      <c r="E348" s="1"/>
    </row>
    <row r="349" spans="5:5" x14ac:dyDescent="0.2">
      <c r="E349" s="1"/>
    </row>
    <row r="350" spans="5:5" x14ac:dyDescent="0.2">
      <c r="E350" s="1"/>
    </row>
    <row r="351" spans="5:5" x14ac:dyDescent="0.2">
      <c r="E351" s="1"/>
    </row>
    <row r="352" spans="5:5" x14ac:dyDescent="0.2">
      <c r="E352" s="1"/>
    </row>
    <row r="353" spans="5:5" x14ac:dyDescent="0.2">
      <c r="E353" s="1"/>
    </row>
    <row r="354" spans="5:5" x14ac:dyDescent="0.2">
      <c r="E354" s="1"/>
    </row>
    <row r="355" spans="5:5" x14ac:dyDescent="0.2">
      <c r="E355" s="1"/>
    </row>
    <row r="356" spans="5:5" x14ac:dyDescent="0.2">
      <c r="E356" s="1"/>
    </row>
    <row r="357" spans="5:5" x14ac:dyDescent="0.2">
      <c r="E357" s="1"/>
    </row>
    <row r="358" spans="5:5" x14ac:dyDescent="0.2">
      <c r="E358" s="1"/>
    </row>
    <row r="359" spans="5:5" x14ac:dyDescent="0.2">
      <c r="E359" s="1"/>
    </row>
    <row r="360" spans="5:5" x14ac:dyDescent="0.2">
      <c r="E360" s="1"/>
    </row>
    <row r="361" spans="5:5" x14ac:dyDescent="0.2">
      <c r="E361" s="1"/>
    </row>
    <row r="362" spans="5:5" x14ac:dyDescent="0.2">
      <c r="E362" s="1"/>
    </row>
    <row r="363" spans="5:5" x14ac:dyDescent="0.2">
      <c r="E363" s="1"/>
    </row>
    <row r="364" spans="5:5" x14ac:dyDescent="0.2">
      <c r="E364" s="1"/>
    </row>
    <row r="365" spans="5:5" x14ac:dyDescent="0.2">
      <c r="E365" s="1"/>
    </row>
    <row r="366" spans="5:5" x14ac:dyDescent="0.2">
      <c r="E366" s="1"/>
    </row>
    <row r="367" spans="5:5" x14ac:dyDescent="0.2">
      <c r="E367" s="1"/>
    </row>
    <row r="368" spans="5:5" x14ac:dyDescent="0.2">
      <c r="E368" s="1"/>
    </row>
    <row r="369" spans="5:5" x14ac:dyDescent="0.2">
      <c r="E369" s="1"/>
    </row>
    <row r="370" spans="5:5" x14ac:dyDescent="0.2">
      <c r="E370" s="1"/>
    </row>
    <row r="371" spans="5:5" x14ac:dyDescent="0.2">
      <c r="E371" s="1"/>
    </row>
    <row r="372" spans="5:5" x14ac:dyDescent="0.2">
      <c r="E372" s="1"/>
    </row>
    <row r="373" spans="5:5" x14ac:dyDescent="0.2">
      <c r="E373" s="1"/>
    </row>
    <row r="374" spans="5:5" x14ac:dyDescent="0.2">
      <c r="E374" s="1"/>
    </row>
    <row r="375" spans="5:5" x14ac:dyDescent="0.2">
      <c r="E375" s="1"/>
    </row>
    <row r="376" spans="5:5" x14ac:dyDescent="0.2">
      <c r="E376" s="1"/>
    </row>
    <row r="377" spans="5:5" x14ac:dyDescent="0.2">
      <c r="E377" s="1"/>
    </row>
    <row r="378" spans="5:5" x14ac:dyDescent="0.2">
      <c r="E378" s="1"/>
    </row>
    <row r="379" spans="5:5" x14ac:dyDescent="0.2">
      <c r="E379" s="1"/>
    </row>
    <row r="380" spans="5:5" x14ac:dyDescent="0.2">
      <c r="E380" s="1"/>
    </row>
    <row r="381" spans="5:5" x14ac:dyDescent="0.2">
      <c r="E381" s="1"/>
    </row>
    <row r="382" spans="5:5" x14ac:dyDescent="0.2">
      <c r="E382" s="1"/>
    </row>
    <row r="383" spans="5:5" x14ac:dyDescent="0.2">
      <c r="E383" s="1"/>
    </row>
    <row r="384" spans="5:5" x14ac:dyDescent="0.2">
      <c r="E384" s="1"/>
    </row>
    <row r="385" spans="5:5" x14ac:dyDescent="0.2">
      <c r="E385" s="1"/>
    </row>
    <row r="386" spans="5:5" x14ac:dyDescent="0.2">
      <c r="E386" s="1"/>
    </row>
    <row r="387" spans="5:5" x14ac:dyDescent="0.2">
      <c r="E387" s="1"/>
    </row>
    <row r="388" spans="5:5" x14ac:dyDescent="0.2">
      <c r="E388" s="1"/>
    </row>
    <row r="389" spans="5:5" x14ac:dyDescent="0.2">
      <c r="E389" s="1"/>
    </row>
    <row r="390" spans="5:5" x14ac:dyDescent="0.2">
      <c r="E390" s="1"/>
    </row>
    <row r="391" spans="5:5" x14ac:dyDescent="0.2">
      <c r="E391" s="1"/>
    </row>
    <row r="392" spans="5:5" x14ac:dyDescent="0.2">
      <c r="E392" s="1"/>
    </row>
    <row r="393" spans="5:5" x14ac:dyDescent="0.2">
      <c r="E393" s="1"/>
    </row>
    <row r="394" spans="5:5" x14ac:dyDescent="0.2">
      <c r="E394" s="1"/>
    </row>
    <row r="395" spans="5:5" x14ac:dyDescent="0.2">
      <c r="E395" s="1"/>
    </row>
    <row r="396" spans="5:5" x14ac:dyDescent="0.2">
      <c r="E396" s="1"/>
    </row>
    <row r="397" spans="5:5" x14ac:dyDescent="0.2">
      <c r="E397" s="1"/>
    </row>
    <row r="398" spans="5:5" x14ac:dyDescent="0.2">
      <c r="E398" s="1"/>
    </row>
    <row r="399" spans="5:5" x14ac:dyDescent="0.2">
      <c r="E399" s="1"/>
    </row>
    <row r="400" spans="5:5" x14ac:dyDescent="0.2">
      <c r="E400" s="1"/>
    </row>
    <row r="401" spans="5:5" x14ac:dyDescent="0.2">
      <c r="E401" s="1"/>
    </row>
    <row r="402" spans="5:5" x14ac:dyDescent="0.2">
      <c r="E402" s="1"/>
    </row>
    <row r="403" spans="5:5" x14ac:dyDescent="0.2">
      <c r="E403" s="1"/>
    </row>
    <row r="404" spans="5:5" x14ac:dyDescent="0.2">
      <c r="E404" s="1"/>
    </row>
    <row r="405" spans="5:5" x14ac:dyDescent="0.2">
      <c r="E405" s="1"/>
    </row>
    <row r="406" spans="5:5" x14ac:dyDescent="0.2">
      <c r="E406" s="1"/>
    </row>
    <row r="407" spans="5:5" x14ac:dyDescent="0.2">
      <c r="E407" s="1"/>
    </row>
    <row r="408" spans="5:5" x14ac:dyDescent="0.2">
      <c r="E408" s="1"/>
    </row>
    <row r="409" spans="5:5" x14ac:dyDescent="0.2">
      <c r="E409" s="1"/>
    </row>
    <row r="410" spans="5:5" x14ac:dyDescent="0.2">
      <c r="E410" s="1"/>
    </row>
    <row r="411" spans="5:5" x14ac:dyDescent="0.2">
      <c r="E411" s="1"/>
    </row>
    <row r="412" spans="5:5" x14ac:dyDescent="0.2">
      <c r="E412" s="1"/>
    </row>
    <row r="413" spans="5:5" x14ac:dyDescent="0.2">
      <c r="E413" s="1"/>
    </row>
    <row r="414" spans="5:5" x14ac:dyDescent="0.2">
      <c r="E414" s="1"/>
    </row>
    <row r="415" spans="5:5" x14ac:dyDescent="0.2">
      <c r="E415" s="1"/>
    </row>
    <row r="416" spans="5:5" x14ac:dyDescent="0.2">
      <c r="E416" s="1"/>
    </row>
    <row r="417" spans="5:5" x14ac:dyDescent="0.2">
      <c r="E417" s="1"/>
    </row>
    <row r="418" spans="5:5" x14ac:dyDescent="0.2">
      <c r="E418" s="1"/>
    </row>
    <row r="419" spans="5:5" x14ac:dyDescent="0.2">
      <c r="E419" s="1"/>
    </row>
    <row r="420" spans="5:5" x14ac:dyDescent="0.2">
      <c r="E420" s="1"/>
    </row>
    <row r="421" spans="5:5" x14ac:dyDescent="0.2">
      <c r="E421" s="1"/>
    </row>
    <row r="422" spans="5:5" x14ac:dyDescent="0.2">
      <c r="E422" s="1"/>
    </row>
    <row r="423" spans="5:5" x14ac:dyDescent="0.2">
      <c r="E423" s="1"/>
    </row>
    <row r="424" spans="5:5" x14ac:dyDescent="0.2">
      <c r="E424" s="1"/>
    </row>
    <row r="425" spans="5:5" x14ac:dyDescent="0.2">
      <c r="E425" s="1"/>
    </row>
    <row r="426" spans="5:5" x14ac:dyDescent="0.2">
      <c r="E426" s="1"/>
    </row>
    <row r="427" spans="5:5" x14ac:dyDescent="0.2">
      <c r="E427" s="1"/>
    </row>
    <row r="428" spans="5:5" x14ac:dyDescent="0.2">
      <c r="E428" s="1"/>
    </row>
    <row r="429" spans="5:5" x14ac:dyDescent="0.2">
      <c r="E429" s="1"/>
    </row>
    <row r="430" spans="5:5" x14ac:dyDescent="0.2">
      <c r="E430" s="1"/>
    </row>
    <row r="431" spans="5:5" x14ac:dyDescent="0.2">
      <c r="E431" s="1"/>
    </row>
    <row r="432" spans="5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  <row r="442" spans="5:5" x14ac:dyDescent="0.2">
      <c r="E442" s="1"/>
    </row>
    <row r="443" spans="5:5" x14ac:dyDescent="0.2">
      <c r="E443" s="1"/>
    </row>
    <row r="444" spans="5:5" x14ac:dyDescent="0.2">
      <c r="E444" s="1"/>
    </row>
    <row r="445" spans="5:5" x14ac:dyDescent="0.2">
      <c r="E445" s="1"/>
    </row>
    <row r="446" spans="5:5" x14ac:dyDescent="0.2">
      <c r="E446" s="1"/>
    </row>
    <row r="447" spans="5:5" x14ac:dyDescent="0.2">
      <c r="E447" s="1"/>
    </row>
    <row r="448" spans="5:5" x14ac:dyDescent="0.2">
      <c r="E448" s="1"/>
    </row>
    <row r="449" spans="5:5" x14ac:dyDescent="0.2">
      <c r="E449" s="1"/>
    </row>
    <row r="450" spans="5:5" x14ac:dyDescent="0.2">
      <c r="E450" s="1"/>
    </row>
    <row r="451" spans="5:5" x14ac:dyDescent="0.2">
      <c r="E451" s="1"/>
    </row>
    <row r="452" spans="5:5" x14ac:dyDescent="0.2">
      <c r="E452" s="1"/>
    </row>
    <row r="453" spans="5:5" x14ac:dyDescent="0.2">
      <c r="E453" s="1"/>
    </row>
    <row r="454" spans="5:5" x14ac:dyDescent="0.2">
      <c r="E454" s="1"/>
    </row>
    <row r="455" spans="5:5" x14ac:dyDescent="0.2">
      <c r="E455" s="1"/>
    </row>
    <row r="456" spans="5:5" x14ac:dyDescent="0.2">
      <c r="E456" s="1"/>
    </row>
    <row r="457" spans="5:5" x14ac:dyDescent="0.2">
      <c r="E457" s="1"/>
    </row>
    <row r="458" spans="5:5" x14ac:dyDescent="0.2">
      <c r="E458" s="1"/>
    </row>
    <row r="459" spans="5:5" x14ac:dyDescent="0.2">
      <c r="E459" s="1"/>
    </row>
    <row r="460" spans="5:5" x14ac:dyDescent="0.2">
      <c r="E460" s="1"/>
    </row>
    <row r="461" spans="5:5" x14ac:dyDescent="0.2">
      <c r="E461" s="1"/>
    </row>
    <row r="462" spans="5:5" x14ac:dyDescent="0.2">
      <c r="E462" s="1"/>
    </row>
    <row r="463" spans="5:5" x14ac:dyDescent="0.2">
      <c r="E463" s="1"/>
    </row>
    <row r="464" spans="5:5" x14ac:dyDescent="0.2">
      <c r="E464" s="1"/>
    </row>
    <row r="465" spans="5:5" x14ac:dyDescent="0.2">
      <c r="E465" s="1"/>
    </row>
    <row r="466" spans="5:5" x14ac:dyDescent="0.2">
      <c r="E466" s="1"/>
    </row>
    <row r="467" spans="5:5" x14ac:dyDescent="0.2">
      <c r="E467" s="1"/>
    </row>
    <row r="468" spans="5:5" x14ac:dyDescent="0.2">
      <c r="E468" s="1"/>
    </row>
    <row r="469" spans="5:5" x14ac:dyDescent="0.2">
      <c r="E469" s="1"/>
    </row>
    <row r="470" spans="5:5" x14ac:dyDescent="0.2">
      <c r="E470" s="1"/>
    </row>
    <row r="471" spans="5:5" x14ac:dyDescent="0.2">
      <c r="E471" s="1"/>
    </row>
    <row r="472" spans="5:5" x14ac:dyDescent="0.2">
      <c r="E472" s="1"/>
    </row>
    <row r="473" spans="5:5" x14ac:dyDescent="0.2">
      <c r="E473" s="1"/>
    </row>
    <row r="474" spans="5:5" x14ac:dyDescent="0.2">
      <c r="E474" s="1"/>
    </row>
    <row r="475" spans="5:5" x14ac:dyDescent="0.2">
      <c r="E475" s="1"/>
    </row>
    <row r="476" spans="5:5" x14ac:dyDescent="0.2">
      <c r="E476" s="1"/>
    </row>
    <row r="477" spans="5:5" x14ac:dyDescent="0.2">
      <c r="E477" s="1"/>
    </row>
    <row r="478" spans="5:5" x14ac:dyDescent="0.2">
      <c r="E478" s="1"/>
    </row>
    <row r="479" spans="5:5" x14ac:dyDescent="0.2">
      <c r="E479" s="1"/>
    </row>
    <row r="480" spans="5:5" x14ac:dyDescent="0.2">
      <c r="E480" s="1"/>
    </row>
    <row r="481" spans="5:5" x14ac:dyDescent="0.2">
      <c r="E481" s="1"/>
    </row>
    <row r="482" spans="5:5" x14ac:dyDescent="0.2">
      <c r="E482" s="1"/>
    </row>
    <row r="483" spans="5:5" x14ac:dyDescent="0.2">
      <c r="E483" s="1"/>
    </row>
    <row r="484" spans="5:5" x14ac:dyDescent="0.2">
      <c r="E484" s="1"/>
    </row>
    <row r="485" spans="5:5" x14ac:dyDescent="0.2">
      <c r="E485" s="1"/>
    </row>
    <row r="486" spans="5:5" x14ac:dyDescent="0.2">
      <c r="E486" s="1"/>
    </row>
    <row r="487" spans="5:5" x14ac:dyDescent="0.2">
      <c r="E487" s="1"/>
    </row>
    <row r="488" spans="5:5" x14ac:dyDescent="0.2">
      <c r="E488" s="1"/>
    </row>
    <row r="489" spans="5:5" x14ac:dyDescent="0.2">
      <c r="E489" s="1"/>
    </row>
    <row r="490" spans="5:5" x14ac:dyDescent="0.2">
      <c r="E490" s="1"/>
    </row>
    <row r="491" spans="5:5" x14ac:dyDescent="0.2">
      <c r="E491" s="1"/>
    </row>
    <row r="492" spans="5:5" x14ac:dyDescent="0.2">
      <c r="E492" s="1"/>
    </row>
    <row r="493" spans="5:5" x14ac:dyDescent="0.2">
      <c r="E493" s="1"/>
    </row>
    <row r="494" spans="5:5" x14ac:dyDescent="0.2">
      <c r="E494" s="1"/>
    </row>
    <row r="495" spans="5:5" x14ac:dyDescent="0.2">
      <c r="E495" s="1"/>
    </row>
    <row r="496" spans="5:5" x14ac:dyDescent="0.2">
      <c r="E496" s="1"/>
    </row>
    <row r="497" spans="5:5" x14ac:dyDescent="0.2">
      <c r="E497" s="1"/>
    </row>
    <row r="498" spans="5:5" x14ac:dyDescent="0.2">
      <c r="E498" s="1"/>
    </row>
    <row r="499" spans="5:5" x14ac:dyDescent="0.2">
      <c r="E499" s="1"/>
    </row>
    <row r="500" spans="5:5" x14ac:dyDescent="0.2">
      <c r="E500" s="1"/>
    </row>
    <row r="501" spans="5:5" x14ac:dyDescent="0.2">
      <c r="E501" s="1"/>
    </row>
    <row r="502" spans="5:5" x14ac:dyDescent="0.2">
      <c r="E502" s="1"/>
    </row>
    <row r="503" spans="5:5" x14ac:dyDescent="0.2">
      <c r="E503" s="1"/>
    </row>
    <row r="504" spans="5:5" x14ac:dyDescent="0.2">
      <c r="E504" s="1"/>
    </row>
    <row r="505" spans="5:5" x14ac:dyDescent="0.2">
      <c r="E505" s="1"/>
    </row>
    <row r="506" spans="5:5" x14ac:dyDescent="0.2">
      <c r="E506" s="1"/>
    </row>
    <row r="507" spans="5:5" x14ac:dyDescent="0.2">
      <c r="E507" s="1"/>
    </row>
    <row r="508" spans="5:5" x14ac:dyDescent="0.2">
      <c r="E508" s="1"/>
    </row>
    <row r="509" spans="5:5" x14ac:dyDescent="0.2">
      <c r="E509" s="1"/>
    </row>
    <row r="510" spans="5:5" x14ac:dyDescent="0.2">
      <c r="E510" s="1"/>
    </row>
    <row r="511" spans="5:5" x14ac:dyDescent="0.2">
      <c r="E511" s="1"/>
    </row>
    <row r="512" spans="5:5" x14ac:dyDescent="0.2">
      <c r="E512" s="1"/>
    </row>
    <row r="513" spans="5:5" x14ac:dyDescent="0.2">
      <c r="E513" s="1"/>
    </row>
    <row r="514" spans="5:5" x14ac:dyDescent="0.2">
      <c r="E514" s="1"/>
    </row>
    <row r="515" spans="5:5" x14ac:dyDescent="0.2">
      <c r="E515" s="1"/>
    </row>
    <row r="516" spans="5:5" x14ac:dyDescent="0.2">
      <c r="E516" s="1"/>
    </row>
    <row r="517" spans="5:5" x14ac:dyDescent="0.2">
      <c r="E517" s="1"/>
    </row>
    <row r="518" spans="5:5" x14ac:dyDescent="0.2">
      <c r="E518" s="1"/>
    </row>
    <row r="519" spans="5:5" x14ac:dyDescent="0.2">
      <c r="E519" s="1"/>
    </row>
    <row r="520" spans="5:5" x14ac:dyDescent="0.2">
      <c r="E520" s="1"/>
    </row>
    <row r="521" spans="5:5" x14ac:dyDescent="0.2">
      <c r="E521" s="1"/>
    </row>
    <row r="522" spans="5:5" x14ac:dyDescent="0.2">
      <c r="E522" s="1"/>
    </row>
    <row r="523" spans="5:5" x14ac:dyDescent="0.2">
      <c r="E523" s="1"/>
    </row>
    <row r="524" spans="5:5" x14ac:dyDescent="0.2">
      <c r="E524" s="1"/>
    </row>
    <row r="525" spans="5:5" x14ac:dyDescent="0.2">
      <c r="E525" s="1"/>
    </row>
    <row r="526" spans="5:5" x14ac:dyDescent="0.2">
      <c r="E526" s="1"/>
    </row>
    <row r="527" spans="5:5" x14ac:dyDescent="0.2">
      <c r="E527" s="1"/>
    </row>
    <row r="528" spans="5:5" x14ac:dyDescent="0.2">
      <c r="E528" s="1"/>
    </row>
    <row r="529" spans="5:5" x14ac:dyDescent="0.2">
      <c r="E529" s="1"/>
    </row>
    <row r="530" spans="5:5" x14ac:dyDescent="0.2">
      <c r="E530" s="1"/>
    </row>
    <row r="531" spans="5:5" x14ac:dyDescent="0.2">
      <c r="E531" s="1"/>
    </row>
    <row r="532" spans="5:5" x14ac:dyDescent="0.2">
      <c r="E532" s="1"/>
    </row>
    <row r="533" spans="5:5" x14ac:dyDescent="0.2">
      <c r="E533" s="1"/>
    </row>
    <row r="534" spans="5:5" x14ac:dyDescent="0.2">
      <c r="E534" s="1"/>
    </row>
    <row r="535" spans="5:5" x14ac:dyDescent="0.2">
      <c r="E535" s="1"/>
    </row>
    <row r="536" spans="5:5" x14ac:dyDescent="0.2">
      <c r="E536" s="1"/>
    </row>
    <row r="537" spans="5:5" x14ac:dyDescent="0.2">
      <c r="E537" s="1"/>
    </row>
    <row r="538" spans="5:5" x14ac:dyDescent="0.2">
      <c r="E538" s="1"/>
    </row>
    <row r="539" spans="5:5" x14ac:dyDescent="0.2">
      <c r="E539" s="1"/>
    </row>
    <row r="540" spans="5:5" x14ac:dyDescent="0.2">
      <c r="E540" s="1"/>
    </row>
    <row r="541" spans="5:5" x14ac:dyDescent="0.2">
      <c r="E541" s="1"/>
    </row>
    <row r="542" spans="5:5" x14ac:dyDescent="0.2">
      <c r="E542" s="1"/>
    </row>
    <row r="543" spans="5:5" x14ac:dyDescent="0.2">
      <c r="E543" s="1"/>
    </row>
    <row r="544" spans="5:5" x14ac:dyDescent="0.2">
      <c r="E544" s="1"/>
    </row>
    <row r="545" spans="5:5" x14ac:dyDescent="0.2">
      <c r="E545" s="1"/>
    </row>
    <row r="546" spans="5:5" x14ac:dyDescent="0.2">
      <c r="E546" s="1"/>
    </row>
    <row r="547" spans="5:5" x14ac:dyDescent="0.2">
      <c r="E547" s="1"/>
    </row>
    <row r="548" spans="5:5" x14ac:dyDescent="0.2">
      <c r="E548" s="1"/>
    </row>
    <row r="549" spans="5:5" x14ac:dyDescent="0.2">
      <c r="E549" s="1"/>
    </row>
    <row r="550" spans="5:5" x14ac:dyDescent="0.2">
      <c r="E550" s="1"/>
    </row>
    <row r="551" spans="5:5" x14ac:dyDescent="0.2">
      <c r="E551" s="1"/>
    </row>
    <row r="552" spans="5:5" x14ac:dyDescent="0.2">
      <c r="E552" s="1"/>
    </row>
    <row r="553" spans="5:5" x14ac:dyDescent="0.2">
      <c r="E553" s="1"/>
    </row>
    <row r="554" spans="5:5" x14ac:dyDescent="0.2">
      <c r="E554" s="1"/>
    </row>
    <row r="555" spans="5:5" x14ac:dyDescent="0.2">
      <c r="E555" s="1"/>
    </row>
    <row r="556" spans="5:5" x14ac:dyDescent="0.2">
      <c r="E556" s="1"/>
    </row>
    <row r="557" spans="5:5" x14ac:dyDescent="0.2">
      <c r="E557" s="1"/>
    </row>
    <row r="558" spans="5:5" x14ac:dyDescent="0.2">
      <c r="E558" s="1"/>
    </row>
    <row r="559" spans="5:5" x14ac:dyDescent="0.2">
      <c r="E559" s="1"/>
    </row>
    <row r="560" spans="5:5" x14ac:dyDescent="0.2">
      <c r="E560" s="1"/>
    </row>
    <row r="561" spans="5:5" x14ac:dyDescent="0.2">
      <c r="E561" s="1"/>
    </row>
    <row r="562" spans="5:5" x14ac:dyDescent="0.2">
      <c r="E562" s="1"/>
    </row>
    <row r="563" spans="5:5" x14ac:dyDescent="0.2">
      <c r="E563" s="1"/>
    </row>
    <row r="564" spans="5:5" x14ac:dyDescent="0.2">
      <c r="E564" s="1"/>
    </row>
    <row r="565" spans="5:5" x14ac:dyDescent="0.2">
      <c r="E565" s="1"/>
    </row>
    <row r="566" spans="5:5" x14ac:dyDescent="0.2">
      <c r="E566" s="1"/>
    </row>
    <row r="567" spans="5:5" x14ac:dyDescent="0.2">
      <c r="E567" s="1"/>
    </row>
    <row r="568" spans="5:5" x14ac:dyDescent="0.2">
      <c r="E568" s="1"/>
    </row>
    <row r="569" spans="5:5" x14ac:dyDescent="0.2">
      <c r="E569" s="1"/>
    </row>
    <row r="570" spans="5:5" x14ac:dyDescent="0.2">
      <c r="E570" s="1"/>
    </row>
    <row r="571" spans="5:5" x14ac:dyDescent="0.2">
      <c r="E571" s="1"/>
    </row>
    <row r="572" spans="5:5" x14ac:dyDescent="0.2">
      <c r="E572" s="1"/>
    </row>
    <row r="573" spans="5:5" x14ac:dyDescent="0.2">
      <c r="E573" s="1"/>
    </row>
    <row r="574" spans="5:5" x14ac:dyDescent="0.2">
      <c r="E574" s="1"/>
    </row>
    <row r="575" spans="5:5" x14ac:dyDescent="0.2">
      <c r="E575" s="1"/>
    </row>
    <row r="576" spans="5:5" x14ac:dyDescent="0.2">
      <c r="E576" s="1"/>
    </row>
    <row r="577" spans="5:5" x14ac:dyDescent="0.2">
      <c r="E577" s="1"/>
    </row>
    <row r="578" spans="5:5" x14ac:dyDescent="0.2">
      <c r="E578" s="1"/>
    </row>
    <row r="579" spans="5:5" x14ac:dyDescent="0.2">
      <c r="E579" s="1"/>
    </row>
    <row r="580" spans="5:5" x14ac:dyDescent="0.2">
      <c r="E580" s="1"/>
    </row>
    <row r="581" spans="5:5" x14ac:dyDescent="0.2">
      <c r="E581" s="1"/>
    </row>
    <row r="582" spans="5:5" x14ac:dyDescent="0.2">
      <c r="E582" s="1"/>
    </row>
    <row r="583" spans="5:5" x14ac:dyDescent="0.2">
      <c r="E583" s="1"/>
    </row>
    <row r="584" spans="5:5" x14ac:dyDescent="0.2">
      <c r="E584" s="1"/>
    </row>
    <row r="585" spans="5:5" x14ac:dyDescent="0.2">
      <c r="E585" s="1"/>
    </row>
    <row r="586" spans="5:5" x14ac:dyDescent="0.2">
      <c r="E586" s="1"/>
    </row>
    <row r="587" spans="5:5" x14ac:dyDescent="0.2">
      <c r="E587" s="1"/>
    </row>
    <row r="588" spans="5:5" x14ac:dyDescent="0.2">
      <c r="E588" s="1"/>
    </row>
    <row r="589" spans="5:5" x14ac:dyDescent="0.2">
      <c r="E589" s="1"/>
    </row>
    <row r="590" spans="5:5" x14ac:dyDescent="0.2">
      <c r="E590" s="1"/>
    </row>
    <row r="591" spans="5:5" x14ac:dyDescent="0.2">
      <c r="E591" s="1"/>
    </row>
    <row r="592" spans="5:5" x14ac:dyDescent="0.2">
      <c r="E592" s="1"/>
    </row>
    <row r="593" spans="5:5" x14ac:dyDescent="0.2">
      <c r="E593" s="1"/>
    </row>
    <row r="594" spans="5:5" x14ac:dyDescent="0.2">
      <c r="E594" s="1"/>
    </row>
    <row r="595" spans="5:5" x14ac:dyDescent="0.2">
      <c r="E595" s="1"/>
    </row>
    <row r="596" spans="5:5" x14ac:dyDescent="0.2">
      <c r="E596" s="1"/>
    </row>
    <row r="597" spans="5:5" x14ac:dyDescent="0.2">
      <c r="E597" s="1"/>
    </row>
    <row r="598" spans="5:5" x14ac:dyDescent="0.2">
      <c r="E598" s="1"/>
    </row>
    <row r="599" spans="5:5" x14ac:dyDescent="0.2">
      <c r="E599" s="1"/>
    </row>
    <row r="600" spans="5:5" x14ac:dyDescent="0.2">
      <c r="E600" s="1"/>
    </row>
    <row r="601" spans="5:5" x14ac:dyDescent="0.2">
      <c r="E601" s="1"/>
    </row>
    <row r="602" spans="5:5" x14ac:dyDescent="0.2">
      <c r="E602" s="1"/>
    </row>
    <row r="603" spans="5:5" x14ac:dyDescent="0.2">
      <c r="E603" s="1"/>
    </row>
    <row r="604" spans="5:5" x14ac:dyDescent="0.2">
      <c r="E604" s="1"/>
    </row>
    <row r="605" spans="5:5" x14ac:dyDescent="0.2">
      <c r="E605" s="1"/>
    </row>
    <row r="606" spans="5:5" x14ac:dyDescent="0.2">
      <c r="E606" s="1"/>
    </row>
    <row r="607" spans="5:5" x14ac:dyDescent="0.2">
      <c r="E607" s="1"/>
    </row>
    <row r="608" spans="5:5" x14ac:dyDescent="0.2">
      <c r="E608" s="1"/>
    </row>
    <row r="609" spans="5:5" x14ac:dyDescent="0.2">
      <c r="E609" s="1"/>
    </row>
    <row r="610" spans="5:5" x14ac:dyDescent="0.2">
      <c r="E610" s="1"/>
    </row>
    <row r="611" spans="5:5" x14ac:dyDescent="0.2">
      <c r="E611" s="1"/>
    </row>
    <row r="612" spans="5:5" x14ac:dyDescent="0.2">
      <c r="E612" s="1"/>
    </row>
    <row r="613" spans="5:5" x14ac:dyDescent="0.2">
      <c r="E613" s="1"/>
    </row>
    <row r="614" spans="5:5" x14ac:dyDescent="0.2">
      <c r="E614" s="1"/>
    </row>
    <row r="615" spans="5:5" x14ac:dyDescent="0.2">
      <c r="E615" s="1"/>
    </row>
    <row r="616" spans="5:5" x14ac:dyDescent="0.2">
      <c r="E616" s="1"/>
    </row>
    <row r="617" spans="5:5" x14ac:dyDescent="0.2">
      <c r="E617" s="1"/>
    </row>
    <row r="618" spans="5:5" x14ac:dyDescent="0.2">
      <c r="E618" s="1"/>
    </row>
    <row r="619" spans="5:5" x14ac:dyDescent="0.2">
      <c r="E619" s="1"/>
    </row>
    <row r="620" spans="5:5" x14ac:dyDescent="0.2">
      <c r="E620" s="1"/>
    </row>
    <row r="621" spans="5:5" x14ac:dyDescent="0.2">
      <c r="E621" s="1"/>
    </row>
    <row r="622" spans="5:5" x14ac:dyDescent="0.2">
      <c r="E622" s="1"/>
    </row>
    <row r="623" spans="5:5" x14ac:dyDescent="0.2">
      <c r="E623" s="1"/>
    </row>
    <row r="624" spans="5:5" x14ac:dyDescent="0.2">
      <c r="E624" s="1"/>
    </row>
    <row r="625" spans="5:5" x14ac:dyDescent="0.2">
      <c r="E625" s="1"/>
    </row>
    <row r="626" spans="5:5" x14ac:dyDescent="0.2">
      <c r="E626" s="1"/>
    </row>
    <row r="627" spans="5:5" x14ac:dyDescent="0.2">
      <c r="E627" s="1"/>
    </row>
    <row r="628" spans="5:5" x14ac:dyDescent="0.2">
      <c r="E628" s="1"/>
    </row>
    <row r="629" spans="5:5" x14ac:dyDescent="0.2">
      <c r="E629" s="1"/>
    </row>
    <row r="630" spans="5:5" x14ac:dyDescent="0.2">
      <c r="E630" s="1"/>
    </row>
    <row r="631" spans="5:5" x14ac:dyDescent="0.2">
      <c r="E631" s="1"/>
    </row>
    <row r="632" spans="5:5" x14ac:dyDescent="0.2">
      <c r="E632" s="1"/>
    </row>
    <row r="633" spans="5:5" x14ac:dyDescent="0.2">
      <c r="E633" s="1"/>
    </row>
    <row r="634" spans="5:5" x14ac:dyDescent="0.2">
      <c r="E634" s="1"/>
    </row>
    <row r="635" spans="5:5" x14ac:dyDescent="0.2">
      <c r="E635" s="1"/>
    </row>
    <row r="636" spans="5:5" x14ac:dyDescent="0.2">
      <c r="E636" s="1"/>
    </row>
    <row r="637" spans="5:5" x14ac:dyDescent="0.2">
      <c r="E637" s="1"/>
    </row>
    <row r="638" spans="5:5" x14ac:dyDescent="0.2">
      <c r="E638" s="1"/>
    </row>
    <row r="639" spans="5:5" x14ac:dyDescent="0.2">
      <c r="E639" s="1"/>
    </row>
    <row r="640" spans="5:5" x14ac:dyDescent="0.2">
      <c r="E640" s="1"/>
    </row>
    <row r="641" spans="5:5" x14ac:dyDescent="0.2">
      <c r="E641" s="1"/>
    </row>
    <row r="642" spans="5:5" x14ac:dyDescent="0.2">
      <c r="E642" s="1"/>
    </row>
    <row r="643" spans="5:5" x14ac:dyDescent="0.2">
      <c r="E643" s="1"/>
    </row>
    <row r="644" spans="5:5" x14ac:dyDescent="0.2">
      <c r="E644" s="1"/>
    </row>
    <row r="645" spans="5:5" x14ac:dyDescent="0.2">
      <c r="E645" s="1"/>
    </row>
    <row r="646" spans="5:5" x14ac:dyDescent="0.2">
      <c r="E646" s="1"/>
    </row>
    <row r="647" spans="5:5" x14ac:dyDescent="0.2">
      <c r="E647" s="1"/>
    </row>
    <row r="648" spans="5:5" x14ac:dyDescent="0.2">
      <c r="E648" s="1"/>
    </row>
    <row r="649" spans="5:5" x14ac:dyDescent="0.2">
      <c r="E649" s="1"/>
    </row>
    <row r="650" spans="5:5" x14ac:dyDescent="0.2">
      <c r="E650" s="1"/>
    </row>
    <row r="651" spans="5:5" x14ac:dyDescent="0.2">
      <c r="E651" s="1"/>
    </row>
    <row r="652" spans="5:5" x14ac:dyDescent="0.2">
      <c r="E652" s="1"/>
    </row>
    <row r="653" spans="5:5" x14ac:dyDescent="0.2">
      <c r="E653" s="1"/>
    </row>
    <row r="654" spans="5:5" x14ac:dyDescent="0.2">
      <c r="E654" s="1"/>
    </row>
    <row r="655" spans="5:5" x14ac:dyDescent="0.2">
      <c r="E655" s="1"/>
    </row>
    <row r="656" spans="5:5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5:5" x14ac:dyDescent="0.2">
      <c r="E689" s="1"/>
    </row>
    <row r="690" spans="5:5" x14ac:dyDescent="0.2">
      <c r="E690" s="1"/>
    </row>
    <row r="691" spans="5:5" x14ac:dyDescent="0.2">
      <c r="E691" s="1"/>
    </row>
    <row r="692" spans="5:5" x14ac:dyDescent="0.2">
      <c r="E692" s="1"/>
    </row>
    <row r="693" spans="5:5" x14ac:dyDescent="0.2">
      <c r="E693" s="1"/>
    </row>
    <row r="694" spans="5:5" x14ac:dyDescent="0.2">
      <c r="E694" s="1"/>
    </row>
    <row r="695" spans="5:5" x14ac:dyDescent="0.2">
      <c r="E695" s="1"/>
    </row>
    <row r="696" spans="5:5" x14ac:dyDescent="0.2">
      <c r="E696" s="1"/>
    </row>
    <row r="697" spans="5:5" x14ac:dyDescent="0.2">
      <c r="E697" s="1"/>
    </row>
    <row r="698" spans="5:5" x14ac:dyDescent="0.2">
      <c r="E698" s="1"/>
    </row>
    <row r="699" spans="5:5" x14ac:dyDescent="0.2">
      <c r="E699" s="1"/>
    </row>
    <row r="700" spans="5:5" x14ac:dyDescent="0.2">
      <c r="E700" s="1"/>
    </row>
    <row r="701" spans="5:5" x14ac:dyDescent="0.2">
      <c r="E701" s="1"/>
    </row>
    <row r="702" spans="5:5" x14ac:dyDescent="0.2">
      <c r="E702" s="1"/>
    </row>
    <row r="703" spans="5:5" x14ac:dyDescent="0.2">
      <c r="E703" s="1"/>
    </row>
    <row r="704" spans="5:5" x14ac:dyDescent="0.2">
      <c r="E704" s="1"/>
    </row>
    <row r="705" spans="5:5" x14ac:dyDescent="0.2">
      <c r="E705" s="1"/>
    </row>
    <row r="706" spans="5:5" x14ac:dyDescent="0.2">
      <c r="E706" s="1"/>
    </row>
    <row r="707" spans="5:5" x14ac:dyDescent="0.2">
      <c r="E707" s="1"/>
    </row>
    <row r="708" spans="5:5" x14ac:dyDescent="0.2">
      <c r="E708" s="1"/>
    </row>
    <row r="709" spans="5:5" x14ac:dyDescent="0.2">
      <c r="E709" s="1"/>
    </row>
    <row r="710" spans="5:5" x14ac:dyDescent="0.2">
      <c r="E710" s="1"/>
    </row>
    <row r="711" spans="5:5" x14ac:dyDescent="0.2">
      <c r="E711" s="1"/>
    </row>
    <row r="712" spans="5:5" x14ac:dyDescent="0.2">
      <c r="E712" s="1"/>
    </row>
    <row r="713" spans="5:5" x14ac:dyDescent="0.2">
      <c r="E713" s="1"/>
    </row>
    <row r="714" spans="5:5" x14ac:dyDescent="0.2">
      <c r="E714" s="1"/>
    </row>
    <row r="715" spans="5:5" x14ac:dyDescent="0.2">
      <c r="E715" s="1"/>
    </row>
    <row r="716" spans="5:5" x14ac:dyDescent="0.2">
      <c r="E716" s="1"/>
    </row>
    <row r="717" spans="5:5" x14ac:dyDescent="0.2">
      <c r="E717" s="1"/>
    </row>
    <row r="718" spans="5:5" x14ac:dyDescent="0.2">
      <c r="E718" s="1"/>
    </row>
    <row r="719" spans="5:5" x14ac:dyDescent="0.2">
      <c r="E719" s="1"/>
    </row>
    <row r="720" spans="5:5" x14ac:dyDescent="0.2">
      <c r="E720" s="1"/>
    </row>
    <row r="721" spans="5:5" x14ac:dyDescent="0.2">
      <c r="E721" s="1"/>
    </row>
    <row r="722" spans="5:5" x14ac:dyDescent="0.2">
      <c r="E722" s="1"/>
    </row>
    <row r="723" spans="5:5" x14ac:dyDescent="0.2">
      <c r="E723" s="1"/>
    </row>
    <row r="724" spans="5:5" x14ac:dyDescent="0.2">
      <c r="E724" s="1"/>
    </row>
    <row r="725" spans="5:5" x14ac:dyDescent="0.2">
      <c r="E725" s="1"/>
    </row>
    <row r="726" spans="5:5" x14ac:dyDescent="0.2">
      <c r="E726" s="1"/>
    </row>
    <row r="727" spans="5:5" x14ac:dyDescent="0.2">
      <c r="E727" s="1"/>
    </row>
    <row r="728" spans="5:5" x14ac:dyDescent="0.2">
      <c r="E728" s="1"/>
    </row>
    <row r="729" spans="5:5" x14ac:dyDescent="0.2">
      <c r="E729" s="1"/>
    </row>
    <row r="730" spans="5:5" x14ac:dyDescent="0.2">
      <c r="E730" s="1"/>
    </row>
    <row r="731" spans="5:5" x14ac:dyDescent="0.2">
      <c r="E731" s="1"/>
    </row>
    <row r="732" spans="5:5" x14ac:dyDescent="0.2">
      <c r="E732" s="1"/>
    </row>
    <row r="733" spans="5:5" x14ac:dyDescent="0.2">
      <c r="E733" s="1"/>
    </row>
    <row r="734" spans="5:5" x14ac:dyDescent="0.2">
      <c r="E734" s="1"/>
    </row>
    <row r="735" spans="5:5" x14ac:dyDescent="0.2">
      <c r="E735" s="1"/>
    </row>
    <row r="736" spans="5:5" x14ac:dyDescent="0.2">
      <c r="E736" s="1"/>
    </row>
    <row r="737" spans="5:5" x14ac:dyDescent="0.2">
      <c r="E737" s="1"/>
    </row>
    <row r="738" spans="5:5" x14ac:dyDescent="0.2">
      <c r="E738" s="1"/>
    </row>
    <row r="739" spans="5:5" x14ac:dyDescent="0.2">
      <c r="E739" s="1"/>
    </row>
    <row r="740" spans="5:5" x14ac:dyDescent="0.2">
      <c r="E740" s="1"/>
    </row>
    <row r="741" spans="5:5" x14ac:dyDescent="0.2">
      <c r="E741" s="1"/>
    </row>
    <row r="742" spans="5:5" x14ac:dyDescent="0.2">
      <c r="E742" s="1"/>
    </row>
    <row r="743" spans="5:5" x14ac:dyDescent="0.2">
      <c r="E743" s="1"/>
    </row>
    <row r="744" spans="5:5" x14ac:dyDescent="0.2">
      <c r="E744" s="1"/>
    </row>
    <row r="745" spans="5:5" x14ac:dyDescent="0.2">
      <c r="E745" s="1"/>
    </row>
    <row r="746" spans="5:5" x14ac:dyDescent="0.2">
      <c r="E746" s="1"/>
    </row>
    <row r="747" spans="5:5" x14ac:dyDescent="0.2">
      <c r="E747" s="1"/>
    </row>
    <row r="748" spans="5:5" x14ac:dyDescent="0.2">
      <c r="E748" s="1"/>
    </row>
    <row r="749" spans="5:5" x14ac:dyDescent="0.2">
      <c r="E749" s="1"/>
    </row>
    <row r="750" spans="5:5" x14ac:dyDescent="0.2">
      <c r="E750" s="1"/>
    </row>
    <row r="751" spans="5:5" x14ac:dyDescent="0.2">
      <c r="E751" s="1"/>
    </row>
    <row r="752" spans="5:5" x14ac:dyDescent="0.2">
      <c r="E752" s="1"/>
    </row>
    <row r="753" spans="5:5" x14ac:dyDescent="0.2">
      <c r="E753" s="1"/>
    </row>
    <row r="754" spans="5:5" x14ac:dyDescent="0.2">
      <c r="E754" s="1"/>
    </row>
    <row r="755" spans="5:5" x14ac:dyDescent="0.2">
      <c r="E755" s="1"/>
    </row>
    <row r="756" spans="5:5" x14ac:dyDescent="0.2">
      <c r="E756" s="1"/>
    </row>
    <row r="757" spans="5:5" x14ac:dyDescent="0.2">
      <c r="E757" s="1"/>
    </row>
    <row r="758" spans="5:5" x14ac:dyDescent="0.2">
      <c r="E758" s="1"/>
    </row>
    <row r="759" spans="5:5" x14ac:dyDescent="0.2">
      <c r="E759" s="1"/>
    </row>
    <row r="760" spans="5:5" x14ac:dyDescent="0.2">
      <c r="E760" s="1"/>
    </row>
    <row r="761" spans="5:5" x14ac:dyDescent="0.2">
      <c r="E761" s="1"/>
    </row>
    <row r="762" spans="5:5" x14ac:dyDescent="0.2">
      <c r="E762" s="1"/>
    </row>
    <row r="763" spans="5:5" x14ac:dyDescent="0.2">
      <c r="E763" s="1"/>
    </row>
    <row r="764" spans="5:5" x14ac:dyDescent="0.2">
      <c r="E764" s="1"/>
    </row>
    <row r="765" spans="5:5" x14ac:dyDescent="0.2">
      <c r="E765" s="1"/>
    </row>
  </sheetData>
  <mergeCells count="2">
    <mergeCell ref="Y14:AA14"/>
    <mergeCell ref="T13:X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21</v>
      </c>
      <c r="N1" s="25" t="s">
        <v>28</v>
      </c>
    </row>
    <row r="2" spans="1:15" x14ac:dyDescent="0.25">
      <c r="A2" s="40">
        <v>1</v>
      </c>
      <c r="B2" s="24" t="s">
        <v>55</v>
      </c>
      <c r="N2" s="24" t="s">
        <v>31</v>
      </c>
    </row>
    <row r="3" spans="1:15" x14ac:dyDescent="0.25">
      <c r="A3" s="40">
        <v>2</v>
      </c>
      <c r="B3" s="24" t="s">
        <v>57</v>
      </c>
      <c r="N3" s="24" t="s">
        <v>23</v>
      </c>
    </row>
    <row r="4" spans="1:15" ht="24" x14ac:dyDescent="0.35">
      <c r="A4" s="40">
        <v>3</v>
      </c>
      <c r="B4" s="24" t="s">
        <v>24</v>
      </c>
      <c r="N4" s="20" t="s">
        <v>29</v>
      </c>
      <c r="O4" s="11"/>
    </row>
    <row r="5" spans="1:15" x14ac:dyDescent="0.25">
      <c r="A5" s="41">
        <v>5</v>
      </c>
      <c r="B5" s="24" t="s">
        <v>58</v>
      </c>
    </row>
    <row r="6" spans="1:15" x14ac:dyDescent="0.25">
      <c r="A6" s="43">
        <v>6</v>
      </c>
      <c r="B6" s="26" t="s">
        <v>33</v>
      </c>
    </row>
    <row r="7" spans="1:15" x14ac:dyDescent="0.25">
      <c r="A7" s="42">
        <v>7</v>
      </c>
      <c r="B7" s="26" t="s">
        <v>59</v>
      </c>
    </row>
    <row r="8" spans="1:15" x14ac:dyDescent="0.25">
      <c r="A8" s="42"/>
      <c r="B8" s="26"/>
      <c r="C8" s="24" t="s">
        <v>60</v>
      </c>
    </row>
    <row r="9" spans="1:15" x14ac:dyDescent="0.25">
      <c r="A9" s="42"/>
      <c r="B9" s="26"/>
      <c r="C9" s="24" t="s">
        <v>61</v>
      </c>
    </row>
    <row r="10" spans="1:15" x14ac:dyDescent="0.25">
      <c r="A10" s="43">
        <v>8</v>
      </c>
      <c r="B10" s="24" t="s">
        <v>62</v>
      </c>
    </row>
    <row r="11" spans="1:15" x14ac:dyDescent="0.25">
      <c r="A11" s="43">
        <v>9</v>
      </c>
      <c r="B11" s="24" t="s">
        <v>63</v>
      </c>
    </row>
    <row r="12" spans="1:15" x14ac:dyDescent="0.25">
      <c r="A12" s="42">
        <v>10</v>
      </c>
      <c r="B12" s="24" t="s">
        <v>64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2024-03-22T03:00:39Z</dcterms:modified>
</cp:coreProperties>
</file>