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rk\Documents\받은 파일\"/>
    </mc:Choice>
  </mc:AlternateContent>
  <bookViews>
    <workbookView xWindow="0" yWindow="0" windowWidth="28800" windowHeight="12228" tabRatio="928"/>
  </bookViews>
  <sheets>
    <sheet name="브릭샌드" sheetId="1" r:id="rId1"/>
    <sheet name="태극당광장" sheetId="2" r:id="rId2"/>
    <sheet name="금옥당" sheetId="3" r:id="rId3"/>
    <sheet name="다복집" sheetId="4" r:id="rId4"/>
    <sheet name="테라로사" sheetId="5" r:id="rId5"/>
    <sheet name="태극당서울역점" sheetId="6" r:id="rId6"/>
    <sheet name="일상정원" sheetId="7" r:id="rId7"/>
    <sheet name="한와담" sheetId="8" r:id="rId8"/>
    <sheet name="함루" sheetId="9" r:id="rId9"/>
    <sheet name="서울리에 포스" sheetId="10" r:id="rId10"/>
    <sheet name="무원" sheetId="11" r:id="rId11"/>
    <sheet name="센터커피" sheetId="12" r:id="rId12"/>
    <sheet name="아트태그(팝업)" sheetId="13" r:id="rId13"/>
    <sheet name="돈이찌" sheetId="14" r:id="rId14"/>
    <sheet name="중화가정" sheetId="15" r:id="rId15"/>
    <sheet name="가족회관" sheetId="16" r:id="rId16"/>
    <sheet name="땀땀" sheetId="17" r:id="rId17"/>
    <sheet name="오장동흥남집" sheetId="18" r:id="rId18"/>
    <sheet name="백년옥" sheetId="19" r:id="rId19"/>
    <sheet name="서리재" sheetId="20" r:id="rId20"/>
    <sheet name="호우섬" sheetId="21" r:id="rId21"/>
    <sheet name="호시카츠" sheetId="22" r:id="rId22"/>
    <sheet name="이도곰탕" sheetId="23" r:id="rId23"/>
    <sheet name="벤슨" sheetId="25" r:id="rId24"/>
    <sheet name="도레도레" sheetId="26" r:id="rId25"/>
    <sheet name="부창제과" sheetId="24" r:id="rId26"/>
  </sheets>
  <externalReferences>
    <externalReference r:id="rId27"/>
  </externalReferences>
  <definedNames>
    <definedName name="_xlnm._FilterDatabase" localSheetId="15" hidden="1">가족회관!$A$3:$Z$38</definedName>
    <definedName name="_xlnm._FilterDatabase" localSheetId="24" hidden="1">도레도레!$A$3:$AI$53</definedName>
    <definedName name="_xlnm._FilterDatabase" localSheetId="13" hidden="1">돈이찌!$A$3:$Y$47</definedName>
    <definedName name="_xlnm._FilterDatabase" localSheetId="16" hidden="1">땀땀!$A$3:$Z$47</definedName>
    <definedName name="_xlnm._FilterDatabase" localSheetId="10" hidden="1">무원!$A$3:$AH$38</definedName>
    <definedName name="_xlnm._FilterDatabase" localSheetId="18" hidden="1">백년옥!$A$3:$Z$47</definedName>
    <definedName name="_xlnm._FilterDatabase" localSheetId="23" hidden="1">벤슨!$A$3:$AH$51</definedName>
    <definedName name="_xlnm._FilterDatabase" localSheetId="25" hidden="1">부창제과!$A$3:$AF$46</definedName>
    <definedName name="_xlnm._FilterDatabase" localSheetId="19" hidden="1">서리재!$A$3:$AG$46</definedName>
    <definedName name="_xlnm._FilterDatabase" localSheetId="9" hidden="1">'서울리에 포스'!$A$3:$AG$38</definedName>
    <definedName name="_xlnm._FilterDatabase" localSheetId="12" hidden="1">'아트태그(팝업)'!$A$3:$V$46</definedName>
    <definedName name="_xlnm._FilterDatabase" localSheetId="17" hidden="1">오장동흥남집!$A$3:$AA$47</definedName>
    <definedName name="_xlnm._FilterDatabase" localSheetId="22" hidden="1">이도곰탕!$A$3:$AF$38</definedName>
    <definedName name="_xlnm._FilterDatabase" localSheetId="14" hidden="1">중화가정!$A$3:$AE$38</definedName>
    <definedName name="_xlnm._FilterDatabase" localSheetId="21" hidden="1">호시카츠!$A$3:$AG$38</definedName>
    <definedName name="_xlnm._FilterDatabase" localSheetId="20" hidden="1">호우섬!$A$3:$AG$43</definedName>
    <definedName name="_xlnm.Print_Area" localSheetId="2">금옥당!$A$1:$D$34</definedName>
    <definedName name="_xlnm.Print_Area" localSheetId="3">다복집!$A$1:$I$35</definedName>
    <definedName name="_xlnm.Print_Area" localSheetId="0">브릭샌드!$A$1:$D$35</definedName>
    <definedName name="_xlnm.Print_Area" localSheetId="12">'아트태그(팝업)'!$A$1:$D$35</definedName>
    <definedName name="_xlnm.Print_Area" localSheetId="1">태극당광장!$A$1:$D$35</definedName>
    <definedName name="_xlnm.Print_Area" localSheetId="5">태극당서울역점!$A$1:$I$35</definedName>
    <definedName name="_xlnm.Print_Area" localSheetId="4">테라로사!$A$1:$I$35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4" i="9" l="1"/>
  <c r="U35" i="24" l="1"/>
  <c r="T35" i="24"/>
  <c r="S35" i="24"/>
  <c r="R35" i="24"/>
  <c r="Q35" i="24"/>
  <c r="P35" i="24"/>
  <c r="O35" i="24"/>
  <c r="N35" i="24"/>
  <c r="M35" i="24"/>
  <c r="L35" i="24"/>
  <c r="I35" i="24"/>
  <c r="H35" i="24"/>
  <c r="G35" i="24"/>
  <c r="E35" i="24"/>
  <c r="C35" i="24"/>
  <c r="B35" i="24"/>
  <c r="V34" i="24"/>
  <c r="J34" i="24"/>
  <c r="D34" i="24"/>
  <c r="F34" i="24" s="1"/>
  <c r="V33" i="24"/>
  <c r="J33" i="24"/>
  <c r="D33" i="24"/>
  <c r="F33" i="24" s="1"/>
  <c r="V32" i="24"/>
  <c r="J32" i="24"/>
  <c r="D32" i="24"/>
  <c r="F32" i="24" s="1"/>
  <c r="V31" i="24"/>
  <c r="J31" i="24"/>
  <c r="D31" i="24"/>
  <c r="F31" i="24" s="1"/>
  <c r="V30" i="24"/>
  <c r="J30" i="24"/>
  <c r="D30" i="24"/>
  <c r="F30" i="24" s="1"/>
  <c r="V29" i="24"/>
  <c r="J29" i="24"/>
  <c r="D29" i="24"/>
  <c r="F29" i="24" s="1"/>
  <c r="V28" i="24"/>
  <c r="J28" i="24"/>
  <c r="D28" i="24"/>
  <c r="F28" i="24" s="1"/>
  <c r="V27" i="24"/>
  <c r="J27" i="24"/>
  <c r="D27" i="24"/>
  <c r="F27" i="24" s="1"/>
  <c r="V26" i="24"/>
  <c r="J26" i="24"/>
  <c r="D26" i="24"/>
  <c r="F26" i="24" s="1"/>
  <c r="V25" i="24"/>
  <c r="J25" i="24"/>
  <c r="D25" i="24"/>
  <c r="F25" i="24" s="1"/>
  <c r="V24" i="24"/>
  <c r="J24" i="24"/>
  <c r="D24" i="24"/>
  <c r="F24" i="24" s="1"/>
  <c r="V23" i="24"/>
  <c r="J23" i="24"/>
  <c r="D23" i="24"/>
  <c r="F23" i="24" s="1"/>
  <c r="V22" i="24"/>
  <c r="J22" i="24"/>
  <c r="D22" i="24"/>
  <c r="F22" i="24" s="1"/>
  <c r="V21" i="24"/>
  <c r="J21" i="24"/>
  <c r="D21" i="24"/>
  <c r="F21" i="24" s="1"/>
  <c r="V20" i="24"/>
  <c r="J20" i="24"/>
  <c r="D20" i="24"/>
  <c r="F20" i="24" s="1"/>
  <c r="V19" i="24"/>
  <c r="J19" i="24"/>
  <c r="D19" i="24"/>
  <c r="F19" i="24" s="1"/>
  <c r="V18" i="24"/>
  <c r="J18" i="24"/>
  <c r="D18" i="24"/>
  <c r="F18" i="24" s="1"/>
  <c r="V17" i="24"/>
  <c r="J17" i="24"/>
  <c r="D17" i="24"/>
  <c r="F17" i="24" s="1"/>
  <c r="V16" i="24"/>
  <c r="J16" i="24"/>
  <c r="D16" i="24"/>
  <c r="F16" i="24" s="1"/>
  <c r="V15" i="24"/>
  <c r="J15" i="24"/>
  <c r="D15" i="24"/>
  <c r="F15" i="24" s="1"/>
  <c r="V14" i="24"/>
  <c r="J14" i="24"/>
  <c r="D14" i="24"/>
  <c r="F14" i="24" s="1"/>
  <c r="V13" i="24"/>
  <c r="J13" i="24"/>
  <c r="D13" i="24"/>
  <c r="F13" i="24" s="1"/>
  <c r="V12" i="24"/>
  <c r="J12" i="24"/>
  <c r="D12" i="24"/>
  <c r="F12" i="24" s="1"/>
  <c r="V11" i="24"/>
  <c r="J11" i="24"/>
  <c r="D11" i="24"/>
  <c r="F11" i="24" s="1"/>
  <c r="V10" i="24"/>
  <c r="J10" i="24"/>
  <c r="D10" i="24"/>
  <c r="F10" i="24" s="1"/>
  <c r="V9" i="24"/>
  <c r="J9" i="24"/>
  <c r="D9" i="24"/>
  <c r="F9" i="24" s="1"/>
  <c r="V8" i="24"/>
  <c r="J8" i="24"/>
  <c r="D8" i="24"/>
  <c r="F8" i="24" s="1"/>
  <c r="V7" i="24"/>
  <c r="J7" i="24"/>
  <c r="D7" i="24"/>
  <c r="F7" i="24" s="1"/>
  <c r="V6" i="24"/>
  <c r="J6" i="24"/>
  <c r="D6" i="24"/>
  <c r="F6" i="24" s="1"/>
  <c r="V5" i="24"/>
  <c r="J5" i="24"/>
  <c r="D5" i="24"/>
  <c r="F5" i="24" s="1"/>
  <c r="V4" i="24"/>
  <c r="V35" i="24" s="1"/>
  <c r="J4" i="24"/>
  <c r="J35" i="24" s="1"/>
  <c r="D4" i="24"/>
  <c r="F4" i="24" s="1"/>
  <c r="U35" i="26"/>
  <c r="T35" i="26"/>
  <c r="S35" i="26"/>
  <c r="R35" i="26"/>
  <c r="Q35" i="26"/>
  <c r="P35" i="26"/>
  <c r="O35" i="26"/>
  <c r="N35" i="26"/>
  <c r="M35" i="26"/>
  <c r="L35" i="26"/>
  <c r="I35" i="26"/>
  <c r="H35" i="26"/>
  <c r="G35" i="26"/>
  <c r="E35" i="26"/>
  <c r="C35" i="26"/>
  <c r="B35" i="26"/>
  <c r="V34" i="26"/>
  <c r="D34" i="26" s="1"/>
  <c r="F34" i="26" s="1"/>
  <c r="J34" i="26"/>
  <c r="V33" i="26"/>
  <c r="J33" i="26"/>
  <c r="D33" i="26"/>
  <c r="F33" i="26" s="1"/>
  <c r="V32" i="26"/>
  <c r="D32" i="26" s="1"/>
  <c r="F32" i="26" s="1"/>
  <c r="J32" i="26"/>
  <c r="V31" i="26"/>
  <c r="J31" i="26"/>
  <c r="F31" i="26"/>
  <c r="D31" i="26"/>
  <c r="V30" i="26"/>
  <c r="D30" i="26" s="1"/>
  <c r="F30" i="26" s="1"/>
  <c r="J30" i="26"/>
  <c r="V29" i="26"/>
  <c r="D29" i="26" s="1"/>
  <c r="F29" i="26" s="1"/>
  <c r="J29" i="26"/>
  <c r="V28" i="26"/>
  <c r="D28" i="26" s="1"/>
  <c r="F28" i="26" s="1"/>
  <c r="J28" i="26"/>
  <c r="V27" i="26"/>
  <c r="D27" i="26" s="1"/>
  <c r="F27" i="26" s="1"/>
  <c r="J27" i="26"/>
  <c r="V26" i="26"/>
  <c r="D26" i="26" s="1"/>
  <c r="F26" i="26" s="1"/>
  <c r="J26" i="26"/>
  <c r="V25" i="26"/>
  <c r="J25" i="26"/>
  <c r="D25" i="26"/>
  <c r="F25" i="26" s="1"/>
  <c r="V24" i="26"/>
  <c r="D24" i="26" s="1"/>
  <c r="F24" i="26" s="1"/>
  <c r="J24" i="26"/>
  <c r="V23" i="26"/>
  <c r="J23" i="26"/>
  <c r="F23" i="26"/>
  <c r="D23" i="26"/>
  <c r="V22" i="26"/>
  <c r="D22" i="26" s="1"/>
  <c r="F22" i="26" s="1"/>
  <c r="J22" i="26"/>
  <c r="V21" i="26"/>
  <c r="D21" i="26" s="1"/>
  <c r="F21" i="26" s="1"/>
  <c r="J21" i="26"/>
  <c r="V20" i="26"/>
  <c r="D20" i="26" s="1"/>
  <c r="F20" i="26" s="1"/>
  <c r="J20" i="26"/>
  <c r="V19" i="26"/>
  <c r="D19" i="26" s="1"/>
  <c r="F19" i="26" s="1"/>
  <c r="J19" i="26"/>
  <c r="V18" i="26"/>
  <c r="D18" i="26" s="1"/>
  <c r="F18" i="26" s="1"/>
  <c r="J18" i="26"/>
  <c r="V17" i="26"/>
  <c r="J17" i="26"/>
  <c r="D17" i="26"/>
  <c r="F17" i="26" s="1"/>
  <c r="V16" i="26"/>
  <c r="D16" i="26" s="1"/>
  <c r="F16" i="26" s="1"/>
  <c r="J16" i="26"/>
  <c r="V15" i="26"/>
  <c r="J15" i="26"/>
  <c r="F15" i="26"/>
  <c r="D15" i="26"/>
  <c r="V14" i="26"/>
  <c r="D14" i="26" s="1"/>
  <c r="F14" i="26" s="1"/>
  <c r="J14" i="26"/>
  <c r="V13" i="26"/>
  <c r="D13" i="26" s="1"/>
  <c r="F13" i="26" s="1"/>
  <c r="J13" i="26"/>
  <c r="V12" i="26"/>
  <c r="D12" i="26" s="1"/>
  <c r="F12" i="26" s="1"/>
  <c r="J12" i="26"/>
  <c r="V11" i="26"/>
  <c r="D11" i="26" s="1"/>
  <c r="F11" i="26" s="1"/>
  <c r="J11" i="26"/>
  <c r="V10" i="26"/>
  <c r="D10" i="26" s="1"/>
  <c r="F10" i="26" s="1"/>
  <c r="J10" i="26"/>
  <c r="V9" i="26"/>
  <c r="J9" i="26"/>
  <c r="D9" i="26"/>
  <c r="F9" i="26" s="1"/>
  <c r="V8" i="26"/>
  <c r="D8" i="26" s="1"/>
  <c r="F8" i="26" s="1"/>
  <c r="J8" i="26"/>
  <c r="V7" i="26"/>
  <c r="J7" i="26"/>
  <c r="F7" i="26"/>
  <c r="D7" i="26"/>
  <c r="V6" i="26"/>
  <c r="D6" i="26" s="1"/>
  <c r="F6" i="26" s="1"/>
  <c r="J6" i="26"/>
  <c r="V5" i="26"/>
  <c r="D5" i="26" s="1"/>
  <c r="F5" i="26" s="1"/>
  <c r="J5" i="26"/>
  <c r="V4" i="26"/>
  <c r="J4" i="26"/>
  <c r="U35" i="25"/>
  <c r="T35" i="25"/>
  <c r="S35" i="25"/>
  <c r="R35" i="25"/>
  <c r="Q35" i="25"/>
  <c r="P35" i="25"/>
  <c r="O35" i="25"/>
  <c r="N35" i="25"/>
  <c r="M35" i="25"/>
  <c r="L35" i="25"/>
  <c r="I35" i="25"/>
  <c r="H35" i="25"/>
  <c r="G35" i="25"/>
  <c r="E35" i="25"/>
  <c r="C35" i="25"/>
  <c r="B35" i="25"/>
  <c r="V34" i="25"/>
  <c r="J34" i="25"/>
  <c r="D34" i="25"/>
  <c r="F34" i="25" s="1"/>
  <c r="V33" i="25"/>
  <c r="J33" i="25"/>
  <c r="D33" i="25"/>
  <c r="F33" i="25" s="1"/>
  <c r="V32" i="25"/>
  <c r="J32" i="25"/>
  <c r="D32" i="25"/>
  <c r="F32" i="25" s="1"/>
  <c r="V31" i="25"/>
  <c r="J31" i="25"/>
  <c r="D31" i="25"/>
  <c r="F31" i="25" s="1"/>
  <c r="V30" i="25"/>
  <c r="J30" i="25"/>
  <c r="D30" i="25"/>
  <c r="F30" i="25" s="1"/>
  <c r="V29" i="25"/>
  <c r="J29" i="25"/>
  <c r="D29" i="25"/>
  <c r="F29" i="25" s="1"/>
  <c r="V28" i="25"/>
  <c r="J28" i="25"/>
  <c r="D28" i="25"/>
  <c r="F28" i="25" s="1"/>
  <c r="V27" i="25"/>
  <c r="J27" i="25"/>
  <c r="D27" i="25"/>
  <c r="F27" i="25" s="1"/>
  <c r="V26" i="25"/>
  <c r="J26" i="25"/>
  <c r="D26" i="25"/>
  <c r="F26" i="25" s="1"/>
  <c r="V25" i="25"/>
  <c r="J25" i="25"/>
  <c r="D25" i="25"/>
  <c r="F25" i="25" s="1"/>
  <c r="V24" i="25"/>
  <c r="J24" i="25"/>
  <c r="D24" i="25"/>
  <c r="F24" i="25" s="1"/>
  <c r="V23" i="25"/>
  <c r="D23" i="25" s="1"/>
  <c r="F23" i="25" s="1"/>
  <c r="J23" i="25"/>
  <c r="V22" i="25"/>
  <c r="J22" i="25"/>
  <c r="D22" i="25"/>
  <c r="F22" i="25" s="1"/>
  <c r="V21" i="25"/>
  <c r="J21" i="25"/>
  <c r="D21" i="25"/>
  <c r="F21" i="25" s="1"/>
  <c r="V20" i="25"/>
  <c r="J20" i="25"/>
  <c r="D20" i="25"/>
  <c r="F20" i="25" s="1"/>
  <c r="V19" i="25"/>
  <c r="J19" i="25"/>
  <c r="D19" i="25"/>
  <c r="F19" i="25" s="1"/>
  <c r="V18" i="25"/>
  <c r="J18" i="25"/>
  <c r="D18" i="25"/>
  <c r="F18" i="25" s="1"/>
  <c r="V17" i="25"/>
  <c r="J17" i="25"/>
  <c r="D17" i="25"/>
  <c r="F17" i="25" s="1"/>
  <c r="V16" i="25"/>
  <c r="J16" i="25"/>
  <c r="D16" i="25"/>
  <c r="F16" i="25" s="1"/>
  <c r="V15" i="25"/>
  <c r="J15" i="25"/>
  <c r="D15" i="25"/>
  <c r="F15" i="25" s="1"/>
  <c r="V14" i="25"/>
  <c r="J14" i="25"/>
  <c r="D14" i="25"/>
  <c r="F14" i="25" s="1"/>
  <c r="V13" i="25"/>
  <c r="J13" i="25"/>
  <c r="D13" i="25"/>
  <c r="F13" i="25" s="1"/>
  <c r="V12" i="25"/>
  <c r="J12" i="25"/>
  <c r="D12" i="25"/>
  <c r="F12" i="25" s="1"/>
  <c r="V11" i="25"/>
  <c r="J11" i="25"/>
  <c r="D11" i="25"/>
  <c r="F11" i="25" s="1"/>
  <c r="V10" i="25"/>
  <c r="J10" i="25"/>
  <c r="D10" i="25"/>
  <c r="F10" i="25" s="1"/>
  <c r="V9" i="25"/>
  <c r="J9" i="25"/>
  <c r="D9" i="25"/>
  <c r="F9" i="25" s="1"/>
  <c r="V8" i="25"/>
  <c r="J8" i="25"/>
  <c r="D8" i="25"/>
  <c r="F8" i="25" s="1"/>
  <c r="V7" i="25"/>
  <c r="J7" i="25"/>
  <c r="D7" i="25"/>
  <c r="F7" i="25" s="1"/>
  <c r="V6" i="25"/>
  <c r="J6" i="25"/>
  <c r="D6" i="25"/>
  <c r="F6" i="25" s="1"/>
  <c r="V5" i="25"/>
  <c r="J5" i="25"/>
  <c r="D5" i="25"/>
  <c r="F5" i="25" s="1"/>
  <c r="V4" i="25"/>
  <c r="J4" i="25"/>
  <c r="J35" i="25" s="1"/>
  <c r="D4" i="25"/>
  <c r="U35" i="23"/>
  <c r="T35" i="23"/>
  <c r="S35" i="23"/>
  <c r="R35" i="23"/>
  <c r="Q35" i="23"/>
  <c r="P35" i="23"/>
  <c r="O35" i="23"/>
  <c r="N35" i="23"/>
  <c r="M35" i="23"/>
  <c r="L35" i="23"/>
  <c r="I35" i="23"/>
  <c r="H35" i="23"/>
  <c r="G35" i="23"/>
  <c r="E35" i="23"/>
  <c r="C35" i="23"/>
  <c r="B35" i="23"/>
  <c r="V34" i="23"/>
  <c r="J34" i="23"/>
  <c r="D34" i="23"/>
  <c r="F34" i="23" s="1"/>
  <c r="V33" i="23"/>
  <c r="D33" i="23" s="1"/>
  <c r="F33" i="23" s="1"/>
  <c r="J33" i="23"/>
  <c r="V32" i="23"/>
  <c r="D32" i="23" s="1"/>
  <c r="F32" i="23" s="1"/>
  <c r="J32" i="23"/>
  <c r="V31" i="23"/>
  <c r="J31" i="23"/>
  <c r="D31" i="23"/>
  <c r="F31" i="23" s="1"/>
  <c r="V30" i="23"/>
  <c r="D30" i="23" s="1"/>
  <c r="F30" i="23" s="1"/>
  <c r="J30" i="23"/>
  <c r="V29" i="23"/>
  <c r="J29" i="23"/>
  <c r="F29" i="23"/>
  <c r="D29" i="23"/>
  <c r="V28" i="23"/>
  <c r="J28" i="23"/>
  <c r="D28" i="23"/>
  <c r="F28" i="23" s="1"/>
  <c r="V27" i="23"/>
  <c r="J27" i="23"/>
  <c r="D27" i="23"/>
  <c r="F27" i="23" s="1"/>
  <c r="V26" i="23"/>
  <c r="J26" i="23"/>
  <c r="D26" i="23"/>
  <c r="F26" i="23" s="1"/>
  <c r="V25" i="23"/>
  <c r="D25" i="23" s="1"/>
  <c r="F25" i="23" s="1"/>
  <c r="J25" i="23"/>
  <c r="V24" i="23"/>
  <c r="D24" i="23" s="1"/>
  <c r="F24" i="23" s="1"/>
  <c r="J24" i="23"/>
  <c r="V23" i="23"/>
  <c r="D23" i="23" s="1"/>
  <c r="F23" i="23" s="1"/>
  <c r="J23" i="23"/>
  <c r="V22" i="23"/>
  <c r="J22" i="23"/>
  <c r="D22" i="23"/>
  <c r="F22" i="23" s="1"/>
  <c r="V21" i="23"/>
  <c r="D21" i="23" s="1"/>
  <c r="F21" i="23" s="1"/>
  <c r="J21" i="23"/>
  <c r="V20" i="23"/>
  <c r="J20" i="23"/>
  <c r="D20" i="23"/>
  <c r="F20" i="23" s="1"/>
  <c r="V19" i="23"/>
  <c r="J19" i="23"/>
  <c r="D19" i="23"/>
  <c r="F19" i="23" s="1"/>
  <c r="V18" i="23"/>
  <c r="J18" i="23"/>
  <c r="D18" i="23"/>
  <c r="F18" i="23" s="1"/>
  <c r="V17" i="23"/>
  <c r="D17" i="23" s="1"/>
  <c r="F17" i="23" s="1"/>
  <c r="J17" i="23"/>
  <c r="V16" i="23"/>
  <c r="D16" i="23" s="1"/>
  <c r="F16" i="23" s="1"/>
  <c r="J16" i="23"/>
  <c r="V15" i="23"/>
  <c r="J15" i="23"/>
  <c r="D15" i="23"/>
  <c r="F15" i="23" s="1"/>
  <c r="V14" i="23"/>
  <c r="D14" i="23" s="1"/>
  <c r="F14" i="23" s="1"/>
  <c r="J14" i="23"/>
  <c r="V13" i="23"/>
  <c r="J13" i="23"/>
  <c r="F13" i="23"/>
  <c r="D13" i="23"/>
  <c r="V12" i="23"/>
  <c r="J12" i="23"/>
  <c r="D12" i="23"/>
  <c r="F12" i="23" s="1"/>
  <c r="V11" i="23"/>
  <c r="J11" i="23"/>
  <c r="D11" i="23"/>
  <c r="F11" i="23" s="1"/>
  <c r="V10" i="23"/>
  <c r="J10" i="23"/>
  <c r="D10" i="23"/>
  <c r="F10" i="23" s="1"/>
  <c r="V9" i="23"/>
  <c r="D9" i="23" s="1"/>
  <c r="F9" i="23" s="1"/>
  <c r="J9" i="23"/>
  <c r="V8" i="23"/>
  <c r="J8" i="23"/>
  <c r="D8" i="23"/>
  <c r="F8" i="23" s="1"/>
  <c r="V7" i="23"/>
  <c r="D7" i="23" s="1"/>
  <c r="F7" i="23" s="1"/>
  <c r="J7" i="23"/>
  <c r="V6" i="23"/>
  <c r="J6" i="23"/>
  <c r="D6" i="23"/>
  <c r="F6" i="23" s="1"/>
  <c r="V5" i="23"/>
  <c r="D5" i="23" s="1"/>
  <c r="F5" i="23" s="1"/>
  <c r="J5" i="23"/>
  <c r="V4" i="23"/>
  <c r="J4" i="23"/>
  <c r="D4" i="23"/>
  <c r="U35" i="22"/>
  <c r="T35" i="22"/>
  <c r="S35" i="22"/>
  <c r="R35" i="22"/>
  <c r="Q35" i="22"/>
  <c r="P35" i="22"/>
  <c r="O35" i="22"/>
  <c r="N35" i="22"/>
  <c r="M35" i="22"/>
  <c r="L35" i="22"/>
  <c r="I35" i="22"/>
  <c r="H35" i="22"/>
  <c r="G35" i="22"/>
  <c r="E35" i="22"/>
  <c r="C35" i="22"/>
  <c r="B35" i="22"/>
  <c r="V34" i="22"/>
  <c r="D34" i="22" s="1"/>
  <c r="F34" i="22" s="1"/>
  <c r="J34" i="22"/>
  <c r="V33" i="22"/>
  <c r="D33" i="22" s="1"/>
  <c r="F33" i="22" s="1"/>
  <c r="J33" i="22"/>
  <c r="V32" i="22"/>
  <c r="J32" i="22"/>
  <c r="D32" i="22"/>
  <c r="F32" i="22" s="1"/>
  <c r="V31" i="22"/>
  <c r="D31" i="22" s="1"/>
  <c r="F31" i="22" s="1"/>
  <c r="J31" i="22"/>
  <c r="V30" i="22"/>
  <c r="D30" i="22" s="1"/>
  <c r="F30" i="22" s="1"/>
  <c r="J30" i="22"/>
  <c r="V29" i="22"/>
  <c r="J29" i="22"/>
  <c r="D29" i="22"/>
  <c r="F29" i="22" s="1"/>
  <c r="V28" i="22"/>
  <c r="D28" i="22" s="1"/>
  <c r="F28" i="22" s="1"/>
  <c r="J28" i="22"/>
  <c r="V27" i="22"/>
  <c r="D27" i="22" s="1"/>
  <c r="F27" i="22" s="1"/>
  <c r="J27" i="22"/>
  <c r="V26" i="22"/>
  <c r="D26" i="22" s="1"/>
  <c r="F26" i="22" s="1"/>
  <c r="J26" i="22"/>
  <c r="V25" i="22"/>
  <c r="D25" i="22" s="1"/>
  <c r="F25" i="22" s="1"/>
  <c r="J25" i="22"/>
  <c r="V24" i="22"/>
  <c r="J24" i="22"/>
  <c r="D24" i="22"/>
  <c r="F24" i="22" s="1"/>
  <c r="V23" i="22"/>
  <c r="D23" i="22" s="1"/>
  <c r="F23" i="22" s="1"/>
  <c r="J23" i="22"/>
  <c r="V22" i="22"/>
  <c r="D22" i="22" s="1"/>
  <c r="F22" i="22" s="1"/>
  <c r="J22" i="22"/>
  <c r="V21" i="22"/>
  <c r="J21" i="22"/>
  <c r="D21" i="22"/>
  <c r="F21" i="22" s="1"/>
  <c r="V20" i="22"/>
  <c r="D20" i="22" s="1"/>
  <c r="F20" i="22" s="1"/>
  <c r="J20" i="22"/>
  <c r="V19" i="22"/>
  <c r="D19" i="22" s="1"/>
  <c r="F19" i="22" s="1"/>
  <c r="J19" i="22"/>
  <c r="V18" i="22"/>
  <c r="D18" i="22" s="1"/>
  <c r="F18" i="22" s="1"/>
  <c r="J18" i="22"/>
  <c r="V17" i="22"/>
  <c r="D17" i="22" s="1"/>
  <c r="F17" i="22" s="1"/>
  <c r="J17" i="22"/>
  <c r="V16" i="22"/>
  <c r="J16" i="22"/>
  <c r="D16" i="22"/>
  <c r="F16" i="22" s="1"/>
  <c r="V15" i="22"/>
  <c r="D15" i="22" s="1"/>
  <c r="F15" i="22" s="1"/>
  <c r="J15" i="22"/>
  <c r="V14" i="22"/>
  <c r="D14" i="22" s="1"/>
  <c r="F14" i="22" s="1"/>
  <c r="J14" i="22"/>
  <c r="V13" i="22"/>
  <c r="J13" i="22"/>
  <c r="D13" i="22"/>
  <c r="F13" i="22" s="1"/>
  <c r="V12" i="22"/>
  <c r="D12" i="22" s="1"/>
  <c r="F12" i="22" s="1"/>
  <c r="J12" i="22"/>
  <c r="V11" i="22"/>
  <c r="D11" i="22" s="1"/>
  <c r="F11" i="22" s="1"/>
  <c r="J11" i="22"/>
  <c r="V10" i="22"/>
  <c r="D10" i="22" s="1"/>
  <c r="F10" i="22" s="1"/>
  <c r="J10" i="22"/>
  <c r="J35" i="22" s="1"/>
  <c r="V9" i="22"/>
  <c r="D9" i="22" s="1"/>
  <c r="F9" i="22" s="1"/>
  <c r="J9" i="22"/>
  <c r="V8" i="22"/>
  <c r="J8" i="22"/>
  <c r="D8" i="22"/>
  <c r="F8" i="22" s="1"/>
  <c r="V7" i="22"/>
  <c r="D7" i="22" s="1"/>
  <c r="F7" i="22" s="1"/>
  <c r="J7" i="22"/>
  <c r="V6" i="22"/>
  <c r="D6" i="22" s="1"/>
  <c r="F6" i="22" s="1"/>
  <c r="J6" i="22"/>
  <c r="V5" i="22"/>
  <c r="J5" i="22"/>
  <c r="D5" i="22"/>
  <c r="F5" i="22" s="1"/>
  <c r="V4" i="22"/>
  <c r="D4" i="22" s="1"/>
  <c r="D35" i="22" s="1"/>
  <c r="F35" i="22" s="1"/>
  <c r="J4" i="22"/>
  <c r="U35" i="21"/>
  <c r="T35" i="21"/>
  <c r="S35" i="21"/>
  <c r="R35" i="21"/>
  <c r="Q35" i="21"/>
  <c r="P35" i="21"/>
  <c r="O35" i="21"/>
  <c r="N35" i="21"/>
  <c r="M35" i="21"/>
  <c r="L35" i="21"/>
  <c r="I35" i="21"/>
  <c r="H35" i="21"/>
  <c r="G35" i="21"/>
  <c r="E35" i="21"/>
  <c r="C35" i="21"/>
  <c r="B35" i="21"/>
  <c r="V34" i="21"/>
  <c r="J34" i="21"/>
  <c r="D34" i="21"/>
  <c r="F34" i="21" s="1"/>
  <c r="V33" i="21"/>
  <c r="J33" i="21"/>
  <c r="D33" i="21"/>
  <c r="F33" i="21" s="1"/>
  <c r="V32" i="21"/>
  <c r="J32" i="21"/>
  <c r="D32" i="21"/>
  <c r="F32" i="21" s="1"/>
  <c r="V31" i="21"/>
  <c r="J31" i="21"/>
  <c r="D31" i="21"/>
  <c r="F31" i="21" s="1"/>
  <c r="V30" i="21"/>
  <c r="J30" i="21"/>
  <c r="D30" i="21"/>
  <c r="F30" i="21" s="1"/>
  <c r="V29" i="21"/>
  <c r="J29" i="21"/>
  <c r="D29" i="21"/>
  <c r="F29" i="21" s="1"/>
  <c r="V28" i="21"/>
  <c r="J28" i="21"/>
  <c r="D28" i="21"/>
  <c r="F28" i="21" s="1"/>
  <c r="V27" i="21"/>
  <c r="J27" i="21"/>
  <c r="D27" i="21"/>
  <c r="F27" i="21" s="1"/>
  <c r="V26" i="21"/>
  <c r="J26" i="21"/>
  <c r="D26" i="21"/>
  <c r="F26" i="21" s="1"/>
  <c r="V25" i="21"/>
  <c r="J25" i="21"/>
  <c r="D25" i="21"/>
  <c r="F25" i="21" s="1"/>
  <c r="V24" i="21"/>
  <c r="J24" i="21"/>
  <c r="D24" i="21"/>
  <c r="F24" i="21" s="1"/>
  <c r="V23" i="21"/>
  <c r="J23" i="21"/>
  <c r="D23" i="21"/>
  <c r="F23" i="21" s="1"/>
  <c r="V22" i="21"/>
  <c r="J22" i="21"/>
  <c r="D22" i="21"/>
  <c r="F22" i="21" s="1"/>
  <c r="V21" i="21"/>
  <c r="J21" i="21"/>
  <c r="D21" i="21"/>
  <c r="F21" i="21" s="1"/>
  <c r="V20" i="21"/>
  <c r="J20" i="21"/>
  <c r="D20" i="21"/>
  <c r="F20" i="21" s="1"/>
  <c r="V19" i="21"/>
  <c r="J19" i="21"/>
  <c r="D19" i="21"/>
  <c r="F19" i="21" s="1"/>
  <c r="V18" i="21"/>
  <c r="J18" i="21"/>
  <c r="D18" i="21"/>
  <c r="F18" i="21" s="1"/>
  <c r="V17" i="21"/>
  <c r="J17" i="21"/>
  <c r="D17" i="21"/>
  <c r="F17" i="21" s="1"/>
  <c r="V16" i="21"/>
  <c r="J16" i="21"/>
  <c r="D16" i="21"/>
  <c r="F16" i="21" s="1"/>
  <c r="V15" i="21"/>
  <c r="J15" i="21"/>
  <c r="D15" i="21"/>
  <c r="F15" i="21" s="1"/>
  <c r="V14" i="21"/>
  <c r="J14" i="21"/>
  <c r="D14" i="21"/>
  <c r="F14" i="21" s="1"/>
  <c r="V13" i="21"/>
  <c r="J13" i="21"/>
  <c r="D13" i="21"/>
  <c r="F13" i="21" s="1"/>
  <c r="V12" i="21"/>
  <c r="J12" i="21"/>
  <c r="D12" i="21"/>
  <c r="F12" i="21" s="1"/>
  <c r="V11" i="21"/>
  <c r="J11" i="21"/>
  <c r="D11" i="21"/>
  <c r="F11" i="21" s="1"/>
  <c r="V10" i="21"/>
  <c r="J10" i="21"/>
  <c r="D10" i="21"/>
  <c r="F10" i="21" s="1"/>
  <c r="V9" i="21"/>
  <c r="J9" i="21"/>
  <c r="D9" i="21"/>
  <c r="F9" i="21" s="1"/>
  <c r="V8" i="21"/>
  <c r="J8" i="21"/>
  <c r="D8" i="21"/>
  <c r="F8" i="21" s="1"/>
  <c r="V7" i="21"/>
  <c r="J7" i="21"/>
  <c r="D7" i="21"/>
  <c r="F7" i="21" s="1"/>
  <c r="V6" i="21"/>
  <c r="J6" i="21"/>
  <c r="D6" i="21"/>
  <c r="F6" i="21" s="1"/>
  <c r="V5" i="21"/>
  <c r="J5" i="21"/>
  <c r="D5" i="21"/>
  <c r="F5" i="21" s="1"/>
  <c r="V4" i="21"/>
  <c r="V35" i="21" s="1"/>
  <c r="J4" i="21"/>
  <c r="J35" i="21" s="1"/>
  <c r="D4" i="21"/>
  <c r="D35" i="21" s="1"/>
  <c r="F35" i="21" s="1"/>
  <c r="U35" i="20"/>
  <c r="T35" i="20"/>
  <c r="S35" i="20"/>
  <c r="R35" i="20"/>
  <c r="Q35" i="20"/>
  <c r="P35" i="20"/>
  <c r="O35" i="20"/>
  <c r="N35" i="20"/>
  <c r="M35" i="20"/>
  <c r="L35" i="20"/>
  <c r="J35" i="20"/>
  <c r="I35" i="20"/>
  <c r="H35" i="20"/>
  <c r="G35" i="20"/>
  <c r="E35" i="20"/>
  <c r="C35" i="20"/>
  <c r="B35" i="20"/>
  <c r="V34" i="20"/>
  <c r="J34" i="20"/>
  <c r="D34" i="20"/>
  <c r="F34" i="20" s="1"/>
  <c r="V33" i="20"/>
  <c r="D33" i="20" s="1"/>
  <c r="F33" i="20" s="1"/>
  <c r="J33" i="20"/>
  <c r="V32" i="20"/>
  <c r="J32" i="20"/>
  <c r="D32" i="20"/>
  <c r="F32" i="20" s="1"/>
  <c r="V31" i="20"/>
  <c r="D31" i="20" s="1"/>
  <c r="F31" i="20" s="1"/>
  <c r="J31" i="20"/>
  <c r="V30" i="20"/>
  <c r="J30" i="20"/>
  <c r="D30" i="20"/>
  <c r="F30" i="20" s="1"/>
  <c r="V29" i="20"/>
  <c r="D29" i="20" s="1"/>
  <c r="F29" i="20" s="1"/>
  <c r="J29" i="20"/>
  <c r="V28" i="20"/>
  <c r="J28" i="20"/>
  <c r="D28" i="20"/>
  <c r="F28" i="20" s="1"/>
  <c r="V27" i="20"/>
  <c r="D27" i="20" s="1"/>
  <c r="F27" i="20" s="1"/>
  <c r="J27" i="20"/>
  <c r="V26" i="20"/>
  <c r="J26" i="20"/>
  <c r="D26" i="20"/>
  <c r="F26" i="20" s="1"/>
  <c r="V25" i="20"/>
  <c r="D25" i="20" s="1"/>
  <c r="F25" i="20" s="1"/>
  <c r="J25" i="20"/>
  <c r="V24" i="20"/>
  <c r="J24" i="20"/>
  <c r="D24" i="20"/>
  <c r="F24" i="20" s="1"/>
  <c r="V23" i="20"/>
  <c r="D23" i="20" s="1"/>
  <c r="F23" i="20" s="1"/>
  <c r="J23" i="20"/>
  <c r="V22" i="20"/>
  <c r="J22" i="20"/>
  <c r="D22" i="20"/>
  <c r="F22" i="20" s="1"/>
  <c r="V21" i="20"/>
  <c r="D21" i="20" s="1"/>
  <c r="F21" i="20" s="1"/>
  <c r="J21" i="20"/>
  <c r="V20" i="20"/>
  <c r="J20" i="20"/>
  <c r="D20" i="20"/>
  <c r="F20" i="20" s="1"/>
  <c r="V19" i="20"/>
  <c r="D19" i="20" s="1"/>
  <c r="F19" i="20" s="1"/>
  <c r="J19" i="20"/>
  <c r="V18" i="20"/>
  <c r="J18" i="20"/>
  <c r="D18" i="20"/>
  <c r="F18" i="20" s="1"/>
  <c r="V17" i="20"/>
  <c r="D17" i="20" s="1"/>
  <c r="F17" i="20" s="1"/>
  <c r="J17" i="20"/>
  <c r="V16" i="20"/>
  <c r="J16" i="20"/>
  <c r="D16" i="20"/>
  <c r="F16" i="20" s="1"/>
  <c r="V15" i="20"/>
  <c r="D15" i="20" s="1"/>
  <c r="F15" i="20" s="1"/>
  <c r="J15" i="20"/>
  <c r="V14" i="20"/>
  <c r="J14" i="20"/>
  <c r="D14" i="20"/>
  <c r="F14" i="20" s="1"/>
  <c r="V13" i="20"/>
  <c r="D13" i="20" s="1"/>
  <c r="F13" i="20" s="1"/>
  <c r="J13" i="20"/>
  <c r="V12" i="20"/>
  <c r="J12" i="20"/>
  <c r="D12" i="20"/>
  <c r="F12" i="20" s="1"/>
  <c r="V11" i="20"/>
  <c r="D11" i="20" s="1"/>
  <c r="F11" i="20" s="1"/>
  <c r="J11" i="20"/>
  <c r="V10" i="20"/>
  <c r="J10" i="20"/>
  <c r="D10" i="20"/>
  <c r="F10" i="20" s="1"/>
  <c r="V9" i="20"/>
  <c r="D9" i="20" s="1"/>
  <c r="F9" i="20" s="1"/>
  <c r="J9" i="20"/>
  <c r="V8" i="20"/>
  <c r="J8" i="20"/>
  <c r="D8" i="20"/>
  <c r="F8" i="20" s="1"/>
  <c r="V7" i="20"/>
  <c r="D7" i="20" s="1"/>
  <c r="F7" i="20" s="1"/>
  <c r="J7" i="20"/>
  <c r="V6" i="20"/>
  <c r="J6" i="20"/>
  <c r="D6" i="20"/>
  <c r="F6" i="20" s="1"/>
  <c r="V5" i="20"/>
  <c r="V35" i="20" s="1"/>
  <c r="J5" i="20"/>
  <c r="V4" i="20"/>
  <c r="J4" i="20"/>
  <c r="D4" i="20"/>
  <c r="U35" i="19"/>
  <c r="T35" i="19"/>
  <c r="S35" i="19"/>
  <c r="R35" i="19"/>
  <c r="Q35" i="19"/>
  <c r="P35" i="19"/>
  <c r="O35" i="19"/>
  <c r="N35" i="19"/>
  <c r="M35" i="19"/>
  <c r="L35" i="19"/>
  <c r="I35" i="19"/>
  <c r="H35" i="19"/>
  <c r="G35" i="19"/>
  <c r="E35" i="19"/>
  <c r="C35" i="19"/>
  <c r="B35" i="19"/>
  <c r="V34" i="19"/>
  <c r="D34" i="19" s="1"/>
  <c r="F34" i="19" s="1"/>
  <c r="J34" i="19"/>
  <c r="V33" i="19"/>
  <c r="J33" i="19"/>
  <c r="D33" i="19"/>
  <c r="F33" i="19" s="1"/>
  <c r="V32" i="19"/>
  <c r="J32" i="19"/>
  <c r="D32" i="19"/>
  <c r="F32" i="19" s="1"/>
  <c r="V31" i="19"/>
  <c r="D31" i="19" s="1"/>
  <c r="F31" i="19" s="1"/>
  <c r="J31" i="19"/>
  <c r="V30" i="19"/>
  <c r="D30" i="19" s="1"/>
  <c r="F30" i="19" s="1"/>
  <c r="J30" i="19"/>
  <c r="V29" i="19"/>
  <c r="D29" i="19" s="1"/>
  <c r="F29" i="19" s="1"/>
  <c r="J29" i="19"/>
  <c r="V28" i="19"/>
  <c r="J28" i="19"/>
  <c r="D28" i="19"/>
  <c r="F28" i="19" s="1"/>
  <c r="V27" i="19"/>
  <c r="J27" i="19"/>
  <c r="D27" i="19"/>
  <c r="F27" i="19" s="1"/>
  <c r="V26" i="19"/>
  <c r="D26" i="19" s="1"/>
  <c r="F26" i="19" s="1"/>
  <c r="J26" i="19"/>
  <c r="V25" i="19"/>
  <c r="J25" i="19"/>
  <c r="D25" i="19"/>
  <c r="F25" i="19" s="1"/>
  <c r="V24" i="19"/>
  <c r="J24" i="19"/>
  <c r="D24" i="19"/>
  <c r="F24" i="19" s="1"/>
  <c r="V23" i="19"/>
  <c r="D23" i="19" s="1"/>
  <c r="F23" i="19" s="1"/>
  <c r="J23" i="19"/>
  <c r="V22" i="19"/>
  <c r="D22" i="19" s="1"/>
  <c r="F22" i="19" s="1"/>
  <c r="J22" i="19"/>
  <c r="V21" i="19"/>
  <c r="D21" i="19" s="1"/>
  <c r="F21" i="19" s="1"/>
  <c r="J21" i="19"/>
  <c r="V20" i="19"/>
  <c r="J20" i="19"/>
  <c r="D20" i="19"/>
  <c r="F20" i="19" s="1"/>
  <c r="V19" i="19"/>
  <c r="J19" i="19"/>
  <c r="D19" i="19"/>
  <c r="F19" i="19" s="1"/>
  <c r="V18" i="19"/>
  <c r="D18" i="19" s="1"/>
  <c r="F18" i="19" s="1"/>
  <c r="J18" i="19"/>
  <c r="V17" i="19"/>
  <c r="J17" i="19"/>
  <c r="D17" i="19"/>
  <c r="F17" i="19" s="1"/>
  <c r="V16" i="19"/>
  <c r="J16" i="19"/>
  <c r="D16" i="19"/>
  <c r="F16" i="19" s="1"/>
  <c r="V15" i="19"/>
  <c r="D15" i="19" s="1"/>
  <c r="F15" i="19" s="1"/>
  <c r="J15" i="19"/>
  <c r="V14" i="19"/>
  <c r="D14" i="19" s="1"/>
  <c r="F14" i="19" s="1"/>
  <c r="J14" i="19"/>
  <c r="V13" i="19"/>
  <c r="D13" i="19" s="1"/>
  <c r="F13" i="19" s="1"/>
  <c r="J13" i="19"/>
  <c r="V12" i="19"/>
  <c r="J12" i="19"/>
  <c r="D12" i="19"/>
  <c r="F12" i="19" s="1"/>
  <c r="V11" i="19"/>
  <c r="J11" i="19"/>
  <c r="D11" i="19"/>
  <c r="F11" i="19" s="1"/>
  <c r="V10" i="19"/>
  <c r="D10" i="19" s="1"/>
  <c r="F10" i="19" s="1"/>
  <c r="J10" i="19"/>
  <c r="V9" i="19"/>
  <c r="J9" i="19"/>
  <c r="D9" i="19"/>
  <c r="F9" i="19" s="1"/>
  <c r="V8" i="19"/>
  <c r="J8" i="19"/>
  <c r="D8" i="19"/>
  <c r="F8" i="19" s="1"/>
  <c r="V7" i="19"/>
  <c r="D7" i="19" s="1"/>
  <c r="F7" i="19" s="1"/>
  <c r="J7" i="19"/>
  <c r="V6" i="19"/>
  <c r="D6" i="19" s="1"/>
  <c r="F6" i="19" s="1"/>
  <c r="J6" i="19"/>
  <c r="V5" i="19"/>
  <c r="D5" i="19" s="1"/>
  <c r="F5" i="19" s="1"/>
  <c r="J5" i="19"/>
  <c r="V4" i="19"/>
  <c r="J4" i="19"/>
  <c r="D4" i="19"/>
  <c r="U35" i="18"/>
  <c r="T35" i="18"/>
  <c r="S35" i="18"/>
  <c r="R35" i="18"/>
  <c r="Q35" i="18"/>
  <c r="P35" i="18"/>
  <c r="O35" i="18"/>
  <c r="N35" i="18"/>
  <c r="M35" i="18"/>
  <c r="L35" i="18"/>
  <c r="I35" i="18"/>
  <c r="H35" i="18"/>
  <c r="G35" i="18"/>
  <c r="E35" i="18"/>
  <c r="C35" i="18"/>
  <c r="B35" i="18"/>
  <c r="V34" i="18"/>
  <c r="D34" i="18" s="1"/>
  <c r="F34" i="18" s="1"/>
  <c r="J34" i="18"/>
  <c r="V33" i="18"/>
  <c r="D33" i="18" s="1"/>
  <c r="F33" i="18" s="1"/>
  <c r="J33" i="18"/>
  <c r="V32" i="18"/>
  <c r="D32" i="18" s="1"/>
  <c r="F32" i="18" s="1"/>
  <c r="J32" i="18"/>
  <c r="V31" i="18"/>
  <c r="D31" i="18" s="1"/>
  <c r="F31" i="18" s="1"/>
  <c r="J31" i="18"/>
  <c r="V30" i="18"/>
  <c r="D30" i="18" s="1"/>
  <c r="F30" i="18" s="1"/>
  <c r="J30" i="18"/>
  <c r="V29" i="18"/>
  <c r="D29" i="18" s="1"/>
  <c r="F29" i="18" s="1"/>
  <c r="J29" i="18"/>
  <c r="V28" i="18"/>
  <c r="D28" i="18" s="1"/>
  <c r="F28" i="18" s="1"/>
  <c r="J28" i="18"/>
  <c r="V27" i="18"/>
  <c r="D27" i="18" s="1"/>
  <c r="F27" i="18" s="1"/>
  <c r="J27" i="18"/>
  <c r="V26" i="18"/>
  <c r="D26" i="18" s="1"/>
  <c r="F26" i="18" s="1"/>
  <c r="J26" i="18"/>
  <c r="V25" i="18"/>
  <c r="D25" i="18" s="1"/>
  <c r="F25" i="18" s="1"/>
  <c r="J25" i="18"/>
  <c r="V24" i="18"/>
  <c r="D24" i="18" s="1"/>
  <c r="F24" i="18" s="1"/>
  <c r="J24" i="18"/>
  <c r="V23" i="18"/>
  <c r="D23" i="18" s="1"/>
  <c r="F23" i="18" s="1"/>
  <c r="J23" i="18"/>
  <c r="V22" i="18"/>
  <c r="D22" i="18" s="1"/>
  <c r="F22" i="18" s="1"/>
  <c r="J22" i="18"/>
  <c r="V21" i="18"/>
  <c r="J21" i="18"/>
  <c r="D21" i="18"/>
  <c r="F21" i="18" s="1"/>
  <c r="V20" i="18"/>
  <c r="D20" i="18" s="1"/>
  <c r="F20" i="18" s="1"/>
  <c r="J20" i="18"/>
  <c r="V19" i="18"/>
  <c r="J19" i="18"/>
  <c r="F19" i="18"/>
  <c r="D19" i="18"/>
  <c r="V18" i="18"/>
  <c r="D18" i="18" s="1"/>
  <c r="F18" i="18" s="1"/>
  <c r="J18" i="18"/>
  <c r="V17" i="18"/>
  <c r="D17" i="18" s="1"/>
  <c r="F17" i="18" s="1"/>
  <c r="J17" i="18"/>
  <c r="V16" i="18"/>
  <c r="D16" i="18" s="1"/>
  <c r="F16" i="18" s="1"/>
  <c r="J16" i="18"/>
  <c r="V15" i="18"/>
  <c r="D15" i="18" s="1"/>
  <c r="F15" i="18" s="1"/>
  <c r="J15" i="18"/>
  <c r="V14" i="18"/>
  <c r="D14" i="18" s="1"/>
  <c r="F14" i="18" s="1"/>
  <c r="J14" i="18"/>
  <c r="V13" i="18"/>
  <c r="D13" i="18" s="1"/>
  <c r="F13" i="18" s="1"/>
  <c r="J13" i="18"/>
  <c r="V12" i="18"/>
  <c r="D12" i="18" s="1"/>
  <c r="F12" i="18" s="1"/>
  <c r="J12" i="18"/>
  <c r="V11" i="18"/>
  <c r="D11" i="18" s="1"/>
  <c r="F11" i="18" s="1"/>
  <c r="J11" i="18"/>
  <c r="V10" i="18"/>
  <c r="D10" i="18" s="1"/>
  <c r="F10" i="18" s="1"/>
  <c r="J10" i="18"/>
  <c r="V9" i="18"/>
  <c r="D9" i="18" s="1"/>
  <c r="F9" i="18" s="1"/>
  <c r="J9" i="18"/>
  <c r="V8" i="18"/>
  <c r="D8" i="18" s="1"/>
  <c r="F8" i="18" s="1"/>
  <c r="J8" i="18"/>
  <c r="V7" i="18"/>
  <c r="D7" i="18" s="1"/>
  <c r="F7" i="18" s="1"/>
  <c r="J7" i="18"/>
  <c r="V6" i="18"/>
  <c r="D6" i="18" s="1"/>
  <c r="F6" i="18" s="1"/>
  <c r="J6" i="18"/>
  <c r="V5" i="18"/>
  <c r="D5" i="18" s="1"/>
  <c r="F5" i="18" s="1"/>
  <c r="J5" i="18"/>
  <c r="V4" i="18"/>
  <c r="J4" i="18"/>
  <c r="U35" i="17"/>
  <c r="T35" i="17"/>
  <c r="S35" i="17"/>
  <c r="R35" i="17"/>
  <c r="Q35" i="17"/>
  <c r="P35" i="17"/>
  <c r="O35" i="17"/>
  <c r="N35" i="17"/>
  <c r="M35" i="17"/>
  <c r="L35" i="17"/>
  <c r="I35" i="17"/>
  <c r="H35" i="17"/>
  <c r="G35" i="17"/>
  <c r="E35" i="17"/>
  <c r="C35" i="17"/>
  <c r="B35" i="17"/>
  <c r="V34" i="17"/>
  <c r="J34" i="17"/>
  <c r="D34" i="17"/>
  <c r="F34" i="17" s="1"/>
  <c r="V33" i="17"/>
  <c r="J33" i="17"/>
  <c r="D33" i="17"/>
  <c r="F33" i="17" s="1"/>
  <c r="V32" i="17"/>
  <c r="D32" i="17" s="1"/>
  <c r="F32" i="17" s="1"/>
  <c r="J32" i="17"/>
  <c r="V31" i="17"/>
  <c r="D31" i="17" s="1"/>
  <c r="F31" i="17" s="1"/>
  <c r="J31" i="17"/>
  <c r="V30" i="17"/>
  <c r="D30" i="17" s="1"/>
  <c r="F30" i="17" s="1"/>
  <c r="J30" i="17"/>
  <c r="V29" i="17"/>
  <c r="D29" i="17" s="1"/>
  <c r="F29" i="17" s="1"/>
  <c r="J29" i="17"/>
  <c r="V28" i="17"/>
  <c r="J28" i="17"/>
  <c r="D28" i="17"/>
  <c r="F28" i="17" s="1"/>
  <c r="V27" i="17"/>
  <c r="J27" i="17"/>
  <c r="D27" i="17"/>
  <c r="F27" i="17" s="1"/>
  <c r="V26" i="17"/>
  <c r="J26" i="17"/>
  <c r="D26" i="17"/>
  <c r="F26" i="17" s="1"/>
  <c r="V25" i="17"/>
  <c r="J25" i="17"/>
  <c r="D25" i="17"/>
  <c r="F25" i="17" s="1"/>
  <c r="V24" i="17"/>
  <c r="D24" i="17" s="1"/>
  <c r="F24" i="17" s="1"/>
  <c r="J24" i="17"/>
  <c r="V23" i="17"/>
  <c r="D23" i="17" s="1"/>
  <c r="F23" i="17" s="1"/>
  <c r="J23" i="17"/>
  <c r="V22" i="17"/>
  <c r="D22" i="17" s="1"/>
  <c r="F22" i="17" s="1"/>
  <c r="J22" i="17"/>
  <c r="V21" i="17"/>
  <c r="D21" i="17" s="1"/>
  <c r="F21" i="17" s="1"/>
  <c r="J21" i="17"/>
  <c r="V20" i="17"/>
  <c r="J20" i="17"/>
  <c r="D20" i="17"/>
  <c r="F20" i="17" s="1"/>
  <c r="V19" i="17"/>
  <c r="J19" i="17"/>
  <c r="D19" i="17"/>
  <c r="F19" i="17" s="1"/>
  <c r="V18" i="17"/>
  <c r="D18" i="17" s="1"/>
  <c r="F18" i="17" s="1"/>
  <c r="J18" i="17"/>
  <c r="V17" i="17"/>
  <c r="J17" i="17"/>
  <c r="D17" i="17"/>
  <c r="F17" i="17" s="1"/>
  <c r="V16" i="17"/>
  <c r="D16" i="17" s="1"/>
  <c r="F16" i="17" s="1"/>
  <c r="J16" i="17"/>
  <c r="V15" i="17"/>
  <c r="D15" i="17" s="1"/>
  <c r="F15" i="17" s="1"/>
  <c r="J15" i="17"/>
  <c r="V14" i="17"/>
  <c r="D14" i="17" s="1"/>
  <c r="F14" i="17" s="1"/>
  <c r="J14" i="17"/>
  <c r="V13" i="17"/>
  <c r="D13" i="17" s="1"/>
  <c r="F13" i="17" s="1"/>
  <c r="J13" i="17"/>
  <c r="V12" i="17"/>
  <c r="J12" i="17"/>
  <c r="D12" i="17"/>
  <c r="F12" i="17" s="1"/>
  <c r="V11" i="17"/>
  <c r="J11" i="17"/>
  <c r="D11" i="17"/>
  <c r="F11" i="17" s="1"/>
  <c r="V10" i="17"/>
  <c r="J10" i="17"/>
  <c r="D10" i="17"/>
  <c r="F10" i="17" s="1"/>
  <c r="V9" i="17"/>
  <c r="J9" i="17"/>
  <c r="D9" i="17"/>
  <c r="F9" i="17" s="1"/>
  <c r="V8" i="17"/>
  <c r="D8" i="17" s="1"/>
  <c r="F8" i="17" s="1"/>
  <c r="J8" i="17"/>
  <c r="V7" i="17"/>
  <c r="D7" i="17" s="1"/>
  <c r="F7" i="17" s="1"/>
  <c r="J7" i="17"/>
  <c r="V6" i="17"/>
  <c r="D6" i="17" s="1"/>
  <c r="F6" i="17" s="1"/>
  <c r="J6" i="17"/>
  <c r="V5" i="17"/>
  <c r="D5" i="17" s="1"/>
  <c r="F5" i="17" s="1"/>
  <c r="J5" i="17"/>
  <c r="V4" i="17"/>
  <c r="J4" i="17"/>
  <c r="D4" i="17"/>
  <c r="F4" i="17" s="1"/>
  <c r="U35" i="16"/>
  <c r="T35" i="16"/>
  <c r="S35" i="16"/>
  <c r="R35" i="16"/>
  <c r="Q35" i="16"/>
  <c r="P35" i="16"/>
  <c r="O35" i="16"/>
  <c r="N35" i="16"/>
  <c r="M35" i="16"/>
  <c r="L35" i="16"/>
  <c r="I35" i="16"/>
  <c r="H35" i="16"/>
  <c r="G35" i="16"/>
  <c r="E35" i="16"/>
  <c r="C35" i="16"/>
  <c r="B35" i="16"/>
  <c r="V34" i="16"/>
  <c r="J34" i="16"/>
  <c r="D34" i="16"/>
  <c r="F34" i="16" s="1"/>
  <c r="V33" i="16"/>
  <c r="D33" i="16" s="1"/>
  <c r="F33" i="16" s="1"/>
  <c r="J33" i="16"/>
  <c r="V32" i="16"/>
  <c r="J32" i="16"/>
  <c r="D32" i="16"/>
  <c r="F32" i="16" s="1"/>
  <c r="V31" i="16"/>
  <c r="D31" i="16" s="1"/>
  <c r="F31" i="16" s="1"/>
  <c r="J31" i="16"/>
  <c r="V30" i="16"/>
  <c r="J30" i="16"/>
  <c r="D30" i="16"/>
  <c r="F30" i="16" s="1"/>
  <c r="V29" i="16"/>
  <c r="D29" i="16" s="1"/>
  <c r="F29" i="16" s="1"/>
  <c r="J29" i="16"/>
  <c r="V28" i="16"/>
  <c r="D28" i="16" s="1"/>
  <c r="F28" i="16" s="1"/>
  <c r="J28" i="16"/>
  <c r="V27" i="16"/>
  <c r="D27" i="16" s="1"/>
  <c r="F27" i="16" s="1"/>
  <c r="J27" i="16"/>
  <c r="V26" i="16"/>
  <c r="D26" i="16" s="1"/>
  <c r="F26" i="16" s="1"/>
  <c r="J26" i="16"/>
  <c r="V25" i="16"/>
  <c r="D25" i="16" s="1"/>
  <c r="F25" i="16" s="1"/>
  <c r="J25" i="16"/>
  <c r="V24" i="16"/>
  <c r="D24" i="16" s="1"/>
  <c r="F24" i="16" s="1"/>
  <c r="J24" i="16"/>
  <c r="V23" i="16"/>
  <c r="D23" i="16" s="1"/>
  <c r="F23" i="16" s="1"/>
  <c r="J23" i="16"/>
  <c r="V22" i="16"/>
  <c r="D22" i="16" s="1"/>
  <c r="F22" i="16" s="1"/>
  <c r="J22" i="16"/>
  <c r="V21" i="16"/>
  <c r="D21" i="16" s="1"/>
  <c r="F21" i="16" s="1"/>
  <c r="J21" i="16"/>
  <c r="V20" i="16"/>
  <c r="D20" i="16" s="1"/>
  <c r="F20" i="16" s="1"/>
  <c r="J20" i="16"/>
  <c r="V19" i="16"/>
  <c r="D19" i="16" s="1"/>
  <c r="F19" i="16" s="1"/>
  <c r="J19" i="16"/>
  <c r="V18" i="16"/>
  <c r="J18" i="16"/>
  <c r="D18" i="16"/>
  <c r="F18" i="16" s="1"/>
  <c r="V17" i="16"/>
  <c r="D17" i="16" s="1"/>
  <c r="F17" i="16" s="1"/>
  <c r="J17" i="16"/>
  <c r="V16" i="16"/>
  <c r="J16" i="16"/>
  <c r="D16" i="16"/>
  <c r="F16" i="16" s="1"/>
  <c r="V15" i="16"/>
  <c r="D15" i="16" s="1"/>
  <c r="F15" i="16" s="1"/>
  <c r="J15" i="16"/>
  <c r="V14" i="16"/>
  <c r="J14" i="16"/>
  <c r="D14" i="16"/>
  <c r="F14" i="16" s="1"/>
  <c r="V13" i="16"/>
  <c r="D13" i="16" s="1"/>
  <c r="F13" i="16" s="1"/>
  <c r="J13" i="16"/>
  <c r="V12" i="16"/>
  <c r="D12" i="16" s="1"/>
  <c r="F12" i="16" s="1"/>
  <c r="J12" i="16"/>
  <c r="V11" i="16"/>
  <c r="D11" i="16" s="1"/>
  <c r="F11" i="16" s="1"/>
  <c r="J11" i="16"/>
  <c r="V10" i="16"/>
  <c r="D10" i="16" s="1"/>
  <c r="F10" i="16" s="1"/>
  <c r="J10" i="16"/>
  <c r="V9" i="16"/>
  <c r="D9" i="16" s="1"/>
  <c r="F9" i="16" s="1"/>
  <c r="J9" i="16"/>
  <c r="V8" i="16"/>
  <c r="D8" i="16" s="1"/>
  <c r="F8" i="16" s="1"/>
  <c r="J8" i="16"/>
  <c r="V7" i="16"/>
  <c r="D7" i="16" s="1"/>
  <c r="F7" i="16" s="1"/>
  <c r="J7" i="16"/>
  <c r="V6" i="16"/>
  <c r="D6" i="16" s="1"/>
  <c r="F6" i="16" s="1"/>
  <c r="J6" i="16"/>
  <c r="V5" i="16"/>
  <c r="J5" i="16"/>
  <c r="V4" i="16"/>
  <c r="J4" i="16"/>
  <c r="J35" i="16" s="1"/>
  <c r="D4" i="16"/>
  <c r="U35" i="15"/>
  <c r="T35" i="15"/>
  <c r="S35" i="15"/>
  <c r="R35" i="15"/>
  <c r="Q35" i="15"/>
  <c r="P35" i="15"/>
  <c r="O35" i="15"/>
  <c r="N35" i="15"/>
  <c r="M35" i="15"/>
  <c r="L35" i="15"/>
  <c r="I35" i="15"/>
  <c r="H35" i="15"/>
  <c r="G35" i="15"/>
  <c r="E35" i="15"/>
  <c r="C35" i="15"/>
  <c r="B35" i="15"/>
  <c r="V34" i="15"/>
  <c r="D34" i="15" s="1"/>
  <c r="F34" i="15" s="1"/>
  <c r="J34" i="15"/>
  <c r="V33" i="15"/>
  <c r="J33" i="15"/>
  <c r="D33" i="15"/>
  <c r="F33" i="15" s="1"/>
  <c r="V32" i="15"/>
  <c r="D32" i="15" s="1"/>
  <c r="F32" i="15" s="1"/>
  <c r="J32" i="15"/>
  <c r="V31" i="15"/>
  <c r="D31" i="15" s="1"/>
  <c r="F31" i="15" s="1"/>
  <c r="J31" i="15"/>
  <c r="V30" i="15"/>
  <c r="J30" i="15"/>
  <c r="D30" i="15"/>
  <c r="F30" i="15" s="1"/>
  <c r="V29" i="15"/>
  <c r="J29" i="15"/>
  <c r="D29" i="15"/>
  <c r="F29" i="15" s="1"/>
  <c r="V28" i="15"/>
  <c r="D28" i="15" s="1"/>
  <c r="F28" i="15" s="1"/>
  <c r="J28" i="15"/>
  <c r="V27" i="15"/>
  <c r="D27" i="15" s="1"/>
  <c r="F27" i="15" s="1"/>
  <c r="J27" i="15"/>
  <c r="V26" i="15"/>
  <c r="J26" i="15"/>
  <c r="D26" i="15"/>
  <c r="F26" i="15" s="1"/>
  <c r="V25" i="15"/>
  <c r="D25" i="15" s="1"/>
  <c r="F25" i="15" s="1"/>
  <c r="J25" i="15"/>
  <c r="V24" i="15"/>
  <c r="J24" i="15"/>
  <c r="D24" i="15"/>
  <c r="F24" i="15" s="1"/>
  <c r="V23" i="15"/>
  <c r="D23" i="15" s="1"/>
  <c r="F23" i="15" s="1"/>
  <c r="J23" i="15"/>
  <c r="V22" i="15"/>
  <c r="D22" i="15" s="1"/>
  <c r="F22" i="15" s="1"/>
  <c r="J22" i="15"/>
  <c r="V21" i="15"/>
  <c r="J21" i="15"/>
  <c r="D21" i="15"/>
  <c r="F21" i="15" s="1"/>
  <c r="V20" i="15"/>
  <c r="D20" i="15" s="1"/>
  <c r="F20" i="15" s="1"/>
  <c r="J20" i="15"/>
  <c r="V19" i="15"/>
  <c r="D19" i="15" s="1"/>
  <c r="F19" i="15" s="1"/>
  <c r="J19" i="15"/>
  <c r="V18" i="15"/>
  <c r="D18" i="15" s="1"/>
  <c r="F18" i="15" s="1"/>
  <c r="J18" i="15"/>
  <c r="V17" i="15"/>
  <c r="D17" i="15" s="1"/>
  <c r="F17" i="15" s="1"/>
  <c r="J17" i="15"/>
  <c r="V16" i="15"/>
  <c r="D16" i="15" s="1"/>
  <c r="F16" i="15" s="1"/>
  <c r="J16" i="15"/>
  <c r="V15" i="15"/>
  <c r="J15" i="15"/>
  <c r="D15" i="15"/>
  <c r="F15" i="15" s="1"/>
  <c r="V14" i="15"/>
  <c r="D14" i="15" s="1"/>
  <c r="F14" i="15" s="1"/>
  <c r="J14" i="15"/>
  <c r="V13" i="15"/>
  <c r="D13" i="15" s="1"/>
  <c r="F13" i="15" s="1"/>
  <c r="J13" i="15"/>
  <c r="V12" i="15"/>
  <c r="J12" i="15"/>
  <c r="D12" i="15"/>
  <c r="F12" i="15" s="1"/>
  <c r="V11" i="15"/>
  <c r="D11" i="15" s="1"/>
  <c r="F11" i="15" s="1"/>
  <c r="J11" i="15"/>
  <c r="V10" i="15"/>
  <c r="D10" i="15" s="1"/>
  <c r="F10" i="15" s="1"/>
  <c r="J10" i="15"/>
  <c r="V9" i="15"/>
  <c r="D9" i="15" s="1"/>
  <c r="F9" i="15" s="1"/>
  <c r="J9" i="15"/>
  <c r="V8" i="15"/>
  <c r="D8" i="15" s="1"/>
  <c r="F8" i="15" s="1"/>
  <c r="J8" i="15"/>
  <c r="V7" i="15"/>
  <c r="D7" i="15" s="1"/>
  <c r="F7" i="15" s="1"/>
  <c r="J7" i="15"/>
  <c r="V6" i="15"/>
  <c r="D6" i="15" s="1"/>
  <c r="F6" i="15" s="1"/>
  <c r="J6" i="15"/>
  <c r="V5" i="15"/>
  <c r="D5" i="15" s="1"/>
  <c r="F5" i="15" s="1"/>
  <c r="J5" i="15"/>
  <c r="V4" i="15"/>
  <c r="J4" i="15"/>
  <c r="D4" i="15"/>
  <c r="U35" i="14"/>
  <c r="T35" i="14"/>
  <c r="S35" i="14"/>
  <c r="R35" i="14"/>
  <c r="Q35" i="14"/>
  <c r="P35" i="14"/>
  <c r="O35" i="14"/>
  <c r="N35" i="14"/>
  <c r="M35" i="14"/>
  <c r="L35" i="14"/>
  <c r="I35" i="14"/>
  <c r="H35" i="14"/>
  <c r="G35" i="14"/>
  <c r="E35" i="14"/>
  <c r="C35" i="14"/>
  <c r="B35" i="14"/>
  <c r="V34" i="14"/>
  <c r="D34" i="14" s="1"/>
  <c r="F34" i="14" s="1"/>
  <c r="J34" i="14"/>
  <c r="V33" i="14"/>
  <c r="D33" i="14" s="1"/>
  <c r="F33" i="14" s="1"/>
  <c r="J33" i="14"/>
  <c r="V32" i="14"/>
  <c r="J32" i="14"/>
  <c r="D32" i="14"/>
  <c r="F32" i="14" s="1"/>
  <c r="V31" i="14"/>
  <c r="D31" i="14" s="1"/>
  <c r="F31" i="14" s="1"/>
  <c r="J31" i="14"/>
  <c r="V30" i="14"/>
  <c r="J30" i="14"/>
  <c r="D30" i="14"/>
  <c r="F30" i="14" s="1"/>
  <c r="V29" i="14"/>
  <c r="D29" i="14" s="1"/>
  <c r="F29" i="14" s="1"/>
  <c r="J29" i="14"/>
  <c r="V28" i="14"/>
  <c r="D28" i="14" s="1"/>
  <c r="F28" i="14" s="1"/>
  <c r="J28" i="14"/>
  <c r="V27" i="14"/>
  <c r="D27" i="14" s="1"/>
  <c r="F27" i="14" s="1"/>
  <c r="J27" i="14"/>
  <c r="V26" i="14"/>
  <c r="J26" i="14"/>
  <c r="D26" i="14"/>
  <c r="F26" i="14" s="1"/>
  <c r="V25" i="14"/>
  <c r="D25" i="14" s="1"/>
  <c r="F25" i="14" s="1"/>
  <c r="J25" i="14"/>
  <c r="V24" i="14"/>
  <c r="D24" i="14" s="1"/>
  <c r="F24" i="14" s="1"/>
  <c r="J24" i="14"/>
  <c r="V23" i="14"/>
  <c r="D23" i="14" s="1"/>
  <c r="F23" i="14" s="1"/>
  <c r="J23" i="14"/>
  <c r="V22" i="14"/>
  <c r="D22" i="14" s="1"/>
  <c r="F22" i="14" s="1"/>
  <c r="J22" i="14"/>
  <c r="V21" i="14"/>
  <c r="D21" i="14" s="1"/>
  <c r="F21" i="14" s="1"/>
  <c r="J21" i="14"/>
  <c r="V20" i="14"/>
  <c r="J20" i="14"/>
  <c r="D20" i="14"/>
  <c r="F20" i="14" s="1"/>
  <c r="V19" i="14"/>
  <c r="D19" i="14" s="1"/>
  <c r="F19" i="14" s="1"/>
  <c r="J19" i="14"/>
  <c r="V18" i="14"/>
  <c r="D18" i="14" s="1"/>
  <c r="F18" i="14" s="1"/>
  <c r="J18" i="14"/>
  <c r="V17" i="14"/>
  <c r="D17" i="14" s="1"/>
  <c r="F17" i="14" s="1"/>
  <c r="J17" i="14"/>
  <c r="V16" i="14"/>
  <c r="J16" i="14"/>
  <c r="D16" i="14"/>
  <c r="F16" i="14" s="1"/>
  <c r="V15" i="14"/>
  <c r="D15" i="14" s="1"/>
  <c r="F15" i="14" s="1"/>
  <c r="J15" i="14"/>
  <c r="V14" i="14"/>
  <c r="D14" i="14" s="1"/>
  <c r="F14" i="14" s="1"/>
  <c r="J14" i="14"/>
  <c r="V13" i="14"/>
  <c r="D13" i="14" s="1"/>
  <c r="F13" i="14" s="1"/>
  <c r="J13" i="14"/>
  <c r="V12" i="14"/>
  <c r="D12" i="14" s="1"/>
  <c r="F12" i="14" s="1"/>
  <c r="J12" i="14"/>
  <c r="V11" i="14"/>
  <c r="D11" i="14" s="1"/>
  <c r="F11" i="14" s="1"/>
  <c r="J11" i="14"/>
  <c r="V10" i="14"/>
  <c r="D10" i="14" s="1"/>
  <c r="F10" i="14" s="1"/>
  <c r="J10" i="14"/>
  <c r="V9" i="14"/>
  <c r="D9" i="14" s="1"/>
  <c r="F9" i="14" s="1"/>
  <c r="J9" i="14"/>
  <c r="V8" i="14"/>
  <c r="J8" i="14"/>
  <c r="D8" i="14"/>
  <c r="F8" i="14" s="1"/>
  <c r="V7" i="14"/>
  <c r="D7" i="14" s="1"/>
  <c r="F7" i="14" s="1"/>
  <c r="J7" i="14"/>
  <c r="V6" i="14"/>
  <c r="D6" i="14" s="1"/>
  <c r="F6" i="14" s="1"/>
  <c r="J6" i="14"/>
  <c r="V5" i="14"/>
  <c r="D5" i="14" s="1"/>
  <c r="F5" i="14" s="1"/>
  <c r="J5" i="14"/>
  <c r="V4" i="14"/>
  <c r="J4" i="14"/>
  <c r="D4" i="14"/>
  <c r="U35" i="13"/>
  <c r="T35" i="13"/>
  <c r="S35" i="13"/>
  <c r="R35" i="13"/>
  <c r="Q35" i="13"/>
  <c r="P35" i="13"/>
  <c r="O35" i="13"/>
  <c r="N35" i="13"/>
  <c r="M35" i="13"/>
  <c r="L35" i="13"/>
  <c r="I35" i="13"/>
  <c r="H35" i="13"/>
  <c r="G35" i="13"/>
  <c r="E35" i="13"/>
  <c r="C35" i="13"/>
  <c r="B35" i="13"/>
  <c r="V34" i="13"/>
  <c r="J34" i="13"/>
  <c r="D34" i="13"/>
  <c r="F34" i="13" s="1"/>
  <c r="V33" i="13"/>
  <c r="J33" i="13"/>
  <c r="D33" i="13"/>
  <c r="F33" i="13" s="1"/>
  <c r="V32" i="13"/>
  <c r="J32" i="13"/>
  <c r="D32" i="13"/>
  <c r="F32" i="13" s="1"/>
  <c r="V31" i="13"/>
  <c r="J31" i="13"/>
  <c r="D31" i="13"/>
  <c r="F31" i="13" s="1"/>
  <c r="V30" i="13"/>
  <c r="J30" i="13"/>
  <c r="D30" i="13"/>
  <c r="F30" i="13" s="1"/>
  <c r="V29" i="13"/>
  <c r="J29" i="13"/>
  <c r="D29" i="13"/>
  <c r="F29" i="13" s="1"/>
  <c r="V28" i="13"/>
  <c r="J28" i="13"/>
  <c r="D28" i="13"/>
  <c r="F28" i="13" s="1"/>
  <c r="V27" i="13"/>
  <c r="J27" i="13"/>
  <c r="D27" i="13"/>
  <c r="F27" i="13" s="1"/>
  <c r="V26" i="13"/>
  <c r="J26" i="13"/>
  <c r="D26" i="13"/>
  <c r="F26" i="13" s="1"/>
  <c r="V25" i="13"/>
  <c r="J25" i="13"/>
  <c r="D25" i="13"/>
  <c r="F25" i="13" s="1"/>
  <c r="V24" i="13"/>
  <c r="J24" i="13"/>
  <c r="D24" i="13"/>
  <c r="F24" i="13" s="1"/>
  <c r="V23" i="13"/>
  <c r="J23" i="13"/>
  <c r="D23" i="13"/>
  <c r="F23" i="13" s="1"/>
  <c r="V22" i="13"/>
  <c r="J22" i="13"/>
  <c r="D22" i="13"/>
  <c r="F22" i="13" s="1"/>
  <c r="V21" i="13"/>
  <c r="J21" i="13"/>
  <c r="D21" i="13"/>
  <c r="F21" i="13" s="1"/>
  <c r="V20" i="13"/>
  <c r="J20" i="13"/>
  <c r="D20" i="13"/>
  <c r="F20" i="13" s="1"/>
  <c r="V19" i="13"/>
  <c r="J19" i="13"/>
  <c r="D19" i="13"/>
  <c r="F19" i="13" s="1"/>
  <c r="V18" i="13"/>
  <c r="J18" i="13"/>
  <c r="D18" i="13"/>
  <c r="F18" i="13" s="1"/>
  <c r="V17" i="13"/>
  <c r="J17" i="13"/>
  <c r="D17" i="13"/>
  <c r="F17" i="13" s="1"/>
  <c r="V16" i="13"/>
  <c r="J16" i="13"/>
  <c r="D16" i="13"/>
  <c r="F16" i="13" s="1"/>
  <c r="V15" i="13"/>
  <c r="J15" i="13"/>
  <c r="D15" i="13"/>
  <c r="F15" i="13" s="1"/>
  <c r="V14" i="13"/>
  <c r="J14" i="13"/>
  <c r="D14" i="13"/>
  <c r="F14" i="13" s="1"/>
  <c r="V13" i="13"/>
  <c r="J13" i="13"/>
  <c r="D13" i="13"/>
  <c r="F13" i="13" s="1"/>
  <c r="V12" i="13"/>
  <c r="J12" i="13"/>
  <c r="D12" i="13"/>
  <c r="F12" i="13" s="1"/>
  <c r="V11" i="13"/>
  <c r="J11" i="13"/>
  <c r="D11" i="13"/>
  <c r="F11" i="13" s="1"/>
  <c r="V10" i="13"/>
  <c r="J10" i="13"/>
  <c r="D10" i="13"/>
  <c r="F10" i="13" s="1"/>
  <c r="V9" i="13"/>
  <c r="J9" i="13"/>
  <c r="D9" i="13"/>
  <c r="F9" i="13" s="1"/>
  <c r="V8" i="13"/>
  <c r="J8" i="13"/>
  <c r="D8" i="13"/>
  <c r="F8" i="13" s="1"/>
  <c r="V7" i="13"/>
  <c r="J7" i="13"/>
  <c r="D7" i="13"/>
  <c r="F7" i="13" s="1"/>
  <c r="V6" i="13"/>
  <c r="J6" i="13"/>
  <c r="D6" i="13"/>
  <c r="F6" i="13" s="1"/>
  <c r="V5" i="13"/>
  <c r="J5" i="13"/>
  <c r="D5" i="13"/>
  <c r="F5" i="13" s="1"/>
  <c r="V4" i="13"/>
  <c r="V35" i="13" s="1"/>
  <c r="J4" i="13"/>
  <c r="J35" i="13" s="1"/>
  <c r="D4" i="13"/>
  <c r="D35" i="13" s="1"/>
  <c r="F35" i="13" s="1"/>
  <c r="U35" i="12"/>
  <c r="T35" i="12"/>
  <c r="S35" i="12"/>
  <c r="R35" i="12"/>
  <c r="Q35" i="12"/>
  <c r="P35" i="12"/>
  <c r="O35" i="12"/>
  <c r="N35" i="12"/>
  <c r="M35" i="12"/>
  <c r="L35" i="12"/>
  <c r="I35" i="12"/>
  <c r="H35" i="12"/>
  <c r="G35" i="12"/>
  <c r="E35" i="12"/>
  <c r="C35" i="12"/>
  <c r="B35" i="12"/>
  <c r="V34" i="12"/>
  <c r="J34" i="12"/>
  <c r="D34" i="12"/>
  <c r="F34" i="12" s="1"/>
  <c r="V33" i="12"/>
  <c r="D33" i="12" s="1"/>
  <c r="F33" i="12" s="1"/>
  <c r="J33" i="12"/>
  <c r="V32" i="12"/>
  <c r="J32" i="12"/>
  <c r="D32" i="12"/>
  <c r="F32" i="12" s="1"/>
  <c r="V31" i="12"/>
  <c r="D31" i="12" s="1"/>
  <c r="F31" i="12" s="1"/>
  <c r="J31" i="12"/>
  <c r="V30" i="12"/>
  <c r="D30" i="12" s="1"/>
  <c r="F30" i="12" s="1"/>
  <c r="J30" i="12"/>
  <c r="V29" i="12"/>
  <c r="D29" i="12" s="1"/>
  <c r="F29" i="12" s="1"/>
  <c r="J29" i="12"/>
  <c r="V28" i="12"/>
  <c r="D28" i="12" s="1"/>
  <c r="F28" i="12" s="1"/>
  <c r="J28" i="12"/>
  <c r="V27" i="12"/>
  <c r="J27" i="12"/>
  <c r="D27" i="12"/>
  <c r="F27" i="12" s="1"/>
  <c r="V26" i="12"/>
  <c r="J26" i="12"/>
  <c r="D26" i="12"/>
  <c r="F26" i="12" s="1"/>
  <c r="V25" i="12"/>
  <c r="D25" i="12" s="1"/>
  <c r="F25" i="12" s="1"/>
  <c r="J25" i="12"/>
  <c r="V24" i="12"/>
  <c r="J24" i="12"/>
  <c r="D24" i="12"/>
  <c r="F24" i="12" s="1"/>
  <c r="V23" i="12"/>
  <c r="D23" i="12" s="1"/>
  <c r="F23" i="12" s="1"/>
  <c r="J23" i="12"/>
  <c r="V22" i="12"/>
  <c r="J22" i="12"/>
  <c r="D22" i="12"/>
  <c r="F22" i="12" s="1"/>
  <c r="V21" i="12"/>
  <c r="D21" i="12" s="1"/>
  <c r="F21" i="12" s="1"/>
  <c r="J21" i="12"/>
  <c r="V20" i="12"/>
  <c r="D20" i="12" s="1"/>
  <c r="F20" i="12" s="1"/>
  <c r="J20" i="12"/>
  <c r="V19" i="12"/>
  <c r="D19" i="12" s="1"/>
  <c r="F19" i="12" s="1"/>
  <c r="J19" i="12"/>
  <c r="V18" i="12"/>
  <c r="D18" i="12" s="1"/>
  <c r="F18" i="12" s="1"/>
  <c r="J18" i="12"/>
  <c r="V17" i="12"/>
  <c r="J17" i="12"/>
  <c r="D17" i="12"/>
  <c r="F17" i="12" s="1"/>
  <c r="V16" i="12"/>
  <c r="J16" i="12"/>
  <c r="D16" i="12"/>
  <c r="F16" i="12" s="1"/>
  <c r="V15" i="12"/>
  <c r="D15" i="12" s="1"/>
  <c r="F15" i="12" s="1"/>
  <c r="J15" i="12"/>
  <c r="V14" i="12"/>
  <c r="J14" i="12"/>
  <c r="D14" i="12"/>
  <c r="F14" i="12" s="1"/>
  <c r="V13" i="12"/>
  <c r="D13" i="12" s="1"/>
  <c r="F13" i="12" s="1"/>
  <c r="J13" i="12"/>
  <c r="V12" i="12"/>
  <c r="D12" i="12" s="1"/>
  <c r="F12" i="12" s="1"/>
  <c r="J12" i="12"/>
  <c r="V11" i="12"/>
  <c r="D11" i="12" s="1"/>
  <c r="F11" i="12" s="1"/>
  <c r="J11" i="12"/>
  <c r="V10" i="12"/>
  <c r="D10" i="12" s="1"/>
  <c r="F10" i="12" s="1"/>
  <c r="J10" i="12"/>
  <c r="V9" i="12"/>
  <c r="J9" i="12"/>
  <c r="D9" i="12"/>
  <c r="F9" i="12" s="1"/>
  <c r="V8" i="12"/>
  <c r="J8" i="12"/>
  <c r="D8" i="12"/>
  <c r="F8" i="12" s="1"/>
  <c r="V7" i="12"/>
  <c r="D7" i="12" s="1"/>
  <c r="F7" i="12" s="1"/>
  <c r="J7" i="12"/>
  <c r="V6" i="12"/>
  <c r="D6" i="12" s="1"/>
  <c r="F6" i="12" s="1"/>
  <c r="J6" i="12"/>
  <c r="V5" i="12"/>
  <c r="D5" i="12" s="1"/>
  <c r="F5" i="12" s="1"/>
  <c r="J5" i="12"/>
  <c r="V4" i="12"/>
  <c r="J4" i="12"/>
  <c r="J35" i="12" s="1"/>
  <c r="D4" i="12"/>
  <c r="U35" i="11"/>
  <c r="T35" i="11"/>
  <c r="S35" i="11"/>
  <c r="R35" i="11"/>
  <c r="Q35" i="11"/>
  <c r="P35" i="11"/>
  <c r="O35" i="11"/>
  <c r="N35" i="11"/>
  <c r="M35" i="11"/>
  <c r="L35" i="11"/>
  <c r="I35" i="11"/>
  <c r="H35" i="11"/>
  <c r="G35" i="11"/>
  <c r="E35" i="11"/>
  <c r="C35" i="11"/>
  <c r="B35" i="11"/>
  <c r="V34" i="11"/>
  <c r="D34" i="11" s="1"/>
  <c r="F34" i="11" s="1"/>
  <c r="J34" i="11"/>
  <c r="V33" i="11"/>
  <c r="J33" i="11"/>
  <c r="D33" i="11"/>
  <c r="F33" i="11" s="1"/>
  <c r="V32" i="11"/>
  <c r="D32" i="11" s="1"/>
  <c r="F32" i="11" s="1"/>
  <c r="J32" i="11"/>
  <c r="V31" i="11"/>
  <c r="J31" i="11"/>
  <c r="D31" i="11"/>
  <c r="F31" i="11" s="1"/>
  <c r="V30" i="11"/>
  <c r="D30" i="11" s="1"/>
  <c r="F30" i="11" s="1"/>
  <c r="J30" i="11"/>
  <c r="V29" i="11"/>
  <c r="J29" i="11"/>
  <c r="D29" i="11"/>
  <c r="F29" i="11" s="1"/>
  <c r="V28" i="11"/>
  <c r="D28" i="11" s="1"/>
  <c r="F28" i="11" s="1"/>
  <c r="J28" i="11"/>
  <c r="V27" i="11"/>
  <c r="J27" i="11"/>
  <c r="D27" i="11"/>
  <c r="F27" i="11" s="1"/>
  <c r="V26" i="11"/>
  <c r="D26" i="11" s="1"/>
  <c r="F26" i="11" s="1"/>
  <c r="J26" i="11"/>
  <c r="V25" i="11"/>
  <c r="J25" i="11"/>
  <c r="D25" i="11"/>
  <c r="F25" i="11" s="1"/>
  <c r="V24" i="11"/>
  <c r="D24" i="11" s="1"/>
  <c r="F24" i="11" s="1"/>
  <c r="J24" i="11"/>
  <c r="V23" i="11"/>
  <c r="J23" i="11"/>
  <c r="D23" i="11"/>
  <c r="F23" i="11" s="1"/>
  <c r="V22" i="11"/>
  <c r="D22" i="11" s="1"/>
  <c r="F22" i="11" s="1"/>
  <c r="J22" i="11"/>
  <c r="V21" i="11"/>
  <c r="J21" i="11"/>
  <c r="D21" i="11"/>
  <c r="F21" i="11" s="1"/>
  <c r="V20" i="11"/>
  <c r="D20" i="11" s="1"/>
  <c r="F20" i="11" s="1"/>
  <c r="J20" i="11"/>
  <c r="V19" i="11"/>
  <c r="J19" i="11"/>
  <c r="D19" i="11"/>
  <c r="F19" i="11" s="1"/>
  <c r="V18" i="11"/>
  <c r="D18" i="11" s="1"/>
  <c r="F18" i="11" s="1"/>
  <c r="J18" i="11"/>
  <c r="V17" i="11"/>
  <c r="J17" i="11"/>
  <c r="D17" i="11"/>
  <c r="F17" i="11" s="1"/>
  <c r="V16" i="11"/>
  <c r="D16" i="11" s="1"/>
  <c r="F16" i="11" s="1"/>
  <c r="J16" i="11"/>
  <c r="V15" i="11"/>
  <c r="J15" i="11"/>
  <c r="D15" i="11"/>
  <c r="F15" i="11" s="1"/>
  <c r="V14" i="11"/>
  <c r="D14" i="11" s="1"/>
  <c r="F14" i="11" s="1"/>
  <c r="J14" i="11"/>
  <c r="V13" i="11"/>
  <c r="J13" i="11"/>
  <c r="D13" i="11"/>
  <c r="F13" i="11" s="1"/>
  <c r="V12" i="11"/>
  <c r="D12" i="11" s="1"/>
  <c r="F12" i="11" s="1"/>
  <c r="J12" i="11"/>
  <c r="V11" i="11"/>
  <c r="J11" i="11"/>
  <c r="D11" i="11"/>
  <c r="F11" i="11" s="1"/>
  <c r="V10" i="11"/>
  <c r="D10" i="11" s="1"/>
  <c r="F10" i="11" s="1"/>
  <c r="J10" i="11"/>
  <c r="V9" i="11"/>
  <c r="J9" i="11"/>
  <c r="D9" i="11"/>
  <c r="F9" i="11" s="1"/>
  <c r="V8" i="11"/>
  <c r="D8" i="11" s="1"/>
  <c r="F8" i="11" s="1"/>
  <c r="J8" i="11"/>
  <c r="V7" i="11"/>
  <c r="J7" i="11"/>
  <c r="D7" i="11"/>
  <c r="F7" i="11" s="1"/>
  <c r="V6" i="11"/>
  <c r="D6" i="11" s="1"/>
  <c r="F6" i="11" s="1"/>
  <c r="J6" i="11"/>
  <c r="V5" i="11"/>
  <c r="J5" i="11"/>
  <c r="D5" i="11"/>
  <c r="F5" i="11" s="1"/>
  <c r="V4" i="11"/>
  <c r="D4" i="11" s="1"/>
  <c r="J4" i="11"/>
  <c r="J35" i="11" s="1"/>
  <c r="U35" i="10"/>
  <c r="T35" i="10"/>
  <c r="S35" i="10"/>
  <c r="R35" i="10"/>
  <c r="Q35" i="10"/>
  <c r="P35" i="10"/>
  <c r="O35" i="10"/>
  <c r="N35" i="10"/>
  <c r="M35" i="10"/>
  <c r="L35" i="10"/>
  <c r="I35" i="10"/>
  <c r="H35" i="10"/>
  <c r="G35" i="10"/>
  <c r="E35" i="10"/>
  <c r="C35" i="10"/>
  <c r="B35" i="10"/>
  <c r="V34" i="10"/>
  <c r="J34" i="10"/>
  <c r="D34" i="10"/>
  <c r="F34" i="10" s="1"/>
  <c r="V33" i="10"/>
  <c r="J33" i="10"/>
  <c r="D33" i="10"/>
  <c r="F33" i="10" s="1"/>
  <c r="V32" i="10"/>
  <c r="J32" i="10"/>
  <c r="D32" i="10"/>
  <c r="F32" i="10" s="1"/>
  <c r="V31" i="10"/>
  <c r="J31" i="10"/>
  <c r="D31" i="10"/>
  <c r="F31" i="10" s="1"/>
  <c r="V30" i="10"/>
  <c r="J30" i="10"/>
  <c r="D30" i="10"/>
  <c r="F30" i="10" s="1"/>
  <c r="V29" i="10"/>
  <c r="J29" i="10"/>
  <c r="D29" i="10"/>
  <c r="F29" i="10" s="1"/>
  <c r="V28" i="10"/>
  <c r="J28" i="10"/>
  <c r="D28" i="10"/>
  <c r="F28" i="10" s="1"/>
  <c r="V27" i="10"/>
  <c r="J27" i="10"/>
  <c r="D27" i="10"/>
  <c r="F27" i="10" s="1"/>
  <c r="V26" i="10"/>
  <c r="J26" i="10"/>
  <c r="D26" i="10"/>
  <c r="F26" i="10" s="1"/>
  <c r="V25" i="10"/>
  <c r="J25" i="10"/>
  <c r="D25" i="10"/>
  <c r="F25" i="10" s="1"/>
  <c r="V24" i="10"/>
  <c r="J24" i="10"/>
  <c r="D24" i="10"/>
  <c r="F24" i="10" s="1"/>
  <c r="V23" i="10"/>
  <c r="J23" i="10"/>
  <c r="D23" i="10"/>
  <c r="F23" i="10" s="1"/>
  <c r="V22" i="10"/>
  <c r="J22" i="10"/>
  <c r="D22" i="10"/>
  <c r="F22" i="10" s="1"/>
  <c r="V21" i="10"/>
  <c r="J21" i="10"/>
  <c r="D21" i="10"/>
  <c r="F21" i="10" s="1"/>
  <c r="V20" i="10"/>
  <c r="J20" i="10"/>
  <c r="D20" i="10"/>
  <c r="F20" i="10" s="1"/>
  <c r="V19" i="10"/>
  <c r="J19" i="10"/>
  <c r="D19" i="10"/>
  <c r="F19" i="10" s="1"/>
  <c r="V18" i="10"/>
  <c r="J18" i="10"/>
  <c r="D18" i="10"/>
  <c r="F18" i="10" s="1"/>
  <c r="V17" i="10"/>
  <c r="J17" i="10"/>
  <c r="D17" i="10"/>
  <c r="F17" i="10" s="1"/>
  <c r="V16" i="10"/>
  <c r="J16" i="10"/>
  <c r="D16" i="10"/>
  <c r="F16" i="10" s="1"/>
  <c r="V15" i="10"/>
  <c r="J15" i="10"/>
  <c r="D15" i="10"/>
  <c r="F15" i="10" s="1"/>
  <c r="V14" i="10"/>
  <c r="J14" i="10"/>
  <c r="D14" i="10"/>
  <c r="F14" i="10" s="1"/>
  <c r="V13" i="10"/>
  <c r="J13" i="10"/>
  <c r="D13" i="10"/>
  <c r="F13" i="10" s="1"/>
  <c r="V12" i="10"/>
  <c r="J12" i="10"/>
  <c r="D12" i="10"/>
  <c r="F12" i="10" s="1"/>
  <c r="V11" i="10"/>
  <c r="J11" i="10"/>
  <c r="D11" i="10"/>
  <c r="F11" i="10" s="1"/>
  <c r="V10" i="10"/>
  <c r="J10" i="10"/>
  <c r="D10" i="10"/>
  <c r="F10" i="10" s="1"/>
  <c r="V9" i="10"/>
  <c r="J9" i="10"/>
  <c r="D9" i="10"/>
  <c r="F9" i="10" s="1"/>
  <c r="V8" i="10"/>
  <c r="J8" i="10"/>
  <c r="D8" i="10"/>
  <c r="F8" i="10" s="1"/>
  <c r="V7" i="10"/>
  <c r="D7" i="10" s="1"/>
  <c r="F7" i="10" s="1"/>
  <c r="J7" i="10"/>
  <c r="V6" i="10"/>
  <c r="J6" i="10"/>
  <c r="D6" i="10"/>
  <c r="F6" i="10" s="1"/>
  <c r="V5" i="10"/>
  <c r="D5" i="10" s="1"/>
  <c r="F5" i="10" s="1"/>
  <c r="J5" i="10"/>
  <c r="V4" i="10"/>
  <c r="V35" i="10" s="1"/>
  <c r="J4" i="10"/>
  <c r="J35" i="10" s="1"/>
  <c r="D4" i="10"/>
  <c r="D35" i="10" s="1"/>
  <c r="F35" i="10" s="1"/>
  <c r="U35" i="9"/>
  <c r="T35" i="9"/>
  <c r="S35" i="9"/>
  <c r="R35" i="9"/>
  <c r="Q35" i="9"/>
  <c r="P35" i="9"/>
  <c r="O35" i="9"/>
  <c r="N35" i="9"/>
  <c r="M35" i="9"/>
  <c r="L35" i="9"/>
  <c r="I35" i="9"/>
  <c r="H35" i="9"/>
  <c r="G35" i="9"/>
  <c r="E35" i="9"/>
  <c r="C35" i="9"/>
  <c r="B35" i="9"/>
  <c r="V34" i="9"/>
  <c r="D34" i="9" s="1"/>
  <c r="F34" i="9" s="1"/>
  <c r="J34" i="9"/>
  <c r="V33" i="9"/>
  <c r="D33" i="9" s="1"/>
  <c r="F33" i="9" s="1"/>
  <c r="J33" i="9"/>
  <c r="V32" i="9"/>
  <c r="D32" i="9" s="1"/>
  <c r="F32" i="9" s="1"/>
  <c r="J32" i="9"/>
  <c r="V31" i="9"/>
  <c r="D31" i="9" s="1"/>
  <c r="F31" i="9" s="1"/>
  <c r="J31" i="9"/>
  <c r="V30" i="9"/>
  <c r="J30" i="9"/>
  <c r="D30" i="9"/>
  <c r="F30" i="9" s="1"/>
  <c r="V29" i="9"/>
  <c r="D29" i="9" s="1"/>
  <c r="F29" i="9" s="1"/>
  <c r="J29" i="9"/>
  <c r="V28" i="9"/>
  <c r="J28" i="9"/>
  <c r="D28" i="9"/>
  <c r="F28" i="9" s="1"/>
  <c r="V27" i="9"/>
  <c r="J27" i="9"/>
  <c r="D27" i="9"/>
  <c r="F27" i="9" s="1"/>
  <c r="V26" i="9"/>
  <c r="J26" i="9"/>
  <c r="D26" i="9"/>
  <c r="F26" i="9" s="1"/>
  <c r="V25" i="9"/>
  <c r="D25" i="9" s="1"/>
  <c r="F25" i="9" s="1"/>
  <c r="J25" i="9"/>
  <c r="V24" i="9"/>
  <c r="D24" i="9" s="1"/>
  <c r="F24" i="9" s="1"/>
  <c r="J24" i="9"/>
  <c r="V23" i="9"/>
  <c r="D23" i="9" s="1"/>
  <c r="F23" i="9" s="1"/>
  <c r="J23" i="9"/>
  <c r="V22" i="9"/>
  <c r="J22" i="9"/>
  <c r="D22" i="9"/>
  <c r="F22" i="9" s="1"/>
  <c r="V21" i="9"/>
  <c r="D21" i="9" s="1"/>
  <c r="F21" i="9" s="1"/>
  <c r="J21" i="9"/>
  <c r="V20" i="9"/>
  <c r="J20" i="9"/>
  <c r="D20" i="9"/>
  <c r="F20" i="9" s="1"/>
  <c r="V19" i="9"/>
  <c r="J19" i="9"/>
  <c r="D19" i="9"/>
  <c r="F19" i="9" s="1"/>
  <c r="V18" i="9"/>
  <c r="J18" i="9"/>
  <c r="D18" i="9"/>
  <c r="F18" i="9" s="1"/>
  <c r="V17" i="9"/>
  <c r="D17" i="9" s="1"/>
  <c r="F17" i="9" s="1"/>
  <c r="J17" i="9"/>
  <c r="V16" i="9"/>
  <c r="D16" i="9" s="1"/>
  <c r="F16" i="9" s="1"/>
  <c r="J16" i="9"/>
  <c r="V15" i="9"/>
  <c r="D15" i="9" s="1"/>
  <c r="F15" i="9" s="1"/>
  <c r="J15" i="9"/>
  <c r="V14" i="9"/>
  <c r="J14" i="9"/>
  <c r="D14" i="9"/>
  <c r="F14" i="9" s="1"/>
  <c r="V13" i="9"/>
  <c r="D13" i="9" s="1"/>
  <c r="F13" i="9" s="1"/>
  <c r="J13" i="9"/>
  <c r="V12" i="9"/>
  <c r="J12" i="9"/>
  <c r="D12" i="9"/>
  <c r="F12" i="9" s="1"/>
  <c r="V11" i="9"/>
  <c r="J11" i="9"/>
  <c r="D11" i="9"/>
  <c r="F11" i="9" s="1"/>
  <c r="V10" i="9"/>
  <c r="J10" i="9"/>
  <c r="D10" i="9"/>
  <c r="F10" i="9" s="1"/>
  <c r="V9" i="9"/>
  <c r="D9" i="9" s="1"/>
  <c r="F9" i="9" s="1"/>
  <c r="J9" i="9"/>
  <c r="V8" i="9"/>
  <c r="D8" i="9" s="1"/>
  <c r="F8" i="9" s="1"/>
  <c r="J8" i="9"/>
  <c r="V7" i="9"/>
  <c r="D7" i="9" s="1"/>
  <c r="F7" i="9" s="1"/>
  <c r="J7" i="9"/>
  <c r="V6" i="9"/>
  <c r="J6" i="9"/>
  <c r="D6" i="9"/>
  <c r="F6" i="9" s="1"/>
  <c r="V5" i="9"/>
  <c r="D5" i="9" s="1"/>
  <c r="F5" i="9" s="1"/>
  <c r="J5" i="9"/>
  <c r="J4" i="9"/>
  <c r="D4" i="9"/>
  <c r="U35" i="8"/>
  <c r="T35" i="8"/>
  <c r="S35" i="8"/>
  <c r="R35" i="8"/>
  <c r="Q35" i="8"/>
  <c r="P35" i="8"/>
  <c r="O35" i="8"/>
  <c r="N35" i="8"/>
  <c r="M35" i="8"/>
  <c r="L35" i="8"/>
  <c r="I35" i="8"/>
  <c r="H35" i="8"/>
  <c r="G35" i="8"/>
  <c r="E35" i="8"/>
  <c r="C35" i="8"/>
  <c r="B35" i="8"/>
  <c r="V34" i="8"/>
  <c r="D34" i="8" s="1"/>
  <c r="F34" i="8" s="1"/>
  <c r="J34" i="8"/>
  <c r="V33" i="8"/>
  <c r="D33" i="8" s="1"/>
  <c r="F33" i="8" s="1"/>
  <c r="J33" i="8"/>
  <c r="V32" i="8"/>
  <c r="D32" i="8" s="1"/>
  <c r="F32" i="8" s="1"/>
  <c r="J32" i="8"/>
  <c r="V31" i="8"/>
  <c r="D31" i="8" s="1"/>
  <c r="F31" i="8" s="1"/>
  <c r="J31" i="8"/>
  <c r="V30" i="8"/>
  <c r="D30" i="8" s="1"/>
  <c r="F30" i="8" s="1"/>
  <c r="J30" i="8"/>
  <c r="V29" i="8"/>
  <c r="D29" i="8" s="1"/>
  <c r="F29" i="8" s="1"/>
  <c r="J29" i="8"/>
  <c r="V28" i="8"/>
  <c r="D28" i="8" s="1"/>
  <c r="F28" i="8" s="1"/>
  <c r="J28" i="8"/>
  <c r="V27" i="8"/>
  <c r="D27" i="8" s="1"/>
  <c r="F27" i="8" s="1"/>
  <c r="J27" i="8"/>
  <c r="V26" i="8"/>
  <c r="D26" i="8" s="1"/>
  <c r="F26" i="8" s="1"/>
  <c r="J26" i="8"/>
  <c r="V25" i="8"/>
  <c r="D25" i="8" s="1"/>
  <c r="F25" i="8" s="1"/>
  <c r="J25" i="8"/>
  <c r="V24" i="8"/>
  <c r="D24" i="8" s="1"/>
  <c r="F24" i="8" s="1"/>
  <c r="J24" i="8"/>
  <c r="V23" i="8"/>
  <c r="D23" i="8" s="1"/>
  <c r="F23" i="8" s="1"/>
  <c r="J23" i="8"/>
  <c r="V22" i="8"/>
  <c r="D22" i="8" s="1"/>
  <c r="F22" i="8" s="1"/>
  <c r="J22" i="8"/>
  <c r="V21" i="8"/>
  <c r="D21" i="8" s="1"/>
  <c r="F21" i="8" s="1"/>
  <c r="J21" i="8"/>
  <c r="V20" i="8"/>
  <c r="D20" i="8" s="1"/>
  <c r="F20" i="8" s="1"/>
  <c r="J20" i="8"/>
  <c r="V19" i="8"/>
  <c r="D19" i="8" s="1"/>
  <c r="F19" i="8" s="1"/>
  <c r="J19" i="8"/>
  <c r="V18" i="8"/>
  <c r="D18" i="8" s="1"/>
  <c r="F18" i="8" s="1"/>
  <c r="J18" i="8"/>
  <c r="V17" i="8"/>
  <c r="D17" i="8" s="1"/>
  <c r="F17" i="8" s="1"/>
  <c r="J17" i="8"/>
  <c r="V16" i="8"/>
  <c r="D16" i="8" s="1"/>
  <c r="F16" i="8" s="1"/>
  <c r="J16" i="8"/>
  <c r="V15" i="8"/>
  <c r="D15" i="8" s="1"/>
  <c r="F15" i="8" s="1"/>
  <c r="J15" i="8"/>
  <c r="V14" i="8"/>
  <c r="D14" i="8" s="1"/>
  <c r="F14" i="8" s="1"/>
  <c r="J14" i="8"/>
  <c r="V13" i="8"/>
  <c r="D13" i="8" s="1"/>
  <c r="F13" i="8" s="1"/>
  <c r="J13" i="8"/>
  <c r="V12" i="8"/>
  <c r="D12" i="8" s="1"/>
  <c r="F12" i="8" s="1"/>
  <c r="J12" i="8"/>
  <c r="V11" i="8"/>
  <c r="D11" i="8" s="1"/>
  <c r="F11" i="8" s="1"/>
  <c r="J11" i="8"/>
  <c r="V10" i="8"/>
  <c r="D10" i="8" s="1"/>
  <c r="F10" i="8" s="1"/>
  <c r="J10" i="8"/>
  <c r="V9" i="8"/>
  <c r="D9" i="8" s="1"/>
  <c r="F9" i="8" s="1"/>
  <c r="J9" i="8"/>
  <c r="V8" i="8"/>
  <c r="D8" i="8" s="1"/>
  <c r="F8" i="8" s="1"/>
  <c r="J8" i="8"/>
  <c r="V7" i="8"/>
  <c r="D7" i="8" s="1"/>
  <c r="F7" i="8" s="1"/>
  <c r="J7" i="8"/>
  <c r="V6" i="8"/>
  <c r="D6" i="8" s="1"/>
  <c r="F6" i="8" s="1"/>
  <c r="J6" i="8"/>
  <c r="V5" i="8"/>
  <c r="D5" i="8" s="1"/>
  <c r="F5" i="8" s="1"/>
  <c r="J5" i="8"/>
  <c r="V4" i="8"/>
  <c r="D4" i="8" s="1"/>
  <c r="J4" i="8"/>
  <c r="U35" i="7"/>
  <c r="T35" i="7"/>
  <c r="S35" i="7"/>
  <c r="R35" i="7"/>
  <c r="Q35" i="7"/>
  <c r="P35" i="7"/>
  <c r="O35" i="7"/>
  <c r="N35" i="7"/>
  <c r="M35" i="7"/>
  <c r="L35" i="7"/>
  <c r="I35" i="7"/>
  <c r="H35" i="7"/>
  <c r="G35" i="7"/>
  <c r="E35" i="7"/>
  <c r="C35" i="7"/>
  <c r="B35" i="7"/>
  <c r="V34" i="7"/>
  <c r="J34" i="7"/>
  <c r="D34" i="7"/>
  <c r="F34" i="7" s="1"/>
  <c r="V33" i="7"/>
  <c r="J33" i="7"/>
  <c r="F33" i="7"/>
  <c r="D33" i="7"/>
  <c r="V32" i="7"/>
  <c r="J32" i="7"/>
  <c r="D32" i="7"/>
  <c r="F32" i="7" s="1"/>
  <c r="V31" i="7"/>
  <c r="J31" i="7"/>
  <c r="F31" i="7"/>
  <c r="D31" i="7"/>
  <c r="V30" i="7"/>
  <c r="J30" i="7"/>
  <c r="D30" i="7"/>
  <c r="F30" i="7" s="1"/>
  <c r="V29" i="7"/>
  <c r="J29" i="7"/>
  <c r="F29" i="7"/>
  <c r="D29" i="7"/>
  <c r="V28" i="7"/>
  <c r="J28" i="7"/>
  <c r="D28" i="7"/>
  <c r="F28" i="7" s="1"/>
  <c r="V27" i="7"/>
  <c r="J27" i="7"/>
  <c r="F27" i="7"/>
  <c r="D27" i="7"/>
  <c r="V26" i="7"/>
  <c r="J26" i="7"/>
  <c r="D26" i="7"/>
  <c r="F26" i="7" s="1"/>
  <c r="V25" i="7"/>
  <c r="J25" i="7"/>
  <c r="F25" i="7"/>
  <c r="D25" i="7"/>
  <c r="V24" i="7"/>
  <c r="J24" i="7"/>
  <c r="D24" i="7"/>
  <c r="F24" i="7" s="1"/>
  <c r="V23" i="7"/>
  <c r="J23" i="7"/>
  <c r="F23" i="7"/>
  <c r="D23" i="7"/>
  <c r="V22" i="7"/>
  <c r="J22" i="7"/>
  <c r="D22" i="7"/>
  <c r="F22" i="7" s="1"/>
  <c r="V21" i="7"/>
  <c r="J21" i="7"/>
  <c r="F21" i="7"/>
  <c r="D21" i="7"/>
  <c r="V20" i="7"/>
  <c r="J20" i="7"/>
  <c r="D20" i="7"/>
  <c r="F20" i="7" s="1"/>
  <c r="V19" i="7"/>
  <c r="J19" i="7"/>
  <c r="F19" i="7"/>
  <c r="D19" i="7"/>
  <c r="V18" i="7"/>
  <c r="J18" i="7"/>
  <c r="D18" i="7"/>
  <c r="F18" i="7" s="1"/>
  <c r="V17" i="7"/>
  <c r="J17" i="7"/>
  <c r="F17" i="7"/>
  <c r="D17" i="7"/>
  <c r="V16" i="7"/>
  <c r="J16" i="7"/>
  <c r="D16" i="7"/>
  <c r="F16" i="7" s="1"/>
  <c r="V15" i="7"/>
  <c r="J15" i="7"/>
  <c r="F15" i="7"/>
  <c r="D15" i="7"/>
  <c r="V14" i="7"/>
  <c r="J14" i="7"/>
  <c r="D14" i="7"/>
  <c r="F14" i="7" s="1"/>
  <c r="V13" i="7"/>
  <c r="J13" i="7"/>
  <c r="F13" i="7"/>
  <c r="D13" i="7"/>
  <c r="V12" i="7"/>
  <c r="J12" i="7"/>
  <c r="D12" i="7"/>
  <c r="F12" i="7" s="1"/>
  <c r="V11" i="7"/>
  <c r="J11" i="7"/>
  <c r="F11" i="7"/>
  <c r="D11" i="7"/>
  <c r="V10" i="7"/>
  <c r="J10" i="7"/>
  <c r="D10" i="7"/>
  <c r="F10" i="7" s="1"/>
  <c r="V9" i="7"/>
  <c r="J9" i="7"/>
  <c r="F9" i="7"/>
  <c r="D9" i="7"/>
  <c r="V8" i="7"/>
  <c r="J8" i="7"/>
  <c r="D8" i="7"/>
  <c r="F8" i="7" s="1"/>
  <c r="V7" i="7"/>
  <c r="J7" i="7"/>
  <c r="F7" i="7"/>
  <c r="D7" i="7"/>
  <c r="V6" i="7"/>
  <c r="J6" i="7"/>
  <c r="D6" i="7"/>
  <c r="F6" i="7" s="1"/>
  <c r="V5" i="7"/>
  <c r="J5" i="7"/>
  <c r="F5" i="7"/>
  <c r="D5" i="7"/>
  <c r="V4" i="7"/>
  <c r="V35" i="7" s="1"/>
  <c r="J4" i="7"/>
  <c r="J35" i="7" s="1"/>
  <c r="D4" i="7"/>
  <c r="D35" i="7" s="1"/>
  <c r="F35" i="7" s="1"/>
  <c r="U35" i="6"/>
  <c r="T35" i="6"/>
  <c r="S35" i="6"/>
  <c r="R35" i="6"/>
  <c r="Q35" i="6"/>
  <c r="P35" i="6"/>
  <c r="O35" i="6"/>
  <c r="N35" i="6"/>
  <c r="M35" i="6"/>
  <c r="L35" i="6"/>
  <c r="I35" i="6"/>
  <c r="H35" i="6"/>
  <c r="G35" i="6"/>
  <c r="E35" i="6"/>
  <c r="C35" i="6"/>
  <c r="B35" i="6"/>
  <c r="V34" i="6"/>
  <c r="D34" i="6" s="1"/>
  <c r="F34" i="6" s="1"/>
  <c r="J34" i="6"/>
  <c r="V33" i="6"/>
  <c r="D33" i="6" s="1"/>
  <c r="F33" i="6" s="1"/>
  <c r="J33" i="6"/>
  <c r="V32" i="6"/>
  <c r="J32" i="6"/>
  <c r="D32" i="6"/>
  <c r="F32" i="6" s="1"/>
  <c r="V31" i="6"/>
  <c r="D31" i="6" s="1"/>
  <c r="F31" i="6" s="1"/>
  <c r="J31" i="6"/>
  <c r="V30" i="6"/>
  <c r="J30" i="6"/>
  <c r="D30" i="6"/>
  <c r="F30" i="6" s="1"/>
  <c r="V29" i="6"/>
  <c r="D29" i="6" s="1"/>
  <c r="F29" i="6" s="1"/>
  <c r="J29" i="6"/>
  <c r="V28" i="6"/>
  <c r="D28" i="6" s="1"/>
  <c r="F28" i="6" s="1"/>
  <c r="J28" i="6"/>
  <c r="V27" i="6"/>
  <c r="D27" i="6" s="1"/>
  <c r="F27" i="6" s="1"/>
  <c r="J27" i="6"/>
  <c r="V26" i="6"/>
  <c r="D26" i="6" s="1"/>
  <c r="F26" i="6" s="1"/>
  <c r="J26" i="6"/>
  <c r="V25" i="6"/>
  <c r="D25" i="6" s="1"/>
  <c r="F25" i="6" s="1"/>
  <c r="J25" i="6"/>
  <c r="V24" i="6"/>
  <c r="J24" i="6"/>
  <c r="D24" i="6"/>
  <c r="F24" i="6" s="1"/>
  <c r="V23" i="6"/>
  <c r="D23" i="6" s="1"/>
  <c r="F23" i="6" s="1"/>
  <c r="J23" i="6"/>
  <c r="V22" i="6"/>
  <c r="J22" i="6"/>
  <c r="D22" i="6"/>
  <c r="F22" i="6" s="1"/>
  <c r="V21" i="6"/>
  <c r="D21" i="6" s="1"/>
  <c r="F21" i="6" s="1"/>
  <c r="J21" i="6"/>
  <c r="V20" i="6"/>
  <c r="J20" i="6"/>
  <c r="D20" i="6"/>
  <c r="F20" i="6" s="1"/>
  <c r="V19" i="6"/>
  <c r="D19" i="6" s="1"/>
  <c r="F19" i="6" s="1"/>
  <c r="J19" i="6"/>
  <c r="V18" i="6"/>
  <c r="D18" i="6" s="1"/>
  <c r="F18" i="6" s="1"/>
  <c r="J18" i="6"/>
  <c r="V17" i="6"/>
  <c r="D17" i="6" s="1"/>
  <c r="F17" i="6" s="1"/>
  <c r="J17" i="6"/>
  <c r="V16" i="6"/>
  <c r="J16" i="6"/>
  <c r="D16" i="6"/>
  <c r="F16" i="6" s="1"/>
  <c r="V15" i="6"/>
  <c r="D15" i="6" s="1"/>
  <c r="F15" i="6" s="1"/>
  <c r="J15" i="6"/>
  <c r="V14" i="6"/>
  <c r="J14" i="6"/>
  <c r="D14" i="6"/>
  <c r="F14" i="6" s="1"/>
  <c r="V13" i="6"/>
  <c r="D13" i="6" s="1"/>
  <c r="F13" i="6" s="1"/>
  <c r="J13" i="6"/>
  <c r="V12" i="6"/>
  <c r="D12" i="6" s="1"/>
  <c r="F12" i="6" s="1"/>
  <c r="J12" i="6"/>
  <c r="V11" i="6"/>
  <c r="D11" i="6" s="1"/>
  <c r="F11" i="6" s="1"/>
  <c r="J11" i="6"/>
  <c r="V10" i="6"/>
  <c r="D10" i="6" s="1"/>
  <c r="F10" i="6" s="1"/>
  <c r="J10" i="6"/>
  <c r="V9" i="6"/>
  <c r="D9" i="6" s="1"/>
  <c r="F9" i="6" s="1"/>
  <c r="J9" i="6"/>
  <c r="V8" i="6"/>
  <c r="J8" i="6"/>
  <c r="D8" i="6"/>
  <c r="F8" i="6" s="1"/>
  <c r="V7" i="6"/>
  <c r="D7" i="6" s="1"/>
  <c r="F7" i="6" s="1"/>
  <c r="J7" i="6"/>
  <c r="V6" i="6"/>
  <c r="J6" i="6"/>
  <c r="D6" i="6"/>
  <c r="F6" i="6" s="1"/>
  <c r="V5" i="6"/>
  <c r="J5" i="6"/>
  <c r="V4" i="6"/>
  <c r="J4" i="6"/>
  <c r="D4" i="6"/>
  <c r="U35" i="5"/>
  <c r="T35" i="5"/>
  <c r="S35" i="5"/>
  <c r="R35" i="5"/>
  <c r="Q35" i="5"/>
  <c r="P35" i="5"/>
  <c r="O35" i="5"/>
  <c r="N35" i="5"/>
  <c r="M35" i="5"/>
  <c r="L35" i="5"/>
  <c r="I35" i="5"/>
  <c r="H35" i="5"/>
  <c r="G35" i="5"/>
  <c r="E35" i="5"/>
  <c r="C35" i="5"/>
  <c r="B35" i="5"/>
  <c r="V34" i="5"/>
  <c r="D34" i="5" s="1"/>
  <c r="F34" i="5" s="1"/>
  <c r="J34" i="5"/>
  <c r="V33" i="5"/>
  <c r="J33" i="5"/>
  <c r="D33" i="5"/>
  <c r="F33" i="5" s="1"/>
  <c r="V32" i="5"/>
  <c r="J32" i="5"/>
  <c r="D32" i="5"/>
  <c r="F32" i="5" s="1"/>
  <c r="V31" i="5"/>
  <c r="D31" i="5" s="1"/>
  <c r="F31" i="5" s="1"/>
  <c r="J31" i="5"/>
  <c r="V30" i="5"/>
  <c r="D30" i="5" s="1"/>
  <c r="F30" i="5" s="1"/>
  <c r="J30" i="5"/>
  <c r="V29" i="5"/>
  <c r="J29" i="5"/>
  <c r="D29" i="5"/>
  <c r="F29" i="5" s="1"/>
  <c r="V28" i="5"/>
  <c r="D28" i="5" s="1"/>
  <c r="F28" i="5" s="1"/>
  <c r="J28" i="5"/>
  <c r="V27" i="5"/>
  <c r="D27" i="5" s="1"/>
  <c r="F27" i="5" s="1"/>
  <c r="J27" i="5"/>
  <c r="V26" i="5"/>
  <c r="D26" i="5" s="1"/>
  <c r="F26" i="5" s="1"/>
  <c r="J26" i="5"/>
  <c r="V25" i="5"/>
  <c r="J25" i="5"/>
  <c r="D25" i="5"/>
  <c r="F25" i="5" s="1"/>
  <c r="V24" i="5"/>
  <c r="J24" i="5"/>
  <c r="D24" i="5"/>
  <c r="F24" i="5" s="1"/>
  <c r="V23" i="5"/>
  <c r="D23" i="5" s="1"/>
  <c r="F23" i="5" s="1"/>
  <c r="J23" i="5"/>
  <c r="V22" i="5"/>
  <c r="D22" i="5" s="1"/>
  <c r="F22" i="5" s="1"/>
  <c r="J22" i="5"/>
  <c r="V21" i="5"/>
  <c r="J21" i="5"/>
  <c r="D21" i="5"/>
  <c r="F21" i="5" s="1"/>
  <c r="V20" i="5"/>
  <c r="J20" i="5"/>
  <c r="D20" i="5"/>
  <c r="F20" i="5" s="1"/>
  <c r="V19" i="5"/>
  <c r="D19" i="5" s="1"/>
  <c r="F19" i="5" s="1"/>
  <c r="J19" i="5"/>
  <c r="V18" i="5"/>
  <c r="D18" i="5" s="1"/>
  <c r="F18" i="5" s="1"/>
  <c r="J18" i="5"/>
  <c r="V17" i="5"/>
  <c r="J17" i="5"/>
  <c r="D17" i="5"/>
  <c r="F17" i="5" s="1"/>
  <c r="V16" i="5"/>
  <c r="J16" i="5"/>
  <c r="D16" i="5"/>
  <c r="F16" i="5" s="1"/>
  <c r="V15" i="5"/>
  <c r="D15" i="5" s="1"/>
  <c r="F15" i="5" s="1"/>
  <c r="J15" i="5"/>
  <c r="V14" i="5"/>
  <c r="D14" i="5" s="1"/>
  <c r="F14" i="5" s="1"/>
  <c r="J14" i="5"/>
  <c r="V13" i="5"/>
  <c r="J13" i="5"/>
  <c r="D13" i="5"/>
  <c r="F13" i="5" s="1"/>
  <c r="V12" i="5"/>
  <c r="J12" i="5"/>
  <c r="D12" i="5"/>
  <c r="F12" i="5" s="1"/>
  <c r="V11" i="5"/>
  <c r="D11" i="5" s="1"/>
  <c r="F11" i="5" s="1"/>
  <c r="J11" i="5"/>
  <c r="V10" i="5"/>
  <c r="D10" i="5" s="1"/>
  <c r="F10" i="5" s="1"/>
  <c r="J10" i="5"/>
  <c r="V9" i="5"/>
  <c r="J9" i="5"/>
  <c r="D9" i="5"/>
  <c r="F9" i="5" s="1"/>
  <c r="V8" i="5"/>
  <c r="J8" i="5"/>
  <c r="D8" i="5"/>
  <c r="F8" i="5" s="1"/>
  <c r="V7" i="5"/>
  <c r="D7" i="5" s="1"/>
  <c r="F7" i="5" s="1"/>
  <c r="J7" i="5"/>
  <c r="V6" i="5"/>
  <c r="D6" i="5" s="1"/>
  <c r="F6" i="5" s="1"/>
  <c r="J6" i="5"/>
  <c r="V5" i="5"/>
  <c r="J5" i="5"/>
  <c r="D5" i="5"/>
  <c r="F5" i="5" s="1"/>
  <c r="V4" i="5"/>
  <c r="J4" i="5"/>
  <c r="D4" i="5"/>
  <c r="U35" i="4"/>
  <c r="T35" i="4"/>
  <c r="S35" i="4"/>
  <c r="R35" i="4"/>
  <c r="Q35" i="4"/>
  <c r="P35" i="4"/>
  <c r="O35" i="4"/>
  <c r="N35" i="4"/>
  <c r="M35" i="4"/>
  <c r="L35" i="4"/>
  <c r="I35" i="4"/>
  <c r="H35" i="4"/>
  <c r="G35" i="4"/>
  <c r="E35" i="4"/>
  <c r="C35" i="4"/>
  <c r="B35" i="4"/>
  <c r="V34" i="4"/>
  <c r="D34" i="4" s="1"/>
  <c r="F34" i="4" s="1"/>
  <c r="J34" i="4"/>
  <c r="V33" i="4"/>
  <c r="D33" i="4" s="1"/>
  <c r="F33" i="4" s="1"/>
  <c r="J33" i="4"/>
  <c r="V32" i="4"/>
  <c r="J32" i="4"/>
  <c r="D32" i="4"/>
  <c r="F32" i="4" s="1"/>
  <c r="V31" i="4"/>
  <c r="D31" i="4" s="1"/>
  <c r="F31" i="4" s="1"/>
  <c r="J31" i="4"/>
  <c r="V30" i="4"/>
  <c r="D30" i="4" s="1"/>
  <c r="F30" i="4" s="1"/>
  <c r="J30" i="4"/>
  <c r="V29" i="4"/>
  <c r="J29" i="4"/>
  <c r="D29" i="4"/>
  <c r="F29" i="4" s="1"/>
  <c r="V28" i="4"/>
  <c r="J28" i="4"/>
  <c r="D28" i="4"/>
  <c r="F28" i="4" s="1"/>
  <c r="V27" i="4"/>
  <c r="D27" i="4" s="1"/>
  <c r="F27" i="4" s="1"/>
  <c r="J27" i="4"/>
  <c r="V26" i="4"/>
  <c r="D26" i="4" s="1"/>
  <c r="F26" i="4" s="1"/>
  <c r="J26" i="4"/>
  <c r="V25" i="4"/>
  <c r="J25" i="4"/>
  <c r="D25" i="4"/>
  <c r="F25" i="4" s="1"/>
  <c r="V24" i="4"/>
  <c r="J24" i="4"/>
  <c r="D24" i="4"/>
  <c r="F24" i="4" s="1"/>
  <c r="V23" i="4"/>
  <c r="D23" i="4" s="1"/>
  <c r="F23" i="4" s="1"/>
  <c r="J23" i="4"/>
  <c r="V22" i="4"/>
  <c r="D22" i="4" s="1"/>
  <c r="F22" i="4" s="1"/>
  <c r="J22" i="4"/>
  <c r="V21" i="4"/>
  <c r="J21" i="4"/>
  <c r="D21" i="4"/>
  <c r="F21" i="4" s="1"/>
  <c r="V20" i="4"/>
  <c r="J20" i="4"/>
  <c r="D20" i="4"/>
  <c r="F20" i="4" s="1"/>
  <c r="V19" i="4"/>
  <c r="D19" i="4" s="1"/>
  <c r="F19" i="4" s="1"/>
  <c r="J19" i="4"/>
  <c r="V18" i="4"/>
  <c r="D18" i="4" s="1"/>
  <c r="F18" i="4" s="1"/>
  <c r="J18" i="4"/>
  <c r="V17" i="4"/>
  <c r="J17" i="4"/>
  <c r="D17" i="4"/>
  <c r="F17" i="4" s="1"/>
  <c r="V16" i="4"/>
  <c r="J16" i="4"/>
  <c r="D16" i="4"/>
  <c r="F16" i="4" s="1"/>
  <c r="V15" i="4"/>
  <c r="D15" i="4" s="1"/>
  <c r="F15" i="4" s="1"/>
  <c r="J15" i="4"/>
  <c r="V14" i="4"/>
  <c r="D14" i="4" s="1"/>
  <c r="F14" i="4" s="1"/>
  <c r="J14" i="4"/>
  <c r="V13" i="4"/>
  <c r="J13" i="4"/>
  <c r="D13" i="4"/>
  <c r="F13" i="4" s="1"/>
  <c r="V12" i="4"/>
  <c r="J12" i="4"/>
  <c r="D12" i="4"/>
  <c r="F12" i="4" s="1"/>
  <c r="V11" i="4"/>
  <c r="D11" i="4" s="1"/>
  <c r="F11" i="4" s="1"/>
  <c r="J11" i="4"/>
  <c r="V10" i="4"/>
  <c r="D10" i="4" s="1"/>
  <c r="F10" i="4" s="1"/>
  <c r="J10" i="4"/>
  <c r="V9" i="4"/>
  <c r="J9" i="4"/>
  <c r="D9" i="4"/>
  <c r="F9" i="4" s="1"/>
  <c r="V8" i="4"/>
  <c r="J8" i="4"/>
  <c r="D8" i="4"/>
  <c r="F8" i="4" s="1"/>
  <c r="V7" i="4"/>
  <c r="D7" i="4" s="1"/>
  <c r="F7" i="4" s="1"/>
  <c r="J7" i="4"/>
  <c r="V6" i="4"/>
  <c r="D6" i="4" s="1"/>
  <c r="F6" i="4" s="1"/>
  <c r="J6" i="4"/>
  <c r="V5" i="4"/>
  <c r="J5" i="4"/>
  <c r="D5" i="4"/>
  <c r="F5" i="4" s="1"/>
  <c r="V4" i="4"/>
  <c r="J4" i="4"/>
  <c r="D4" i="4"/>
  <c r="U35" i="3"/>
  <c r="T35" i="3"/>
  <c r="S35" i="3"/>
  <c r="R35" i="3"/>
  <c r="Q35" i="3"/>
  <c r="P35" i="3"/>
  <c r="O35" i="3"/>
  <c r="N35" i="3"/>
  <c r="M35" i="3"/>
  <c r="L35" i="3"/>
  <c r="I35" i="3"/>
  <c r="H35" i="3"/>
  <c r="G35" i="3"/>
  <c r="E35" i="3"/>
  <c r="C35" i="3"/>
  <c r="B35" i="3"/>
  <c r="V34" i="3"/>
  <c r="D34" i="3" s="1"/>
  <c r="F34" i="3" s="1"/>
  <c r="J34" i="3"/>
  <c r="V33" i="3"/>
  <c r="D33" i="3" s="1"/>
  <c r="F33" i="3" s="1"/>
  <c r="J33" i="3"/>
  <c r="V32" i="3"/>
  <c r="J32" i="3"/>
  <c r="D32" i="3"/>
  <c r="F32" i="3" s="1"/>
  <c r="V31" i="3"/>
  <c r="J31" i="3"/>
  <c r="D31" i="3"/>
  <c r="F31" i="3" s="1"/>
  <c r="V30" i="3"/>
  <c r="J30" i="3"/>
  <c r="D30" i="3"/>
  <c r="F30" i="3" s="1"/>
  <c r="V29" i="3"/>
  <c r="D29" i="3" s="1"/>
  <c r="F29" i="3" s="1"/>
  <c r="J29" i="3"/>
  <c r="V28" i="3"/>
  <c r="D28" i="3" s="1"/>
  <c r="F28" i="3" s="1"/>
  <c r="J28" i="3"/>
  <c r="V27" i="3"/>
  <c r="D27" i="3" s="1"/>
  <c r="F27" i="3" s="1"/>
  <c r="J27" i="3"/>
  <c r="V26" i="3"/>
  <c r="J26" i="3"/>
  <c r="D26" i="3"/>
  <c r="F26" i="3" s="1"/>
  <c r="V25" i="3"/>
  <c r="J25" i="3"/>
  <c r="F25" i="3"/>
  <c r="D25" i="3"/>
  <c r="V24" i="3"/>
  <c r="J24" i="3"/>
  <c r="D24" i="3"/>
  <c r="F24" i="3" s="1"/>
  <c r="V23" i="3"/>
  <c r="J23" i="3"/>
  <c r="F23" i="3"/>
  <c r="D23" i="3"/>
  <c r="V22" i="3"/>
  <c r="J22" i="3"/>
  <c r="D22" i="3"/>
  <c r="F22" i="3" s="1"/>
  <c r="V21" i="3"/>
  <c r="J21" i="3"/>
  <c r="D21" i="3"/>
  <c r="F21" i="3" s="1"/>
  <c r="V20" i="3"/>
  <c r="D20" i="3" s="1"/>
  <c r="F20" i="3" s="1"/>
  <c r="J20" i="3"/>
  <c r="V19" i="3"/>
  <c r="D19" i="3" s="1"/>
  <c r="F19" i="3" s="1"/>
  <c r="J19" i="3"/>
  <c r="V18" i="3"/>
  <c r="D18" i="3" s="1"/>
  <c r="F18" i="3" s="1"/>
  <c r="J18" i="3"/>
  <c r="V17" i="3"/>
  <c r="D17" i="3" s="1"/>
  <c r="F17" i="3" s="1"/>
  <c r="J17" i="3"/>
  <c r="V16" i="3"/>
  <c r="J16" i="3"/>
  <c r="D16" i="3"/>
  <c r="F16" i="3" s="1"/>
  <c r="V15" i="3"/>
  <c r="J15" i="3"/>
  <c r="D15" i="3"/>
  <c r="F15" i="3" s="1"/>
  <c r="V14" i="3"/>
  <c r="J14" i="3"/>
  <c r="D14" i="3"/>
  <c r="F14" i="3" s="1"/>
  <c r="V13" i="3"/>
  <c r="D13" i="3" s="1"/>
  <c r="F13" i="3" s="1"/>
  <c r="J13" i="3"/>
  <c r="V12" i="3"/>
  <c r="D12" i="3" s="1"/>
  <c r="F12" i="3" s="1"/>
  <c r="J12" i="3"/>
  <c r="V11" i="3"/>
  <c r="D11" i="3" s="1"/>
  <c r="F11" i="3" s="1"/>
  <c r="J11" i="3"/>
  <c r="V10" i="3"/>
  <c r="D10" i="3" s="1"/>
  <c r="F10" i="3" s="1"/>
  <c r="J10" i="3"/>
  <c r="V9" i="3"/>
  <c r="J9" i="3"/>
  <c r="F9" i="3"/>
  <c r="D9" i="3"/>
  <c r="V8" i="3"/>
  <c r="J8" i="3"/>
  <c r="D8" i="3"/>
  <c r="F8" i="3" s="1"/>
  <c r="V7" i="3"/>
  <c r="J7" i="3"/>
  <c r="F7" i="3"/>
  <c r="D7" i="3"/>
  <c r="V6" i="3"/>
  <c r="J6" i="3"/>
  <c r="D6" i="3"/>
  <c r="F6" i="3" s="1"/>
  <c r="V5" i="3"/>
  <c r="J5" i="3"/>
  <c r="D5" i="3"/>
  <c r="F5" i="3" s="1"/>
  <c r="V4" i="3"/>
  <c r="D4" i="3" s="1"/>
  <c r="J4" i="3"/>
  <c r="U35" i="2"/>
  <c r="T35" i="2"/>
  <c r="S35" i="2"/>
  <c r="R35" i="2"/>
  <c r="Q35" i="2"/>
  <c r="P35" i="2"/>
  <c r="O35" i="2"/>
  <c r="N35" i="2"/>
  <c r="M35" i="2"/>
  <c r="L35" i="2"/>
  <c r="I35" i="2"/>
  <c r="H35" i="2"/>
  <c r="G35" i="2"/>
  <c r="E35" i="2"/>
  <c r="C35" i="2"/>
  <c r="B35" i="2"/>
  <c r="V34" i="2"/>
  <c r="D34" i="2" s="1"/>
  <c r="F34" i="2" s="1"/>
  <c r="J34" i="2"/>
  <c r="V33" i="2"/>
  <c r="J33" i="2"/>
  <c r="D33" i="2"/>
  <c r="F33" i="2" s="1"/>
  <c r="V32" i="2"/>
  <c r="D32" i="2" s="1"/>
  <c r="F32" i="2" s="1"/>
  <c r="J32" i="2"/>
  <c r="V31" i="2"/>
  <c r="J31" i="2"/>
  <c r="D31" i="2"/>
  <c r="F31" i="2" s="1"/>
  <c r="V30" i="2"/>
  <c r="D30" i="2" s="1"/>
  <c r="F30" i="2" s="1"/>
  <c r="J30" i="2"/>
  <c r="V29" i="2"/>
  <c r="D29" i="2" s="1"/>
  <c r="F29" i="2" s="1"/>
  <c r="J29" i="2"/>
  <c r="V28" i="2"/>
  <c r="D28" i="2" s="1"/>
  <c r="F28" i="2" s="1"/>
  <c r="J28" i="2"/>
  <c r="V27" i="2"/>
  <c r="J27" i="2"/>
  <c r="D27" i="2"/>
  <c r="F27" i="2" s="1"/>
  <c r="V26" i="2"/>
  <c r="D26" i="2" s="1"/>
  <c r="F26" i="2" s="1"/>
  <c r="J26" i="2"/>
  <c r="V25" i="2"/>
  <c r="D25" i="2" s="1"/>
  <c r="F25" i="2" s="1"/>
  <c r="J25" i="2"/>
  <c r="V24" i="2"/>
  <c r="D24" i="2" s="1"/>
  <c r="F24" i="2" s="1"/>
  <c r="J24" i="2"/>
  <c r="V23" i="2"/>
  <c r="D23" i="2" s="1"/>
  <c r="F23" i="2" s="1"/>
  <c r="J23" i="2"/>
  <c r="V22" i="2"/>
  <c r="D22" i="2" s="1"/>
  <c r="F22" i="2" s="1"/>
  <c r="J22" i="2"/>
  <c r="V21" i="2"/>
  <c r="J21" i="2"/>
  <c r="D21" i="2"/>
  <c r="F21" i="2" s="1"/>
  <c r="V20" i="2"/>
  <c r="D20" i="2" s="1"/>
  <c r="F20" i="2" s="1"/>
  <c r="J20" i="2"/>
  <c r="V19" i="2"/>
  <c r="D19" i="2" s="1"/>
  <c r="F19" i="2" s="1"/>
  <c r="J19" i="2"/>
  <c r="V18" i="2"/>
  <c r="D18" i="2" s="1"/>
  <c r="F18" i="2" s="1"/>
  <c r="J18" i="2"/>
  <c r="V17" i="2"/>
  <c r="J17" i="2"/>
  <c r="D17" i="2"/>
  <c r="F17" i="2" s="1"/>
  <c r="V16" i="2"/>
  <c r="D16" i="2" s="1"/>
  <c r="F16" i="2" s="1"/>
  <c r="J16" i="2"/>
  <c r="V15" i="2"/>
  <c r="J15" i="2"/>
  <c r="D15" i="2"/>
  <c r="F15" i="2" s="1"/>
  <c r="V14" i="2"/>
  <c r="D14" i="2" s="1"/>
  <c r="F14" i="2" s="1"/>
  <c r="J14" i="2"/>
  <c r="V13" i="2"/>
  <c r="D13" i="2" s="1"/>
  <c r="F13" i="2" s="1"/>
  <c r="J13" i="2"/>
  <c r="V12" i="2"/>
  <c r="D12" i="2" s="1"/>
  <c r="F12" i="2" s="1"/>
  <c r="J12" i="2"/>
  <c r="V11" i="2"/>
  <c r="J11" i="2"/>
  <c r="D11" i="2"/>
  <c r="F11" i="2" s="1"/>
  <c r="V10" i="2"/>
  <c r="D10" i="2" s="1"/>
  <c r="F10" i="2" s="1"/>
  <c r="J10" i="2"/>
  <c r="V9" i="2"/>
  <c r="D9" i="2" s="1"/>
  <c r="F9" i="2" s="1"/>
  <c r="J9" i="2"/>
  <c r="V8" i="2"/>
  <c r="D8" i="2" s="1"/>
  <c r="F8" i="2" s="1"/>
  <c r="J8" i="2"/>
  <c r="V7" i="2"/>
  <c r="D7" i="2" s="1"/>
  <c r="F7" i="2" s="1"/>
  <c r="J7" i="2"/>
  <c r="V6" i="2"/>
  <c r="D6" i="2" s="1"/>
  <c r="F6" i="2" s="1"/>
  <c r="J6" i="2"/>
  <c r="V5" i="2"/>
  <c r="J5" i="2"/>
  <c r="D5" i="2"/>
  <c r="F5" i="2" s="1"/>
  <c r="V4" i="2"/>
  <c r="J4" i="2"/>
  <c r="J35" i="2" s="1"/>
  <c r="U35" i="1"/>
  <c r="T35" i="1"/>
  <c r="S35" i="1"/>
  <c r="R35" i="1"/>
  <c r="Q35" i="1"/>
  <c r="P35" i="1"/>
  <c r="O35" i="1"/>
  <c r="N35" i="1"/>
  <c r="M35" i="1"/>
  <c r="L35" i="1"/>
  <c r="I35" i="1"/>
  <c r="H35" i="1"/>
  <c r="G35" i="1"/>
  <c r="E35" i="1"/>
  <c r="C35" i="1"/>
  <c r="B35" i="1"/>
  <c r="V34" i="1"/>
  <c r="D34" i="1" s="1"/>
  <c r="F34" i="1" s="1"/>
  <c r="J34" i="1"/>
  <c r="V33" i="1"/>
  <c r="D33" i="1" s="1"/>
  <c r="F33" i="1" s="1"/>
  <c r="J33" i="1"/>
  <c r="V32" i="1"/>
  <c r="D32" i="1" s="1"/>
  <c r="F32" i="1" s="1"/>
  <c r="J32" i="1"/>
  <c r="V31" i="1"/>
  <c r="D31" i="1" s="1"/>
  <c r="F31" i="1" s="1"/>
  <c r="J31" i="1"/>
  <c r="V30" i="1"/>
  <c r="D30" i="1" s="1"/>
  <c r="F30" i="1" s="1"/>
  <c r="J30" i="1"/>
  <c r="V29" i="1"/>
  <c r="D29" i="1" s="1"/>
  <c r="F29" i="1" s="1"/>
  <c r="J29" i="1"/>
  <c r="V28" i="1"/>
  <c r="D28" i="1" s="1"/>
  <c r="F28" i="1" s="1"/>
  <c r="J28" i="1"/>
  <c r="V27" i="1"/>
  <c r="D27" i="1" s="1"/>
  <c r="F27" i="1" s="1"/>
  <c r="J27" i="1"/>
  <c r="V26" i="1"/>
  <c r="D26" i="1" s="1"/>
  <c r="F26" i="1" s="1"/>
  <c r="J26" i="1"/>
  <c r="V25" i="1"/>
  <c r="D25" i="1" s="1"/>
  <c r="F25" i="1" s="1"/>
  <c r="J25" i="1"/>
  <c r="V24" i="1"/>
  <c r="D24" i="1" s="1"/>
  <c r="F24" i="1" s="1"/>
  <c r="J24" i="1"/>
  <c r="V23" i="1"/>
  <c r="D23" i="1" s="1"/>
  <c r="F23" i="1" s="1"/>
  <c r="J23" i="1"/>
  <c r="V22" i="1"/>
  <c r="D22" i="1" s="1"/>
  <c r="F22" i="1" s="1"/>
  <c r="J22" i="1"/>
  <c r="V21" i="1"/>
  <c r="D21" i="1" s="1"/>
  <c r="F21" i="1" s="1"/>
  <c r="J21" i="1"/>
  <c r="V20" i="1"/>
  <c r="D20" i="1" s="1"/>
  <c r="F20" i="1" s="1"/>
  <c r="J20" i="1"/>
  <c r="V19" i="1"/>
  <c r="D19" i="1" s="1"/>
  <c r="F19" i="1" s="1"/>
  <c r="J19" i="1"/>
  <c r="V18" i="1"/>
  <c r="D18" i="1" s="1"/>
  <c r="F18" i="1" s="1"/>
  <c r="J18" i="1"/>
  <c r="V17" i="1"/>
  <c r="D17" i="1" s="1"/>
  <c r="F17" i="1" s="1"/>
  <c r="J17" i="1"/>
  <c r="V16" i="1"/>
  <c r="D16" i="1" s="1"/>
  <c r="F16" i="1" s="1"/>
  <c r="J16" i="1"/>
  <c r="V15" i="1"/>
  <c r="D15" i="1" s="1"/>
  <c r="F15" i="1" s="1"/>
  <c r="J15" i="1"/>
  <c r="V14" i="1"/>
  <c r="D14" i="1" s="1"/>
  <c r="F14" i="1" s="1"/>
  <c r="J14" i="1"/>
  <c r="V13" i="1"/>
  <c r="D13" i="1" s="1"/>
  <c r="F13" i="1" s="1"/>
  <c r="J13" i="1"/>
  <c r="V12" i="1"/>
  <c r="D12" i="1" s="1"/>
  <c r="F12" i="1" s="1"/>
  <c r="J12" i="1"/>
  <c r="V11" i="1"/>
  <c r="D11" i="1" s="1"/>
  <c r="F11" i="1" s="1"/>
  <c r="J11" i="1"/>
  <c r="V10" i="1"/>
  <c r="D10" i="1" s="1"/>
  <c r="F10" i="1" s="1"/>
  <c r="J10" i="1"/>
  <c r="V9" i="1"/>
  <c r="D9" i="1" s="1"/>
  <c r="F9" i="1" s="1"/>
  <c r="J9" i="1"/>
  <c r="V8" i="1"/>
  <c r="D8" i="1" s="1"/>
  <c r="F8" i="1" s="1"/>
  <c r="J8" i="1"/>
  <c r="V7" i="1"/>
  <c r="D7" i="1" s="1"/>
  <c r="F7" i="1" s="1"/>
  <c r="J7" i="1"/>
  <c r="V6" i="1"/>
  <c r="D6" i="1" s="1"/>
  <c r="F6" i="1" s="1"/>
  <c r="J6" i="1"/>
  <c r="V5" i="1"/>
  <c r="D5" i="1" s="1"/>
  <c r="F5" i="1" s="1"/>
  <c r="J5" i="1"/>
  <c r="V4" i="1"/>
  <c r="D4" i="1" s="1"/>
  <c r="J4" i="1"/>
  <c r="V35" i="12" l="1"/>
  <c r="D35" i="12"/>
  <c r="F35" i="12" s="1"/>
  <c r="J35" i="9"/>
  <c r="D35" i="9"/>
  <c r="F35" i="9" s="1"/>
  <c r="V35" i="9"/>
  <c r="J35" i="6"/>
  <c r="V35" i="6"/>
  <c r="D35" i="5"/>
  <c r="F35" i="5" s="1"/>
  <c r="J35" i="5"/>
  <c r="V35" i="5"/>
  <c r="J35" i="4"/>
  <c r="V35" i="4"/>
  <c r="D35" i="4"/>
  <c r="F35" i="4" s="1"/>
  <c r="D35" i="3"/>
  <c r="F35" i="3" s="1"/>
  <c r="J35" i="3"/>
  <c r="V35" i="3"/>
  <c r="V35" i="2"/>
  <c r="J35" i="1"/>
  <c r="J35" i="8"/>
  <c r="V35" i="22"/>
  <c r="V35" i="16"/>
  <c r="D35" i="25"/>
  <c r="F35" i="25" s="1"/>
  <c r="V35" i="25"/>
  <c r="D35" i="24"/>
  <c r="F35" i="24" s="1"/>
  <c r="J35" i="26"/>
  <c r="V35" i="26"/>
  <c r="D4" i="26"/>
  <c r="F4" i="25"/>
  <c r="D35" i="23"/>
  <c r="F35" i="23" s="1"/>
  <c r="J35" i="23"/>
  <c r="V35" i="23"/>
  <c r="F4" i="23"/>
  <c r="F4" i="22"/>
  <c r="F4" i="21"/>
  <c r="D35" i="19"/>
  <c r="F35" i="19" s="1"/>
  <c r="J35" i="19"/>
  <c r="V35" i="19"/>
  <c r="F4" i="20"/>
  <c r="D5" i="20"/>
  <c r="F5" i="20" s="1"/>
  <c r="F4" i="19"/>
  <c r="J35" i="18"/>
  <c r="V35" i="18"/>
  <c r="D4" i="18"/>
  <c r="J35" i="17"/>
  <c r="V35" i="17"/>
  <c r="D35" i="17"/>
  <c r="F35" i="17" s="1"/>
  <c r="F4" i="16"/>
  <c r="D5" i="16"/>
  <c r="F5" i="16" s="1"/>
  <c r="D35" i="15"/>
  <c r="F35" i="15" s="1"/>
  <c r="J35" i="15"/>
  <c r="V35" i="15"/>
  <c r="F4" i="15"/>
  <c r="J35" i="14"/>
  <c r="V35" i="14"/>
  <c r="D35" i="14"/>
  <c r="F35" i="14" s="1"/>
  <c r="F4" i="14"/>
  <c r="F4" i="13"/>
  <c r="F4" i="12"/>
  <c r="F4" i="11"/>
  <c r="D35" i="11"/>
  <c r="F35" i="11"/>
  <c r="V35" i="11"/>
  <c r="F4" i="10"/>
  <c r="F4" i="9"/>
  <c r="D35" i="8"/>
  <c r="F35" i="8" s="1"/>
  <c r="F4" i="8"/>
  <c r="V35" i="8"/>
  <c r="F4" i="7"/>
  <c r="F4" i="6"/>
  <c r="D5" i="6"/>
  <c r="F5" i="6" s="1"/>
  <c r="F4" i="5"/>
  <c r="F4" i="4"/>
  <c r="F4" i="3"/>
  <c r="D4" i="2"/>
  <c r="F4" i="1"/>
  <c r="D35" i="1"/>
  <c r="F35" i="1" s="1"/>
  <c r="V35" i="1"/>
  <c r="D35" i="26" l="1"/>
  <c r="F35" i="26" s="1"/>
  <c r="F4" i="26"/>
  <c r="D35" i="20"/>
  <c r="F35" i="20" s="1"/>
  <c r="D35" i="18"/>
  <c r="F35" i="18" s="1"/>
  <c r="F4" i="18"/>
  <c r="D35" i="16"/>
  <c r="F35" i="16" s="1"/>
  <c r="D35" i="6"/>
  <c r="F35" i="6" s="1"/>
  <c r="D35" i="2"/>
  <c r="F35" i="2" s="1"/>
  <c r="F4" i="2"/>
  <c r="F48" i="26" l="1"/>
  <c r="F49" i="26" s="1"/>
  <c r="E49" i="26"/>
  <c r="E47" i="26" s="1"/>
  <c r="B52" i="26"/>
  <c r="K47" i="26" s="1"/>
  <c r="I49" i="25"/>
  <c r="D46" i="25"/>
  <c r="D47" i="25" s="1"/>
  <c r="C47" i="25"/>
  <c r="C45" i="25" s="1"/>
  <c r="C46" i="25" s="1"/>
  <c r="T48" i="25"/>
  <c r="B50" i="25"/>
  <c r="I45" i="25" s="1"/>
  <c r="G44" i="24"/>
  <c r="B45" i="24"/>
  <c r="G40" i="24" s="1"/>
  <c r="B46" i="23"/>
  <c r="H42" i="23" s="1"/>
  <c r="C43" i="23"/>
  <c r="C43" i="22"/>
  <c r="B46" i="22"/>
  <c r="I42" i="22" s="1"/>
  <c r="B46" i="21"/>
  <c r="H41" i="21" s="1"/>
  <c r="C43" i="21"/>
  <c r="B45" i="20"/>
  <c r="H40" i="20" s="1"/>
  <c r="C42" i="20"/>
  <c r="I46" i="19"/>
  <c r="C43" i="19"/>
  <c r="B46" i="19"/>
  <c r="I42" i="19" s="1"/>
  <c r="D43" i="18"/>
  <c r="B46" i="18"/>
  <c r="I42" i="18" s="1"/>
  <c r="B41" i="17"/>
  <c r="B43" i="17" s="1"/>
  <c r="B42" i="17"/>
  <c r="F43" i="17"/>
  <c r="B46" i="17"/>
  <c r="I49" i="17" s="1"/>
  <c r="C52" i="19"/>
  <c r="E43" i="16"/>
  <c r="L45" i="16"/>
  <c r="N45" i="16"/>
  <c r="B46" i="16"/>
  <c r="J41" i="16" s="1"/>
  <c r="J57" i="16"/>
  <c r="B46" i="15"/>
  <c r="J41" i="15" s="1"/>
  <c r="E43" i="15"/>
  <c r="Z43" i="15"/>
  <c r="Q41" i="14"/>
  <c r="E43" i="14"/>
  <c r="B46" i="14"/>
  <c r="L50" i="13"/>
  <c r="N45" i="13" s="1"/>
  <c r="N41" i="13"/>
  <c r="B47" i="13"/>
  <c r="B45" i="13" s="1"/>
  <c r="D47" i="13"/>
  <c r="D45" i="13" s="1"/>
  <c r="D46" i="13" s="1"/>
  <c r="F47" i="13"/>
  <c r="B44" i="12"/>
  <c r="I49" i="12"/>
  <c r="B51" i="12"/>
  <c r="I45" i="12" s="1"/>
  <c r="C42" i="11"/>
  <c r="C43" i="11" s="1"/>
  <c r="B46" i="11"/>
  <c r="H46" i="11"/>
  <c r="H50" i="11"/>
  <c r="B46" i="10"/>
  <c r="I41" i="10" s="1"/>
  <c r="I45" i="10"/>
  <c r="I50" i="9"/>
  <c r="B51" i="9"/>
  <c r="I46" i="9" s="1"/>
  <c r="I48" i="8"/>
  <c r="B50" i="8"/>
  <c r="I44" i="8" s="1"/>
  <c r="B52" i="8"/>
  <c r="G42" i="7"/>
  <c r="C43" i="7"/>
  <c r="I43" i="7"/>
  <c r="B44" i="7"/>
  <c r="B42" i="7" s="1"/>
  <c r="I44" i="7" s="1"/>
  <c r="C44" i="7"/>
  <c r="B47" i="7"/>
  <c r="I47" i="7"/>
  <c r="B48" i="7"/>
  <c r="I46" i="7" s="1"/>
  <c r="C42" i="6"/>
  <c r="C43" i="6" s="1"/>
  <c r="H42" i="6"/>
  <c r="H43" i="6"/>
  <c r="H44" i="6"/>
  <c r="N42" i="5"/>
  <c r="C43" i="5"/>
  <c r="C44" i="5" s="1"/>
  <c r="C43" i="4"/>
  <c r="C44" i="4" s="1"/>
  <c r="D43" i="4"/>
  <c r="D44" i="4" s="1"/>
  <c r="E43" i="4"/>
  <c r="E44" i="4" s="1"/>
  <c r="B44" i="4"/>
  <c r="B49" i="4" s="1"/>
  <c r="H46" i="4"/>
  <c r="H55" i="4" s="1"/>
  <c r="B48" i="4"/>
  <c r="F55" i="4"/>
  <c r="C43" i="3"/>
  <c r="G46" i="3"/>
  <c r="C42" i="2"/>
  <c r="C43" i="2" s="1"/>
  <c r="G47" i="2"/>
  <c r="C42" i="1"/>
  <c r="C43" i="1" s="1"/>
  <c r="B46" i="1"/>
  <c r="I40" i="1" s="1"/>
  <c r="B48" i="1"/>
  <c r="I44" i="1" s="1"/>
  <c r="E48" i="26" l="1"/>
  <c r="T47" i="21"/>
  <c r="B46" i="13"/>
  <c r="L49" i="13"/>
  <c r="N44" i="13" s="1"/>
  <c r="F45" i="13"/>
  <c r="F46" i="13" s="1"/>
  <c r="B46" i="7"/>
  <c r="I42" i="7" s="1"/>
  <c r="B43" i="7"/>
  <c r="I45" i="7" s="1"/>
  <c r="C44" i="6"/>
  <c r="B48" i="5"/>
  <c r="N46" i="5" s="1"/>
  <c r="B42" i="4"/>
  <c r="C44" i="2"/>
  <c r="G41" i="19" l="1"/>
  <c r="B43" i="19"/>
  <c r="B47" i="19"/>
  <c r="I45" i="19" s="1"/>
  <c r="E40" i="17"/>
  <c r="E42" i="17" s="1"/>
  <c r="C41" i="17" s="1"/>
  <c r="B45" i="17" s="1"/>
  <c r="I48" i="17" s="1"/>
  <c r="H37" i="17"/>
  <c r="G48" i="17"/>
  <c r="L40" i="13"/>
  <c r="L48" i="13"/>
  <c r="L41" i="13" s="1"/>
  <c r="N40" i="13" s="1"/>
  <c r="N46" i="13" s="1"/>
  <c r="N43" i="13"/>
  <c r="N42" i="13"/>
  <c r="B47" i="12"/>
  <c r="G44" i="12"/>
  <c r="G43" i="7"/>
  <c r="G48" i="7" s="1"/>
  <c r="I48" i="7"/>
  <c r="B47" i="6"/>
  <c r="H45" i="6" s="1"/>
  <c r="B43" i="4"/>
  <c r="B47" i="4"/>
  <c r="B43" i="3"/>
  <c r="E45" i="3"/>
  <c r="B42" i="26" l="1"/>
  <c r="B49" i="26" s="1"/>
  <c r="I46" i="26"/>
  <c r="G44" i="25"/>
  <c r="B40" i="25"/>
  <c r="B47" i="25" s="1"/>
  <c r="B43" i="22"/>
  <c r="G41" i="22"/>
  <c r="B43" i="21"/>
  <c r="F40" i="21"/>
  <c r="B41" i="19"/>
  <c r="B42" i="19" s="1"/>
  <c r="I44" i="19" s="1"/>
  <c r="G41" i="18"/>
  <c r="B43" i="18"/>
  <c r="G49" i="17"/>
  <c r="G54" i="17" s="1"/>
  <c r="B43" i="16"/>
  <c r="H40" i="16"/>
  <c r="E47" i="16"/>
  <c r="I50" i="17"/>
  <c r="C42" i="17"/>
  <c r="I51" i="17" s="1"/>
  <c r="H40" i="15"/>
  <c r="B43" i="15"/>
  <c r="E47" i="15" s="1"/>
  <c r="B43" i="14"/>
  <c r="J43" i="14"/>
  <c r="O40" i="14"/>
  <c r="B47" i="14"/>
  <c r="L46" i="13"/>
  <c r="B45" i="12"/>
  <c r="B46" i="12" s="1"/>
  <c r="I47" i="12" s="1"/>
  <c r="B52" i="12"/>
  <c r="I48" i="12" s="1"/>
  <c r="F45" i="11"/>
  <c r="B43" i="11"/>
  <c r="B43" i="10"/>
  <c r="G40" i="10"/>
  <c r="B47" i="9"/>
  <c r="G45" i="9"/>
  <c r="B46" i="8"/>
  <c r="G43" i="8"/>
  <c r="F41" i="6"/>
  <c r="B46" i="6"/>
  <c r="L41" i="5"/>
  <c r="B44" i="5"/>
  <c r="B41" i="3"/>
  <c r="B46" i="3"/>
  <c r="G49" i="3" s="1"/>
  <c r="B44" i="2"/>
  <c r="E46" i="2"/>
  <c r="G39" i="1"/>
  <c r="B43" i="1"/>
  <c r="B47" i="1"/>
  <c r="I43" i="1" s="1"/>
  <c r="B47" i="26" l="1"/>
  <c r="B48" i="26" s="1"/>
  <c r="K49" i="26" s="1"/>
  <c r="B53" i="26"/>
  <c r="B45" i="25"/>
  <c r="B51" i="25"/>
  <c r="I48" i="25" s="1"/>
  <c r="F41" i="23"/>
  <c r="B43" i="23"/>
  <c r="B41" i="18"/>
  <c r="D47" i="18"/>
  <c r="B47" i="18"/>
  <c r="I45" i="18" s="1"/>
  <c r="C43" i="17"/>
  <c r="B41" i="21"/>
  <c r="B42" i="21" s="1"/>
  <c r="H43" i="21" s="1"/>
  <c r="B47" i="21"/>
  <c r="H44" i="21" s="1"/>
  <c r="B41" i="16"/>
  <c r="B47" i="16"/>
  <c r="J44" i="16" s="1"/>
  <c r="B41" i="22"/>
  <c r="B42" i="22" s="1"/>
  <c r="I44" i="22" s="1"/>
  <c r="B47" i="22"/>
  <c r="I45" i="22" s="1"/>
  <c r="I43" i="19"/>
  <c r="B45" i="19"/>
  <c r="I41" i="19" s="1"/>
  <c r="B42" i="20"/>
  <c r="F39" i="20"/>
  <c r="B42" i="24"/>
  <c r="E39" i="24"/>
  <c r="B41" i="15"/>
  <c r="B47" i="15"/>
  <c r="J44" i="15" s="1"/>
  <c r="Q44" i="14"/>
  <c r="B41" i="14"/>
  <c r="B42" i="14" s="1"/>
  <c r="I46" i="12"/>
  <c r="B50" i="12"/>
  <c r="G45" i="12" s="1"/>
  <c r="B41" i="11"/>
  <c r="B47" i="11"/>
  <c r="H49" i="11" s="1"/>
  <c r="B41" i="10"/>
  <c r="B42" i="10" s="1"/>
  <c r="I43" i="10" s="1"/>
  <c r="B47" i="10"/>
  <c r="I44" i="10" s="1"/>
  <c r="B45" i="9"/>
  <c r="B52" i="9"/>
  <c r="B53" i="9"/>
  <c r="I49" i="9" s="1"/>
  <c r="B44" i="8"/>
  <c r="B45" i="8" s="1"/>
  <c r="I46" i="8" s="1"/>
  <c r="B51" i="8"/>
  <c r="I47" i="8" s="1"/>
  <c r="F42" i="6"/>
  <c r="H41" i="6"/>
  <c r="H47" i="6" s="1"/>
  <c r="F47" i="6"/>
  <c r="B42" i="5"/>
  <c r="B47" i="5"/>
  <c r="N45" i="5" s="1"/>
  <c r="G47" i="3"/>
  <c r="B45" i="3"/>
  <c r="B42" i="3"/>
  <c r="G48" i="3" s="1"/>
  <c r="B42" i="2"/>
  <c r="B47" i="2"/>
  <c r="G50" i="2" s="1"/>
  <c r="B41" i="1"/>
  <c r="K48" i="26" l="1"/>
  <c r="B51" i="26"/>
  <c r="K46" i="26" s="1"/>
  <c r="I46" i="25"/>
  <c r="B49" i="25"/>
  <c r="I44" i="25" s="1"/>
  <c r="B46" i="25"/>
  <c r="I47" i="25" s="1"/>
  <c r="I43" i="18"/>
  <c r="B45" i="18"/>
  <c r="I41" i="18" s="1"/>
  <c r="B40" i="20"/>
  <c r="B41" i="20" s="1"/>
  <c r="H42" i="20" s="1"/>
  <c r="B46" i="20"/>
  <c r="H43" i="20" s="1"/>
  <c r="B42" i="18"/>
  <c r="I44" i="18" s="1"/>
  <c r="H42" i="21"/>
  <c r="B45" i="21"/>
  <c r="H40" i="21" s="1"/>
  <c r="B41" i="23"/>
  <c r="B42" i="23" s="1"/>
  <c r="H44" i="23" s="1"/>
  <c r="B47" i="23"/>
  <c r="H45" i="23" s="1"/>
  <c r="J42" i="16"/>
  <c r="B45" i="16"/>
  <c r="J40" i="16" s="1"/>
  <c r="H41" i="16" s="1"/>
  <c r="D47" i="17"/>
  <c r="B47" i="17"/>
  <c r="I52" i="17" s="1"/>
  <c r="I54" i="17" s="1"/>
  <c r="B42" i="16"/>
  <c r="J43" i="16" s="1"/>
  <c r="I47" i="19"/>
  <c r="G42" i="19"/>
  <c r="G47" i="19" s="1"/>
  <c r="B40" i="24"/>
  <c r="B41" i="24" s="1"/>
  <c r="G42" i="24" s="1"/>
  <c r="B46" i="24"/>
  <c r="G43" i="24" s="1"/>
  <c r="I43" i="22"/>
  <c r="B45" i="22"/>
  <c r="I41" i="22" s="1"/>
  <c r="J42" i="15"/>
  <c r="B45" i="15"/>
  <c r="J40" i="15" s="1"/>
  <c r="B42" i="15"/>
  <c r="J43" i="15" s="1"/>
  <c r="Q43" i="14"/>
  <c r="Q42" i="14"/>
  <c r="B45" i="14"/>
  <c r="I44" i="12"/>
  <c r="I50" i="12" s="1"/>
  <c r="G50" i="12"/>
  <c r="H47" i="11"/>
  <c r="B45" i="11"/>
  <c r="H45" i="11" s="1"/>
  <c r="B42" i="11"/>
  <c r="H48" i="11" s="1"/>
  <c r="I42" i="10"/>
  <c r="B45" i="10"/>
  <c r="I40" i="10" s="1"/>
  <c r="I47" i="9"/>
  <c r="B50" i="9"/>
  <c r="B46" i="9"/>
  <c r="I48" i="9" s="1"/>
  <c r="I45" i="8"/>
  <c r="B49" i="8"/>
  <c r="I43" i="8" s="1"/>
  <c r="N43" i="5"/>
  <c r="B46" i="5"/>
  <c r="B43" i="5"/>
  <c r="N44" i="5" s="1"/>
  <c r="G45" i="3"/>
  <c r="G51" i="3" s="1"/>
  <c r="E46" i="3"/>
  <c r="E51" i="3" s="1"/>
  <c r="G48" i="2"/>
  <c r="B46" i="2"/>
  <c r="B43" i="2"/>
  <c r="G49" i="2" s="1"/>
  <c r="I41" i="1"/>
  <c r="B45" i="1"/>
  <c r="B42" i="1"/>
  <c r="I42" i="1" s="1"/>
  <c r="I47" i="26" l="1"/>
  <c r="I52" i="26" s="1"/>
  <c r="K52" i="26"/>
  <c r="G45" i="25"/>
  <c r="G50" i="25" s="1"/>
  <c r="I50" i="25"/>
  <c r="G41" i="24"/>
  <c r="B44" i="24"/>
  <c r="G39" i="24" s="1"/>
  <c r="G42" i="18"/>
  <c r="G47" i="18" s="1"/>
  <c r="I47" i="18"/>
  <c r="H41" i="20"/>
  <c r="B44" i="20"/>
  <c r="H39" i="20" s="1"/>
  <c r="H43" i="23"/>
  <c r="B45" i="23"/>
  <c r="H41" i="23" s="1"/>
  <c r="I47" i="22"/>
  <c r="G42" i="22"/>
  <c r="G47" i="22" s="1"/>
  <c r="F41" i="21"/>
  <c r="F46" i="21" s="1"/>
  <c r="H46" i="21"/>
  <c r="H41" i="15"/>
  <c r="H46" i="15" s="1"/>
  <c r="J46" i="15"/>
  <c r="O41" i="14"/>
  <c r="F46" i="11"/>
  <c r="F51" i="11" s="1"/>
  <c r="H51" i="11"/>
  <c r="N46" i="11" s="1"/>
  <c r="I46" i="10"/>
  <c r="G41" i="10"/>
  <c r="G46" i="10" s="1"/>
  <c r="I45" i="9"/>
  <c r="I51" i="9" s="1"/>
  <c r="G46" i="9"/>
  <c r="G51" i="9" s="1"/>
  <c r="G44" i="8"/>
  <c r="G49" i="8" s="1"/>
  <c r="I49" i="8"/>
  <c r="N41" i="5"/>
  <c r="N47" i="5" s="1"/>
  <c r="L42" i="5"/>
  <c r="L47" i="5" s="1"/>
  <c r="E47" i="2"/>
  <c r="E52" i="2" s="1"/>
  <c r="G46" i="2"/>
  <c r="G52" i="2" s="1"/>
  <c r="G40" i="1"/>
  <c r="G45" i="1" s="1"/>
  <c r="I39" i="1"/>
  <c r="I45" i="1" s="1"/>
  <c r="H45" i="20" l="1"/>
  <c r="F40" i="20"/>
  <c r="F45" i="20" s="1"/>
  <c r="G45" i="24"/>
  <c r="E40" i="24"/>
  <c r="E45" i="24" s="1"/>
  <c r="F42" i="23"/>
  <c r="F47" i="23" s="1"/>
  <c r="H47" i="23"/>
  <c r="Q40" i="14"/>
  <c r="Q46" i="14" s="1"/>
  <c r="O46" i="14"/>
</calcChain>
</file>

<file path=xl/comments1.xml><?xml version="1.0" encoding="utf-8"?>
<comments xmlns="http://schemas.openxmlformats.org/spreadsheetml/2006/main">
  <authors>
    <author>한화커넥트(주)</author>
  </authors>
  <commentList>
    <comment ref="S38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각 카드사 아이디 / 비밀번호</t>
        </r>
        <r>
          <rPr>
            <sz val="9"/>
            <color indexed="81"/>
            <rFont val="맑은 고딕"/>
            <family val="3"/>
            <charset val="129"/>
          </rPr>
          <t xml:space="preserve">
국민 connect2022 / hsdcon22!
비씨 connect022 / hsdcon22!
신한 connect022 / hsdcon22!
삼성 connect2022 / hsdcon22!
롯데 connect2022 / hsdcon22!
현대 connect2022 / hsdco22!
하나 connect2022 / hsdcon22!
농협 connect022 / hsdcon22!!</t>
        </r>
      </text>
    </comment>
  </commentList>
</comments>
</file>

<file path=xl/comments2.xml><?xml version="1.0" encoding="utf-8"?>
<comments xmlns="http://schemas.openxmlformats.org/spreadsheetml/2006/main">
  <authors>
    <author>한화커넥트(주)</author>
  </authors>
  <commentList>
    <comment ref="D36" authorId="0" shapeId="0">
      <text>
        <r>
          <rPr>
            <b/>
            <sz val="9"/>
            <color indexed="81"/>
            <rFont val="맑은 고딕"/>
            <family val="3"/>
            <charset val="129"/>
          </rPr>
          <t>각 카드사 아이디 / 비밀번호</t>
        </r>
        <r>
          <rPr>
            <sz val="9"/>
            <color indexed="81"/>
            <rFont val="맑은 고딕"/>
            <family val="3"/>
            <charset val="129"/>
          </rPr>
          <t xml:space="preserve">
국민 connect2022 / hsdcon22!
비씨 connect022 / hsdcon22!
신한 connect022 / hsdcon22!
삼성 connect2022 / hsdcon22!
롯데 connect2022 / hsdcon22!
현대 connect2022 / hsdco22!
하나 connect2022 / hsdcon22!
농협 connect022 / hsdcon22!!</t>
        </r>
      </text>
    </comment>
  </commentList>
</comments>
</file>

<file path=xl/sharedStrings.xml><?xml version="1.0" encoding="utf-8"?>
<sst xmlns="http://schemas.openxmlformats.org/spreadsheetml/2006/main" count="1457" uniqueCount="932">
  <si>
    <t>미수금</t>
    <phoneticPr fontId="3" type="noConversion"/>
  </si>
  <si>
    <t>미지급금</t>
    <phoneticPr fontId="3" type="noConversion"/>
  </si>
  <si>
    <t>할인</t>
    <phoneticPr fontId="3" type="noConversion"/>
  </si>
  <si>
    <t>매출원가</t>
    <phoneticPr fontId="3" type="noConversion"/>
  </si>
  <si>
    <t>합계</t>
    <phoneticPr fontId="3" type="noConversion"/>
  </si>
  <si>
    <t>예수부가세</t>
    <phoneticPr fontId="3" type="noConversion"/>
  </si>
  <si>
    <t>VAT</t>
    <phoneticPr fontId="3" type="noConversion"/>
  </si>
  <si>
    <t>임대을매출_수수료</t>
    <phoneticPr fontId="3" type="noConversion"/>
  </si>
  <si>
    <t>임대료</t>
    <phoneticPr fontId="3" type="noConversion"/>
  </si>
  <si>
    <t>임대을매출_할인</t>
    <phoneticPr fontId="3" type="noConversion"/>
  </si>
  <si>
    <t>임대을매출원가</t>
    <phoneticPr fontId="3" type="noConversion"/>
  </si>
  <si>
    <t>최저</t>
    <phoneticPr fontId="3" type="noConversion"/>
  </si>
  <si>
    <t>수수료율</t>
    <phoneticPr fontId="3" type="noConversion"/>
  </si>
  <si>
    <t>임대을매출원가</t>
    <phoneticPr fontId="3" type="noConversion"/>
  </si>
  <si>
    <t>임대을매출</t>
    <phoneticPr fontId="3" type="noConversion"/>
  </si>
  <si>
    <t>수수료율 다시 확인하기</t>
    <phoneticPr fontId="3" type="noConversion"/>
  </si>
  <si>
    <t>입금 전에 해당 매출액 정산지 메일 전송 bricksand@naver.com</t>
    <phoneticPr fontId="3" type="noConversion"/>
  </si>
  <si>
    <t>합 계</t>
  </si>
  <si>
    <t>입금기한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</si>
  <si>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</si>
  <si>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</si>
  <si>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</si>
  <si>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015419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</si>
  <si>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</si>
  <si>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</si>
  <si>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</si>
  <si>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25.12월 기준</t>
    <phoneticPr fontId="3" type="noConversion"/>
  </si>
  <si>
    <t>미지급금</t>
    <phoneticPr fontId="3" type="noConversion"/>
  </si>
  <si>
    <t>010-7627-3054</t>
    <phoneticPr fontId="3" type="noConversion"/>
  </si>
  <si>
    <t>예수부가세</t>
    <phoneticPr fontId="3" type="noConversion"/>
  </si>
  <si>
    <t>매니점님 번호</t>
    <phoneticPr fontId="3" type="noConversion"/>
  </si>
  <si>
    <t>임대을매출_수수료</t>
    <phoneticPr fontId="3" type="noConversion"/>
  </si>
  <si>
    <t>임대을매출_할인</t>
    <phoneticPr fontId="3" type="noConversion"/>
  </si>
  <si>
    <t>임대을매출원가</t>
    <phoneticPr fontId="3" type="noConversion"/>
  </si>
  <si>
    <t>임대을매출원가</t>
    <phoneticPr fontId="3" type="noConversion"/>
  </si>
  <si>
    <t>임대을매출</t>
    <phoneticPr fontId="3" type="noConversion"/>
  </si>
  <si>
    <t>매출원가</t>
    <phoneticPr fontId="3" type="noConversion"/>
  </si>
  <si>
    <t>합계</t>
    <phoneticPr fontId="3" type="noConversion"/>
  </si>
  <si>
    <t>VAT</t>
    <phoneticPr fontId="3" type="noConversion"/>
  </si>
  <si>
    <t>임대료</t>
    <phoneticPr fontId="3" type="noConversion"/>
  </si>
  <si>
    <t>MRG</t>
    <phoneticPr fontId="3" type="noConversion"/>
  </si>
  <si>
    <t>수수료율</t>
    <phoneticPr fontId="3" type="noConversion"/>
  </si>
  <si>
    <t>25.09.10~26.09.09</t>
    <phoneticPr fontId="3" type="noConversion"/>
  </si>
  <si>
    <t>111,000,000원으로 바뀜(09.30입금할 예정)</t>
    <phoneticPr fontId="3" type="noConversion"/>
  </si>
  <si>
    <t>임대보증금</t>
    <phoneticPr fontId="3" type="noConversion"/>
  </si>
  <si>
    <t>삼성</t>
    <phoneticPr fontId="3" type="noConversion"/>
  </si>
  <si>
    <t>신한</t>
    <phoneticPr fontId="3" type="noConversion"/>
  </si>
  <si>
    <t>비씨</t>
    <phoneticPr fontId="3" type="noConversion"/>
  </si>
  <si>
    <t>NH농협</t>
    <phoneticPr fontId="3" type="noConversion"/>
  </si>
  <si>
    <t>하나</t>
    <phoneticPr fontId="3" type="noConversion"/>
  </si>
  <si>
    <t>할인</t>
    <phoneticPr fontId="3" type="noConversion"/>
  </si>
  <si>
    <t>잔액</t>
    <phoneticPr fontId="3" type="noConversion"/>
  </si>
  <si>
    <t>총매출액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</si>
  <si>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</si>
  <si>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</si>
  <si>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</si>
  <si>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</si>
  <si>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</si>
  <si>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</si>
  <si>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미지급금</t>
    <phoneticPr fontId="3" type="noConversion"/>
  </si>
  <si>
    <t>예수부가세</t>
    <phoneticPr fontId="3" type="noConversion"/>
  </si>
  <si>
    <t>임대을매출_수수료</t>
    <phoneticPr fontId="3" type="noConversion"/>
  </si>
  <si>
    <t>임대을매출_할인</t>
    <phoneticPr fontId="3" type="noConversion"/>
  </si>
  <si>
    <t>임대을매출원가</t>
    <phoneticPr fontId="3" type="noConversion"/>
  </si>
  <si>
    <t>미지급금</t>
    <phoneticPr fontId="3" type="noConversion"/>
  </si>
  <si>
    <t>임대을매출원가</t>
    <phoneticPr fontId="3" type="noConversion"/>
  </si>
  <si>
    <t>임대을매출</t>
    <phoneticPr fontId="3" type="noConversion"/>
  </si>
  <si>
    <t>매출원가</t>
    <phoneticPr fontId="3" type="noConversion"/>
  </si>
  <si>
    <t>합계</t>
    <phoneticPr fontId="3" type="noConversion"/>
  </si>
  <si>
    <t>VAT</t>
    <phoneticPr fontId="3" type="noConversion"/>
  </si>
  <si>
    <t>임대료</t>
    <phoneticPr fontId="3" type="noConversion"/>
  </si>
  <si>
    <t>MRG</t>
    <phoneticPr fontId="3" type="noConversion"/>
  </si>
  <si>
    <t>수수료율</t>
    <phoneticPr fontId="3" type="noConversion"/>
  </si>
  <si>
    <t>26.04.01~27.03.06</t>
    <phoneticPr fontId="3" type="noConversion"/>
  </si>
  <si>
    <t>1억(보증보험대체)</t>
    <phoneticPr fontId="3" type="noConversion"/>
  </si>
  <si>
    <t>임대보증금</t>
    <phoneticPr fontId="3" type="noConversion"/>
  </si>
  <si>
    <t>현대</t>
    <phoneticPr fontId="3" type="noConversion"/>
  </si>
  <si>
    <t>일   자</t>
    <phoneticPr fontId="3" type="noConversion"/>
  </si>
  <si>
    <t>054231</t>
    <phoneticPr fontId="3" type="noConversion"/>
  </si>
  <si>
    <t>072014</t>
    <phoneticPr fontId="3" type="noConversion"/>
  </si>
  <si>
    <t>037726</t>
    <phoneticPr fontId="3" type="noConversion"/>
  </si>
  <si>
    <t>007072</t>
    <phoneticPr fontId="3" type="noConversion"/>
  </si>
  <si>
    <t>예수부가세</t>
    <phoneticPr fontId="3" type="noConversion"/>
  </si>
  <si>
    <t>임대을매출_수수료</t>
    <phoneticPr fontId="3" type="noConversion"/>
  </si>
  <si>
    <t>미수금</t>
    <phoneticPr fontId="3" type="noConversion"/>
  </si>
  <si>
    <t>미지급금</t>
    <phoneticPr fontId="3" type="noConversion"/>
  </si>
  <si>
    <t>임대을매출_할인</t>
    <phoneticPr fontId="3" type="noConversion"/>
  </si>
  <si>
    <t>임대을매출원가</t>
    <phoneticPr fontId="3" type="noConversion"/>
  </si>
  <si>
    <t>할인</t>
    <phoneticPr fontId="3" type="noConversion"/>
  </si>
  <si>
    <t>매출원가</t>
    <phoneticPr fontId="3" type="noConversion"/>
  </si>
  <si>
    <t>임대을매출</t>
    <phoneticPr fontId="3" type="noConversion"/>
  </si>
  <si>
    <t>합계</t>
    <phoneticPr fontId="3" type="noConversion"/>
  </si>
  <si>
    <t>VAT</t>
    <phoneticPr fontId="3" type="noConversion"/>
  </si>
  <si>
    <t>임대료</t>
    <phoneticPr fontId="3" type="noConversion"/>
  </si>
  <si>
    <t>최저</t>
    <phoneticPr fontId="3" type="noConversion"/>
  </si>
  <si>
    <t>수수료율</t>
    <phoneticPr fontId="3" type="noConversion"/>
  </si>
  <si>
    <t>30.12.1~33.11.20</t>
    <phoneticPr fontId="3" type="noConversion"/>
  </si>
  <si>
    <t>27.12.01~30.11.30</t>
    <phoneticPr fontId="3" type="noConversion"/>
  </si>
  <si>
    <t>~27.11.30</t>
    <phoneticPr fontId="3" type="noConversion"/>
  </si>
  <si>
    <t>임대료율</t>
    <phoneticPr fontId="3" type="noConversion"/>
  </si>
  <si>
    <t>3억6천</t>
    <phoneticPr fontId="3" type="noConversion"/>
  </si>
  <si>
    <t>임대보증금</t>
    <phoneticPr fontId="3" type="noConversion"/>
  </si>
  <si>
    <t>위쳇페이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</si>
  <si>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</si>
  <si>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</si>
  <si>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</si>
  <si>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037726</t>
    <phoneticPr fontId="3" type="noConversion"/>
  </si>
  <si>
    <t>007072</t>
    <phoneticPr fontId="3" type="noConversion"/>
  </si>
  <si>
    <t>PW : 1234</t>
  </si>
  <si>
    <t>ID : hanwhacn</t>
  </si>
  <si>
    <t>&lt;이지포스 사이트 계정&gt;</t>
    <phoneticPr fontId="3" type="noConversion"/>
  </si>
  <si>
    <t>미수금</t>
    <phoneticPr fontId="3" type="noConversion"/>
  </si>
  <si>
    <t>쿠폰할인금액만</t>
    <phoneticPr fontId="3" type="noConversion"/>
  </si>
  <si>
    <t>미지급금</t>
    <phoneticPr fontId="3" type="noConversion"/>
  </si>
  <si>
    <t>미수금</t>
    <phoneticPr fontId="3" type="noConversion"/>
  </si>
  <si>
    <t>매출원가</t>
    <phoneticPr fontId="3" type="noConversion"/>
  </si>
  <si>
    <t>예수부가세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</si>
  <si>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</si>
  <si>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</si>
  <si>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</si>
  <si>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</si>
  <si>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</si>
  <si>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임대을매출원가</t>
    <phoneticPr fontId="3" type="noConversion"/>
  </si>
  <si>
    <t>MRG</t>
    <phoneticPr fontId="3" type="noConversion"/>
  </si>
  <si>
    <t>5억</t>
    <phoneticPr fontId="3" type="noConversion"/>
  </si>
  <si>
    <t>임대보증금</t>
    <phoneticPr fontId="3" type="noConversion"/>
  </si>
  <si>
    <t>할인</t>
    <phoneticPr fontId="3" type="noConversion"/>
  </si>
  <si>
    <t>일   자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</si>
  <si>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</si>
  <si>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</si>
  <si>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</si>
  <si>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015419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</si>
  <si>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</si>
  <si>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</si>
  <si>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</si>
  <si>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박재연 대리님</t>
    <phoneticPr fontId="3" type="noConversion"/>
  </si>
  <si>
    <t>010-9047-3787</t>
    <phoneticPr fontId="3" type="noConversion"/>
  </si>
  <si>
    <t>미지급금</t>
    <phoneticPr fontId="3" type="noConversion"/>
  </si>
  <si>
    <t>매출원가</t>
    <phoneticPr fontId="3" type="noConversion"/>
  </si>
  <si>
    <t>예수부가세</t>
    <phoneticPr fontId="3" type="noConversion"/>
  </si>
  <si>
    <t>합계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</si>
  <si>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</si>
  <si>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</si>
  <si>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</si>
  <si>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</si>
  <si>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</si>
  <si>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임대을매출</t>
    <phoneticPr fontId="3" type="noConversion"/>
  </si>
  <si>
    <t>MRG</t>
    <phoneticPr fontId="3" type="noConversion"/>
  </si>
  <si>
    <t>수수료율</t>
    <phoneticPr fontId="3" type="noConversion"/>
  </si>
  <si>
    <t>25.09.10~26.09.09</t>
    <phoneticPr fontId="3" type="noConversion"/>
  </si>
  <si>
    <t>1억8천1백2십만원으로 변경(09.30에 입금예정)</t>
    <phoneticPr fontId="3" type="noConversion"/>
  </si>
  <si>
    <t>1억</t>
    <phoneticPr fontId="3" type="noConversion"/>
  </si>
  <si>
    <t>임대보증금</t>
    <phoneticPr fontId="3" type="noConversion"/>
  </si>
  <si>
    <t>합계</t>
    <phoneticPr fontId="3" type="noConversion"/>
  </si>
  <si>
    <t>롯데</t>
    <phoneticPr fontId="3" type="noConversion"/>
  </si>
  <si>
    <t>삼성</t>
    <phoneticPr fontId="3" type="noConversion"/>
  </si>
  <si>
    <t>신한</t>
    <phoneticPr fontId="3" type="noConversion"/>
  </si>
  <si>
    <t>현대</t>
    <phoneticPr fontId="3" type="noConversion"/>
  </si>
  <si>
    <t>비씨</t>
    <phoneticPr fontId="3" type="noConversion"/>
  </si>
  <si>
    <t>NH농협</t>
    <phoneticPr fontId="3" type="noConversion"/>
  </si>
  <si>
    <t>위쳇페이</t>
    <phoneticPr fontId="3" type="noConversion"/>
  </si>
  <si>
    <t>하나</t>
    <phoneticPr fontId="3" type="noConversion"/>
  </si>
  <si>
    <t>할인</t>
    <phoneticPr fontId="3" type="noConversion"/>
  </si>
  <si>
    <t>총매출액</t>
    <phoneticPr fontId="3" type="noConversion"/>
  </si>
  <si>
    <t>잔액</t>
    <phoneticPr fontId="3" type="noConversion"/>
  </si>
  <si>
    <t>입금기한</t>
    <phoneticPr fontId="3" type="noConversion"/>
  </si>
  <si>
    <t>일   자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</si>
  <si>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</si>
  <si>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</si>
  <si>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</si>
  <si>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015419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</si>
  <si>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</si>
  <si>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</si>
  <si>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</si>
  <si>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합계</t>
    <phoneticPr fontId="3" type="noConversion"/>
  </si>
  <si>
    <t>미지급금</t>
    <phoneticPr fontId="3" type="noConversion"/>
  </si>
  <si>
    <t>미수금</t>
    <phoneticPr fontId="3" type="noConversion"/>
  </si>
  <si>
    <t>미지급금</t>
  </si>
  <si>
    <t>매출원가</t>
    <phoneticPr fontId="3" type="noConversion"/>
  </si>
  <si>
    <t>예수부가세</t>
  </si>
  <si>
    <t>임대을매출_수수료</t>
  </si>
  <si>
    <t>합계</t>
    <phoneticPr fontId="3" type="noConversion"/>
  </si>
  <si>
    <t>임대을매출_할인</t>
  </si>
  <si>
    <t>임대을매출원가</t>
  </si>
  <si>
    <t>VAT</t>
    <phoneticPr fontId="3" type="noConversion"/>
  </si>
  <si>
    <t>임대을매출</t>
  </si>
  <si>
    <t>임대료</t>
    <phoneticPr fontId="3" type="noConversion"/>
  </si>
  <si>
    <t>"임대인" pos 사용시 임대료율 12%(카드 수수료 포함)</t>
    <phoneticPr fontId="3" type="noConversion"/>
  </si>
  <si>
    <t>임대로율 10%(카드수수료 별도)</t>
    <phoneticPr fontId="3" type="noConversion"/>
  </si>
  <si>
    <t>롯데</t>
    <phoneticPr fontId="3" type="noConversion"/>
  </si>
  <si>
    <t>삼성</t>
    <phoneticPr fontId="3" type="noConversion"/>
  </si>
  <si>
    <t>신한</t>
    <phoneticPr fontId="3" type="noConversion"/>
  </si>
  <si>
    <t>현대</t>
    <phoneticPr fontId="3" type="noConversion"/>
  </si>
  <si>
    <t>비씨</t>
    <phoneticPr fontId="3" type="noConversion"/>
  </si>
  <si>
    <t>NH농협</t>
    <phoneticPr fontId="3" type="noConversion"/>
  </si>
  <si>
    <t>KB국민</t>
    <phoneticPr fontId="3" type="noConversion"/>
  </si>
  <si>
    <t>위쳇페이</t>
    <phoneticPr fontId="3" type="noConversion"/>
  </si>
  <si>
    <t>하나</t>
    <phoneticPr fontId="3" type="noConversion"/>
  </si>
  <si>
    <t>현금매출액</t>
    <phoneticPr fontId="3" type="noConversion"/>
  </si>
  <si>
    <t>총매출액</t>
    <phoneticPr fontId="3" type="noConversion"/>
  </si>
  <si>
    <t>입금액</t>
    <phoneticPr fontId="3" type="noConversion"/>
  </si>
  <si>
    <t>카드매출액</t>
    <phoneticPr fontId="3" type="noConversion"/>
  </si>
  <si>
    <t>할인액</t>
    <phoneticPr fontId="3" type="noConversion"/>
  </si>
  <si>
    <t>일   자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</si>
  <si>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</si>
  <si>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</si>
  <si>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</si>
  <si>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015419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</si>
  <si>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</si>
  <si>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</si>
  <si>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</si>
  <si>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02-3409-2946</t>
    <phoneticPr fontId="3" type="noConversion"/>
  </si>
  <si>
    <t>이현지</t>
    <phoneticPr fontId="3" type="noConversion"/>
  </si>
  <si>
    <t>담당자</t>
    <phoneticPr fontId="3" type="noConversion"/>
  </si>
  <si>
    <t>미수금</t>
    <phoneticPr fontId="3" type="noConversion"/>
  </si>
  <si>
    <t>없음</t>
    <phoneticPr fontId="3" type="noConversion"/>
  </si>
  <si>
    <t>최저</t>
    <phoneticPr fontId="3" type="noConversion"/>
  </si>
  <si>
    <t>포스도입</t>
    <phoneticPr fontId="3" type="noConversion"/>
  </si>
  <si>
    <t>2025년부터 적용</t>
    <phoneticPr fontId="3" type="noConversion"/>
  </si>
  <si>
    <t>임대료율</t>
    <phoneticPr fontId="3" type="noConversion"/>
  </si>
  <si>
    <t>1억</t>
    <phoneticPr fontId="3" type="noConversion"/>
  </si>
  <si>
    <t>한와담 점장님 증빙</t>
    <phoneticPr fontId="3" type="noConversion"/>
  </si>
  <si>
    <t>010-3052-2910</t>
    <phoneticPr fontId="3" type="noConversion"/>
  </si>
  <si>
    <t>롯데</t>
    <phoneticPr fontId="3" type="noConversion"/>
  </si>
  <si>
    <t>KB국민</t>
    <phoneticPr fontId="3" type="noConversion"/>
  </si>
  <si>
    <t>할인</t>
    <phoneticPr fontId="3" type="noConversion"/>
  </si>
  <si>
    <t>미수금</t>
    <phoneticPr fontId="3" type="noConversion"/>
  </si>
  <si>
    <t>합계</t>
    <phoneticPr fontId="3" type="noConversion"/>
  </si>
  <si>
    <t>VAT</t>
    <phoneticPr fontId="3" type="noConversion"/>
  </si>
  <si>
    <t>없음</t>
    <phoneticPr fontId="3" type="noConversion"/>
  </si>
  <si>
    <t>최저</t>
    <phoneticPr fontId="3" type="noConversion"/>
  </si>
  <si>
    <t>1.4억 이상</t>
    <phoneticPr fontId="3" type="noConversion"/>
  </si>
  <si>
    <t>1억 이상 1.4억 미만</t>
    <phoneticPr fontId="3" type="noConversion"/>
  </si>
  <si>
    <t>1억 미만</t>
    <phoneticPr fontId="3" type="noConversion"/>
  </si>
  <si>
    <t>임대료율</t>
    <phoneticPr fontId="3" type="noConversion"/>
  </si>
  <si>
    <t>24.10월1일부터 2% 인상됨</t>
    <phoneticPr fontId="3" type="noConversion"/>
  </si>
  <si>
    <t>임대보증금</t>
    <phoneticPr fontId="3" type="noConversion"/>
  </si>
  <si>
    <t>010-2848-9189</t>
    <phoneticPr fontId="3" type="noConversion"/>
  </si>
  <si>
    <t>054231</t>
    <phoneticPr fontId="3" type="noConversion"/>
  </si>
  <si>
    <t>045602</t>
    <phoneticPr fontId="3" type="noConversion"/>
  </si>
  <si>
    <t>015419</t>
    <phoneticPr fontId="3" type="noConversion"/>
  </si>
  <si>
    <t>033138</t>
    <phoneticPr fontId="3" type="noConversion"/>
  </si>
  <si>
    <t>1월 매출부터-&gt;2/25</t>
    <phoneticPr fontId="3" type="noConversion"/>
  </si>
  <si>
    <t>ex) 12월 매출-&gt;1/10</t>
    <phoneticPr fontId="3" type="noConversion"/>
  </si>
  <si>
    <t>1월부터 상품대지급 25일에</t>
    <phoneticPr fontId="3" type="noConversion"/>
  </si>
  <si>
    <t>* 상품대지급일 (익월 25일까지) - 카드매출금에서 수수료 제외 후 입금</t>
    <phoneticPr fontId="3" type="noConversion"/>
  </si>
  <si>
    <t>* 당사 카드 단말기 사용 (국민 004-01-0415258 계좌)</t>
    <phoneticPr fontId="3" type="noConversion"/>
  </si>
  <si>
    <t>미지급금</t>
    <phoneticPr fontId="3" type="noConversion"/>
  </si>
  <si>
    <t>할인</t>
    <phoneticPr fontId="3" type="noConversion"/>
  </si>
  <si>
    <t>미수금</t>
    <phoneticPr fontId="3" type="noConversion"/>
  </si>
  <si>
    <t>매출원가</t>
    <phoneticPr fontId="3" type="noConversion"/>
  </si>
  <si>
    <t>예수부가세</t>
    <phoneticPr fontId="3" type="noConversion"/>
  </si>
  <si>
    <t>합계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</si>
  <si>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</si>
  <si>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</si>
  <si>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</si>
  <si>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</si>
  <si>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</si>
  <si>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임대을매출</t>
    <phoneticPr fontId="3" type="noConversion"/>
  </si>
  <si>
    <t>수수료율</t>
    <phoneticPr fontId="3" type="noConversion"/>
  </si>
  <si>
    <t>해외카드 결제분 있을 시, BC카드 가맹점 홈페이지 확인</t>
    <phoneticPr fontId="3" type="noConversion"/>
  </si>
  <si>
    <t>054231</t>
    <phoneticPr fontId="3" type="noConversion"/>
  </si>
  <si>
    <t>045602</t>
    <phoneticPr fontId="3" type="noConversion"/>
  </si>
  <si>
    <t>015419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</si>
  <si>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</si>
  <si>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</si>
  <si>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</si>
  <si>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거래처코드확인</t>
    <phoneticPr fontId="3" type="noConversion"/>
  </si>
  <si>
    <t xml:space="preserve"> </t>
    <phoneticPr fontId="3" type="noConversion"/>
  </si>
  <si>
    <t>미수금</t>
    <phoneticPr fontId="3" type="noConversion"/>
  </si>
  <si>
    <t>* 상품대지급일 (익월 10일까지) - 카드매출금에서 수수료 제외 후 입금</t>
    <phoneticPr fontId="3" type="noConversion"/>
  </si>
  <si>
    <t>미지급금</t>
    <phoneticPr fontId="3" type="noConversion"/>
  </si>
  <si>
    <t>* 당사 카드 단말기 사용 (국민 004-01-0415258 계좌)</t>
    <phoneticPr fontId="3" type="noConversion"/>
  </si>
  <si>
    <t>예수부가세</t>
    <phoneticPr fontId="3" type="noConversion"/>
  </si>
  <si>
    <t>임대을매출_수수료</t>
    <phoneticPr fontId="3" type="noConversion"/>
  </si>
  <si>
    <t>임대을매출_할인</t>
    <phoneticPr fontId="3" type="noConversion"/>
  </si>
  <si>
    <t>임대을매출원가</t>
    <phoneticPr fontId="3" type="noConversion"/>
  </si>
  <si>
    <t>할인</t>
    <phoneticPr fontId="3" type="noConversion"/>
  </si>
  <si>
    <t>임대을매출</t>
    <phoneticPr fontId="3" type="noConversion"/>
  </si>
  <si>
    <t>매출원가</t>
    <phoneticPr fontId="3" type="noConversion"/>
  </si>
  <si>
    <t>합계</t>
    <phoneticPr fontId="3" type="noConversion"/>
  </si>
  <si>
    <t>VAT</t>
    <phoneticPr fontId="3" type="noConversion"/>
  </si>
  <si>
    <t>임대료</t>
    <phoneticPr fontId="3" type="noConversion"/>
  </si>
  <si>
    <t>최저</t>
    <phoneticPr fontId="3" type="noConversion"/>
  </si>
  <si>
    <t>수수료율</t>
    <phoneticPr fontId="3" type="noConversion"/>
  </si>
  <si>
    <t>계약 기간 1년 경과로 재설정(25.05부터 적용)</t>
    <phoneticPr fontId="3" type="noConversion"/>
  </si>
  <si>
    <t>해외카드 결제분 있을 시, BC카드 가맹점 홈페이지 확인</t>
    <phoneticPr fontId="3" type="noConversion"/>
  </si>
  <si>
    <t>현금매출액</t>
    <phoneticPr fontId="3" type="noConversion"/>
  </si>
  <si>
    <t>054231</t>
    <phoneticPr fontId="3" type="noConversion"/>
  </si>
  <si>
    <t>037726</t>
    <phoneticPr fontId="3" type="noConversion"/>
  </si>
  <si>
    <t>007072</t>
    <phoneticPr fontId="3" type="noConversion"/>
  </si>
  <si>
    <t>033138</t>
    <phoneticPr fontId="3" type="noConversion"/>
  </si>
  <si>
    <t>미지급금</t>
    <phoneticPr fontId="3" type="noConversion"/>
  </si>
  <si>
    <t>매출원가</t>
    <phoneticPr fontId="3" type="noConversion"/>
  </si>
  <si>
    <t>미수금</t>
    <phoneticPr fontId="3" type="noConversion"/>
  </si>
  <si>
    <t>합계</t>
    <phoneticPr fontId="3" type="noConversion"/>
  </si>
  <si>
    <t>없음</t>
    <phoneticPr fontId="3" type="noConversion"/>
  </si>
  <si>
    <t>임대료</t>
    <phoneticPr fontId="3" type="noConversion"/>
  </si>
  <si>
    <t>최저</t>
    <phoneticPr fontId="3" type="noConversion"/>
  </si>
  <si>
    <t>수수료율</t>
    <phoneticPr fontId="3" type="noConversion"/>
  </si>
  <si>
    <t>임대료율</t>
    <phoneticPr fontId="3" type="noConversion"/>
  </si>
  <si>
    <t>5천만원</t>
    <phoneticPr fontId="3" type="noConversion"/>
  </si>
  <si>
    <t>임대보증금</t>
    <phoneticPr fontId="3" type="noConversion"/>
  </si>
  <si>
    <t>12월 세금계산서부터 변경된 사업자번호로 발행(742-85-01740)</t>
    <phoneticPr fontId="3" type="noConversion"/>
  </si>
  <si>
    <t>12월부터 바뀐 사업자등록증(지점사업자)으로 매출 입력</t>
    <phoneticPr fontId="3" type="noConversion"/>
  </si>
  <si>
    <t>* 매월 정산내역 메일 전송 lyy@cloudpink.co.kr</t>
    <phoneticPr fontId="3" type="noConversion"/>
  </si>
  <si>
    <t>* 상품대지급일 (익월 10일까지) - 카드매출금에서 수수료 제외 후 입금</t>
    <phoneticPr fontId="3" type="noConversion"/>
  </si>
  <si>
    <t>미수금</t>
    <phoneticPr fontId="3" type="noConversion"/>
  </si>
  <si>
    <t>미지급금</t>
    <phoneticPr fontId="3" type="noConversion"/>
  </si>
  <si>
    <t xml:space="preserve"> </t>
    <phoneticPr fontId="3" type="noConversion"/>
  </si>
  <si>
    <t>매출원가</t>
    <phoneticPr fontId="3" type="noConversion"/>
  </si>
  <si>
    <t xml:space="preserve"> * 당사 카드 단말기 사용 (134-05-063053 계좌)</t>
    <phoneticPr fontId="3" type="noConversion"/>
  </si>
  <si>
    <t>합계</t>
    <phoneticPr fontId="3" type="noConversion"/>
  </si>
  <si>
    <t>VAT</t>
    <phoneticPr fontId="3" type="noConversion"/>
  </si>
  <si>
    <t>미수금</t>
    <phoneticPr fontId="3" type="noConversion"/>
  </si>
  <si>
    <t>임대료</t>
    <phoneticPr fontId="3" type="noConversion"/>
  </si>
  <si>
    <t>미지급금</t>
    <phoneticPr fontId="3" type="noConversion"/>
  </si>
  <si>
    <t>수수료율</t>
    <phoneticPr fontId="3" type="noConversion"/>
  </si>
  <si>
    <t>예수부가세</t>
    <phoneticPr fontId="3" type="noConversion"/>
  </si>
  <si>
    <t>원화</t>
    <phoneticPr fontId="3" type="noConversion"/>
  </si>
  <si>
    <t>굿즈</t>
    <phoneticPr fontId="3" type="noConversion"/>
  </si>
  <si>
    <t>에디션</t>
    <phoneticPr fontId="3" type="noConversion"/>
  </si>
  <si>
    <t>임대을매출_수수료</t>
    <phoneticPr fontId="3" type="noConversion"/>
  </si>
  <si>
    <t>임대을매출_할인</t>
    <phoneticPr fontId="3" type="noConversion"/>
  </si>
  <si>
    <t>임대을매출원가</t>
    <phoneticPr fontId="3" type="noConversion"/>
  </si>
  <si>
    <t>조회해서 분류별 금액 넣기</t>
    <phoneticPr fontId="3" type="noConversion"/>
  </si>
  <si>
    <t>ID:hanwhas023, PW: 12345</t>
    <phoneticPr fontId="3" type="noConversion"/>
  </si>
  <si>
    <t>임대을매출</t>
    <phoneticPr fontId="3" type="noConversion"/>
  </si>
  <si>
    <t>이지포스 아트태그 계정 로그인</t>
    <phoneticPr fontId="3" type="noConversion"/>
  </si>
  <si>
    <t>원화 15%</t>
    <phoneticPr fontId="3" type="noConversion"/>
  </si>
  <si>
    <t>에디션,굿즈 10%</t>
    <phoneticPr fontId="3" type="noConversion"/>
  </si>
  <si>
    <t>카드매출액</t>
    <phoneticPr fontId="3" type="noConversion"/>
  </si>
  <si>
    <t>054231</t>
    <phoneticPr fontId="3" type="noConversion"/>
  </si>
  <si>
    <t>045602</t>
    <phoneticPr fontId="3" type="noConversion"/>
  </si>
  <si>
    <t>072014</t>
    <phoneticPr fontId="3" type="noConversion"/>
  </si>
  <si>
    <t>037726</t>
    <phoneticPr fontId="3" type="noConversion"/>
  </si>
  <si>
    <t>007072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</si>
  <si>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</si>
  <si>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</si>
  <si>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>미지급금</t>
    <phoneticPr fontId="3" type="noConversion"/>
  </si>
  <si>
    <t>할인</t>
    <phoneticPr fontId="3" type="noConversion"/>
  </si>
  <si>
    <t>매출원가</t>
    <phoneticPr fontId="3" type="noConversion"/>
  </si>
  <si>
    <t>예수부가세</t>
    <phoneticPr fontId="3" type="noConversion"/>
  </si>
  <si>
    <t>합계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</si>
  <si>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</si>
  <si>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</si>
  <si>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</si>
  <si>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</si>
  <si>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</si>
  <si>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임대을매출</t>
    <phoneticPr fontId="3" type="noConversion"/>
  </si>
  <si>
    <t>임대을매출</t>
    <phoneticPr fontId="3" type="noConversion"/>
  </si>
  <si>
    <t>최저</t>
    <phoneticPr fontId="3" type="noConversion"/>
  </si>
  <si>
    <t>수수료율</t>
    <phoneticPr fontId="3" type="noConversion"/>
  </si>
  <si>
    <t>해외카드 결제분 있을 시, BC카드 가맹점 홈페이지 확인</t>
    <phoneticPr fontId="3" type="noConversion"/>
  </si>
  <si>
    <t>전자화폐</t>
    <phoneticPr fontId="3" type="noConversion"/>
  </si>
  <si>
    <t>현금매출액</t>
    <phoneticPr fontId="3" type="noConversion"/>
  </si>
  <si>
    <t>할인액</t>
    <phoneticPr fontId="3" type="noConversion"/>
  </si>
  <si>
    <t>입금액</t>
    <phoneticPr fontId="3" type="noConversion"/>
  </si>
  <si>
    <t>입금일</t>
    <phoneticPr fontId="3" type="noConversion"/>
  </si>
  <si>
    <t>현금입금</t>
    <phoneticPr fontId="3" type="noConversion"/>
  </si>
  <si>
    <t>NH농협</t>
    <phoneticPr fontId="3" type="noConversion"/>
  </si>
  <si>
    <t>jm_park0707@naver.com으로 매출 메일 전송하기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</si>
  <si>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</si>
  <si>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</si>
  <si>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 xml:space="preserve">                                                 </t>
    <phoneticPr fontId="3" type="noConversion"/>
  </si>
  <si>
    <t>임대을매출_할인</t>
    <phoneticPr fontId="3" type="noConversion"/>
  </si>
  <si>
    <t>해외카드 결제분 있을 시, BC카드 가맹점 홈페이지 확인</t>
    <phoneticPr fontId="3" type="noConversion"/>
  </si>
  <si>
    <t>전자화폐</t>
    <phoneticPr fontId="3" type="noConversion"/>
  </si>
  <si>
    <t>할인액</t>
    <phoneticPr fontId="3" type="noConversion"/>
  </si>
  <si>
    <t>입금액</t>
    <phoneticPr fontId="3" type="noConversion"/>
  </si>
  <si>
    <t>입금일</t>
    <phoneticPr fontId="3" type="noConversion"/>
  </si>
  <si>
    <t>007072</t>
    <phoneticPr fontId="3" type="noConversion"/>
  </si>
  <si>
    <t>033138</t>
    <phoneticPr fontId="3" type="noConversion"/>
  </si>
  <si>
    <t>임대을매출_수수료</t>
    <phoneticPr fontId="3" type="noConversion"/>
  </si>
  <si>
    <t>* 상품대지급일 (익월 10일까지) - 카드매출금에서 수수료 제외 후 입금</t>
    <phoneticPr fontId="3" type="noConversion"/>
  </si>
  <si>
    <t>임대을매출_할인</t>
    <phoneticPr fontId="3" type="noConversion"/>
  </si>
  <si>
    <t>임대을매출원가</t>
    <phoneticPr fontId="3" type="noConversion"/>
  </si>
  <si>
    <t>* 당사 카드 단말기 사용 (국민 004-01-0415258 계좌)</t>
    <phoneticPr fontId="3" type="noConversion"/>
  </si>
  <si>
    <t>임대을매출</t>
    <phoneticPr fontId="3" type="noConversion"/>
  </si>
  <si>
    <t>할인</t>
    <phoneticPr fontId="3" type="noConversion"/>
  </si>
  <si>
    <t>해안 세무법인 연락처</t>
    <phoneticPr fontId="3" type="noConversion"/>
  </si>
  <si>
    <t>010-6321-3741</t>
    <phoneticPr fontId="3" type="noConversion"/>
  </si>
  <si>
    <t>초과분</t>
    <phoneticPr fontId="3" type="noConversion"/>
  </si>
  <si>
    <t>VAT</t>
    <phoneticPr fontId="3" type="noConversion"/>
  </si>
  <si>
    <t>매출</t>
    <phoneticPr fontId="3" type="noConversion"/>
  </si>
  <si>
    <t>최저</t>
    <phoneticPr fontId="3" type="noConversion"/>
  </si>
  <si>
    <t>'땀땀' : 매출 1.6억 이상 시, 초과분에 한정하여 12.0% / 보증금 1.6억원 100% 보증보험증권 대체</t>
    <phoneticPr fontId="34" type="noConversion"/>
  </si>
  <si>
    <t>해외카드 결제분 있을 시, BC카드 가맹점 홈페이지 확인</t>
    <phoneticPr fontId="3" type="noConversion"/>
  </si>
  <si>
    <t>아 근데 저 유림이한테 뭐 한번 사야 되는데 금욜에 제가 둘다 한번에 살까요 그리고 그 담주에 하루 점심 가시죠 콜????????</t>
  </si>
  <si>
    <t>* 상품대지급일 (익월 10일까지) - 카드매출금에서 수수료 제외 후 입금</t>
    <phoneticPr fontId="3" type="noConversion"/>
  </si>
  <si>
    <t>미지급금</t>
    <phoneticPr fontId="3" type="noConversion"/>
  </si>
  <si>
    <t>매출원가</t>
    <phoneticPr fontId="3" type="noConversion"/>
  </si>
  <si>
    <t>예수부가세</t>
    <phoneticPr fontId="3" type="noConversion"/>
  </si>
  <si>
    <t>임대을매출_수수료</t>
    <phoneticPr fontId="3" type="noConversion"/>
  </si>
  <si>
    <t>임대을매출_할인</t>
    <phoneticPr fontId="3" type="noConversion"/>
  </si>
  <si>
    <t>임대을매출원가</t>
    <phoneticPr fontId="3" type="noConversion"/>
  </si>
  <si>
    <t>임대을매출</t>
    <phoneticPr fontId="3" type="noConversion"/>
  </si>
  <si>
    <t>최소</t>
    <phoneticPr fontId="3" type="noConversion"/>
  </si>
  <si>
    <t>수수료율</t>
    <phoneticPr fontId="3" type="noConversion"/>
  </si>
  <si>
    <t>'오장동흥남집' : MRG 12,000천원 '24.4.1부터 적용</t>
    <phoneticPr fontId="34" type="noConversion"/>
  </si>
  <si>
    <t>해외카드 결제분 있을 시, BC카드 가맹점 홈페이지 확인</t>
    <phoneticPr fontId="3" type="noConversion"/>
  </si>
  <si>
    <t>카드매출액</t>
    <phoneticPr fontId="3" type="noConversion"/>
  </si>
  <si>
    <t>전자화폐 합계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</si>
  <si>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</si>
  <si>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</si>
  <si>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>미지급금</t>
    <phoneticPr fontId="3" type="noConversion"/>
  </si>
  <si>
    <t>예수부가세</t>
    <phoneticPr fontId="3" type="noConversion"/>
  </si>
  <si>
    <t>임대을매출_할인</t>
    <phoneticPr fontId="3" type="noConversion"/>
  </si>
  <si>
    <t>VAT</t>
    <phoneticPr fontId="3" type="noConversion"/>
  </si>
  <si>
    <t>임대료</t>
    <phoneticPr fontId="3" type="noConversion"/>
  </si>
  <si>
    <t>수수료율</t>
    <phoneticPr fontId="3" type="noConversion"/>
  </si>
  <si>
    <t>2024년4월1일부터 최저적용</t>
    <phoneticPr fontId="3" type="noConversion"/>
  </si>
  <si>
    <t>해외카드 결제분 있을 시, BC카드 가맹점 홈페이지 확인</t>
    <phoneticPr fontId="3" type="noConversion"/>
  </si>
  <si>
    <t>현금 입금 시작</t>
    <phoneticPr fontId="3" type="noConversion"/>
  </si>
  <si>
    <t>연체료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</si>
  <si>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</si>
  <si>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</si>
  <si>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>미지급금</t>
    <phoneticPr fontId="3" type="noConversion"/>
  </si>
  <si>
    <t>할인</t>
    <phoneticPr fontId="3" type="noConversion"/>
  </si>
  <si>
    <t>매출원가</t>
    <phoneticPr fontId="3" type="noConversion"/>
  </si>
  <si>
    <t>예수부가세</t>
    <phoneticPr fontId="3" type="noConversion"/>
  </si>
  <si>
    <t>합계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</si>
  <si>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</si>
  <si>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</si>
  <si>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</si>
  <si>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</si>
  <si>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</si>
  <si>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최저</t>
    <phoneticPr fontId="3" type="noConversion"/>
  </si>
  <si>
    <t>수수료율</t>
    <phoneticPr fontId="3" type="noConversion"/>
  </si>
  <si>
    <t xml:space="preserve">'서리재' : 매출 1.6억 이상 16.0% / 1.2억~1.6억 15.0% / 1.2억 미만 14.0% </t>
    <phoneticPr fontId="34" type="noConversion"/>
  </si>
  <si>
    <t>해외카드 결제분 있을 시, BC카드 가맹점 홈페이지 확인</t>
    <phoneticPr fontId="3" type="noConversion"/>
  </si>
  <si>
    <t>할인</t>
    <phoneticPr fontId="3" type="noConversion"/>
  </si>
  <si>
    <t>매출원가</t>
    <phoneticPr fontId="3" type="noConversion"/>
  </si>
  <si>
    <t>합계</t>
    <phoneticPr fontId="3" type="noConversion"/>
  </si>
  <si>
    <t>임대을매출_수수료</t>
    <phoneticPr fontId="3" type="noConversion"/>
  </si>
  <si>
    <t>임대을매출_할인</t>
    <phoneticPr fontId="3" type="noConversion"/>
  </si>
  <si>
    <t>임대을매출원가</t>
    <phoneticPr fontId="3" type="noConversion"/>
  </si>
  <si>
    <t>최저</t>
    <phoneticPr fontId="3" type="noConversion"/>
  </si>
  <si>
    <t xml:space="preserve">'호우섬' : 매출 2.4억 이상 14.0% / 1.8억~2.4억 13.0% / 1.8억 미만 12.0% </t>
    <phoneticPr fontId="34" type="noConversion"/>
  </si>
  <si>
    <t>김준석 호시카츠 팀장님</t>
    <phoneticPr fontId="3" type="noConversion"/>
  </si>
  <si>
    <t>010-9932-0313</t>
    <phoneticPr fontId="3" type="noConversion"/>
  </si>
  <si>
    <t>입금관련 번호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</si>
  <si>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</si>
  <si>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</si>
  <si>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>미지급금</t>
    <phoneticPr fontId="3" type="noConversion"/>
  </si>
  <si>
    <t>할인</t>
    <phoneticPr fontId="3" type="noConversion"/>
  </si>
  <si>
    <t>매출원가</t>
    <phoneticPr fontId="3" type="noConversion"/>
  </si>
  <si>
    <t>예수부가세</t>
    <phoneticPr fontId="3" type="noConversion"/>
  </si>
  <si>
    <t>임대을매출_수수료</t>
    <phoneticPr fontId="3" type="noConversion"/>
  </si>
  <si>
    <t>합계</t>
    <phoneticPr fontId="3" type="noConversion"/>
  </si>
  <si>
    <t>임대을매출_할인</t>
    <phoneticPr fontId="3" type="noConversion"/>
  </si>
  <si>
    <t>임대을매출원가</t>
    <phoneticPr fontId="3" type="noConversion"/>
  </si>
  <si>
    <t>VAT</t>
    <phoneticPr fontId="3" type="noConversion"/>
  </si>
  <si>
    <t>임대을매출</t>
    <phoneticPr fontId="3" type="noConversion"/>
  </si>
  <si>
    <t>임대료</t>
    <phoneticPr fontId="3" type="noConversion"/>
  </si>
  <si>
    <t>최저</t>
    <phoneticPr fontId="3" type="noConversion"/>
  </si>
  <si>
    <t>수수료율</t>
    <phoneticPr fontId="3" type="noConversion"/>
  </si>
  <si>
    <t>해외카드 결제분 있을 시, BC카드 가맹점 홈페이지 확인</t>
    <phoneticPr fontId="3" type="noConversion"/>
  </si>
  <si>
    <t>045602</t>
    <phoneticPr fontId="3" type="noConversion"/>
  </si>
  <si>
    <t>037726</t>
    <phoneticPr fontId="3" type="noConversion"/>
  </si>
  <si>
    <t>033138</t>
    <phoneticPr fontId="3" type="noConversion"/>
  </si>
  <si>
    <t>* 당사 카드 단말기 사용 (국민 004-01-0415258 계좌)</t>
    <phoneticPr fontId="3" type="noConversion"/>
  </si>
  <si>
    <t>매출원가</t>
    <phoneticPr fontId="3" type="noConversion"/>
  </si>
  <si>
    <t>임대을매출원가</t>
    <phoneticPr fontId="3" type="noConversion"/>
  </si>
  <si>
    <t>신한</t>
    <phoneticPr fontId="3" type="noConversion"/>
  </si>
  <si>
    <t>NH농협</t>
    <phoneticPr fontId="3" type="noConversion"/>
  </si>
  <si>
    <t>하나</t>
    <phoneticPr fontId="3" type="noConversion"/>
  </si>
  <si>
    <t>054231</t>
    <phoneticPr fontId="3" type="noConversion"/>
  </si>
  <si>
    <t>072014</t>
    <phoneticPr fontId="3" type="noConversion"/>
  </si>
  <si>
    <t>037726</t>
    <phoneticPr fontId="3" type="noConversion"/>
  </si>
  <si>
    <t>007072</t>
    <phoneticPr fontId="3" type="noConversion"/>
  </si>
  <si>
    <t>거래처코드확인</t>
    <phoneticPr fontId="3" type="noConversion"/>
  </si>
  <si>
    <t>미수금</t>
    <phoneticPr fontId="3" type="noConversion"/>
  </si>
  <si>
    <t>PW: 1</t>
    <phoneticPr fontId="3" type="noConversion"/>
  </si>
  <si>
    <t>ID: hanwhas025</t>
    <phoneticPr fontId="3" type="noConversion"/>
  </si>
  <si>
    <t xml:space="preserve">이지포스 사이트 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</si>
  <si>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</si>
  <si>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</si>
  <si>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>할인</t>
    <phoneticPr fontId="3" type="noConversion"/>
  </si>
  <si>
    <t>미수금</t>
    <phoneticPr fontId="3" type="noConversion"/>
  </si>
  <si>
    <t>매출원가</t>
    <phoneticPr fontId="3" type="noConversion"/>
  </si>
  <si>
    <t>미지급금</t>
    <phoneticPr fontId="3" type="noConversion"/>
  </si>
  <si>
    <t>예수부가세</t>
    <phoneticPr fontId="3" type="noConversion"/>
  </si>
  <si>
    <t>합계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</si>
  <si>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</si>
  <si>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</si>
  <si>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</si>
  <si>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</si>
  <si>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</si>
  <si>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임대을매출</t>
    <phoneticPr fontId="3" type="noConversion"/>
  </si>
  <si>
    <t>최소</t>
    <phoneticPr fontId="3" type="noConversion"/>
  </si>
  <si>
    <t>아이스크림/베이커리</t>
    <phoneticPr fontId="3" type="noConversion"/>
  </si>
  <si>
    <t>커피/음료</t>
    <phoneticPr fontId="3" type="noConversion"/>
  </si>
  <si>
    <t>주시는 매출로 맞추기</t>
    <phoneticPr fontId="3" type="noConversion"/>
  </si>
  <si>
    <t>아이스크림</t>
    <phoneticPr fontId="3" type="noConversion"/>
  </si>
  <si>
    <t>음료</t>
    <phoneticPr fontId="3" type="noConversion"/>
  </si>
  <si>
    <t>음료+베이커리=총매출액</t>
    <phoneticPr fontId="3" type="noConversion"/>
  </si>
  <si>
    <t>220백만원</t>
    <phoneticPr fontId="3" type="noConversion"/>
  </si>
  <si>
    <t>보증금</t>
    <phoneticPr fontId="3" type="noConversion"/>
  </si>
  <si>
    <t>054231</t>
    <phoneticPr fontId="3" type="noConversion"/>
  </si>
  <si>
    <t>045602</t>
    <phoneticPr fontId="3" type="noConversion"/>
  </si>
  <si>
    <t>033138</t>
    <phoneticPr fontId="3" type="noConversion"/>
  </si>
  <si>
    <t>* 상품대지급일 (익월 10일까지) - 카드매출금에서 수수료 제외 후 입금</t>
    <phoneticPr fontId="3" type="noConversion"/>
  </si>
  <si>
    <t>* 당사 카드 단말기 사용 (국민 004-01-0415258 계좌)</t>
    <phoneticPr fontId="3" type="noConversion"/>
  </si>
  <si>
    <t>미지급금</t>
    <phoneticPr fontId="3" type="noConversion"/>
  </si>
  <si>
    <t>할인</t>
    <phoneticPr fontId="3" type="noConversion"/>
  </si>
  <si>
    <t>입금함..</t>
    <phoneticPr fontId="3" type="noConversion"/>
  </si>
  <si>
    <t>미수금</t>
    <phoneticPr fontId="3" type="noConversion"/>
  </si>
  <si>
    <t>매출원가</t>
    <phoneticPr fontId="3" type="noConversion"/>
  </si>
  <si>
    <t>가수금 더해서 줄지 고민하기</t>
    <phoneticPr fontId="3" type="noConversion"/>
  </si>
  <si>
    <t>식다시</t>
    <phoneticPr fontId="3" type="noConversion"/>
  </si>
  <si>
    <t>가수금 잡음 (현금매출)</t>
    <phoneticPr fontId="3" type="noConversion"/>
  </si>
  <si>
    <t>예수부가세</t>
    <phoneticPr fontId="3" type="noConversion"/>
  </si>
  <si>
    <t>합계</t>
    <phoneticPr fontId="3" type="noConversion"/>
  </si>
  <si>
    <t>임대을매출_수수료</t>
    <phoneticPr fontId="3" type="noConversion"/>
  </si>
  <si>
    <t>VAT</t>
    <phoneticPr fontId="3" type="noConversion"/>
  </si>
  <si>
    <t>임대을매출_할인</t>
    <phoneticPr fontId="3" type="noConversion"/>
  </si>
  <si>
    <t>임대을매출원가</t>
    <phoneticPr fontId="3" type="noConversion"/>
  </si>
  <si>
    <t>임대료</t>
    <phoneticPr fontId="3" type="noConversion"/>
  </si>
  <si>
    <t>임대을매출</t>
    <phoneticPr fontId="3" type="noConversion"/>
  </si>
  <si>
    <t>최소</t>
    <phoneticPr fontId="3" type="noConversion"/>
  </si>
  <si>
    <t>수수료율</t>
    <phoneticPr fontId="3" type="noConversion"/>
  </si>
  <si>
    <t>베이커리</t>
    <phoneticPr fontId="3" type="noConversion"/>
  </si>
  <si>
    <t>음료</t>
    <phoneticPr fontId="3" type="noConversion"/>
  </si>
  <si>
    <t>인데 입금함,,</t>
    <phoneticPr fontId="3" type="noConversion"/>
  </si>
  <si>
    <t>3/1~</t>
    <phoneticPr fontId="3" type="noConversion"/>
  </si>
  <si>
    <t>현금매출 입금X</t>
    <phoneticPr fontId="3" type="noConversion"/>
  </si>
  <si>
    <t>아이스크림</t>
    <phoneticPr fontId="3" type="noConversion"/>
  </si>
  <si>
    <t xml:space="preserve">계약서상 </t>
    <phoneticPr fontId="3" type="noConversion"/>
  </si>
  <si>
    <t>음료+베이커리=총매출액</t>
    <phoneticPr fontId="3" type="noConversion"/>
  </si>
  <si>
    <t>015419</t>
    <phoneticPr fontId="3" type="noConversion"/>
  </si>
  <si>
    <t>007072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</si>
  <si>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</si>
  <si>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</si>
  <si>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</si>
  <si>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</si>
  <si>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</si>
  <si>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</si>
  <si>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</si>
  <si>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</si>
  <si>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</si>
  <si>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</si>
  <si>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</si>
  <si>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위쳇페이</t>
    <phoneticPr fontId="3" type="noConversion"/>
  </si>
  <si>
    <t>KB국민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</si>
  <si>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</si>
  <si>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</si>
  <si>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</si>
  <si>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</si>
  <si>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롯데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</si>
  <si>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</si>
  <si>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</si>
  <si>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</si>
  <si>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</si>
  <si>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</si>
  <si>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</si>
  <si>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</si>
  <si>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</si>
  <si>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</si>
  <si>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</si>
  <si>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</si>
  <si>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</si>
  <si>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</si>
  <si>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</si>
  <si>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</si>
  <si>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</si>
  <si>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</si>
  <si>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</si>
  <si>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</si>
  <si>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합계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</si>
  <si>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</si>
  <si>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</si>
  <si>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</si>
  <si>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</si>
  <si>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</si>
  <si>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</si>
  <si>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</si>
  <si>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</si>
  <si>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</si>
  <si>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</si>
  <si>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</si>
  <si>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</si>
  <si>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하나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</si>
  <si>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</si>
  <si>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</si>
  <si>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</si>
  <si>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</si>
  <si>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</si>
  <si>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</si>
  <si>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</si>
  <si>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</si>
  <si>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</si>
  <si>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일   자</t>
    <phoneticPr fontId="3" type="noConversion"/>
  </si>
  <si>
    <t>입금일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</si>
  <si>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</si>
  <si>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</si>
  <si>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</si>
  <si>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KB국민</t>
    <phoneticPr fontId="3" type="noConversion"/>
  </si>
  <si>
    <t>신한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</si>
  <si>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</si>
  <si>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</si>
  <si>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</si>
  <si>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</si>
  <si>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</si>
  <si>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</si>
  <si>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</si>
  <si>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</si>
  <si>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</si>
  <si>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</si>
  <si>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</si>
  <si>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</si>
  <si>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하나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</si>
  <si>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</si>
  <si>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</si>
  <si>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</si>
  <si>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</si>
  <si>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</si>
  <si>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</si>
  <si>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</si>
  <si>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</si>
  <si>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</si>
  <si>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할인액</t>
    <phoneticPr fontId="3" type="noConversion"/>
  </si>
  <si>
    <t>연체일</t>
    <phoneticPr fontId="3" type="noConversion"/>
  </si>
  <si>
    <t>연체료</t>
    <phoneticPr fontId="3" type="noConversion"/>
  </si>
  <si>
    <t>현대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</si>
  <si>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</si>
  <si>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</si>
  <si>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</si>
  <si>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</si>
  <si>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</si>
  <si>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</si>
  <si>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</si>
  <si>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</si>
  <si>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</si>
  <si>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</si>
  <si>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</si>
  <si>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하나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</si>
  <si>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</si>
  <si>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</si>
  <si>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</si>
  <si>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</si>
  <si>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</si>
  <si>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</si>
  <si>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</si>
  <si>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</si>
  <si>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</si>
  <si>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</si>
  <si>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</si>
  <si>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</si>
  <si>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</si>
  <si>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</si>
  <si>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</si>
  <si>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</si>
  <si>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</si>
  <si>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</si>
  <si>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</si>
  <si>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하나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</si>
  <si>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</si>
  <si>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</si>
  <si>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</si>
  <si>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</si>
  <si>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</si>
  <si>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</si>
  <si>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</si>
  <si>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</si>
  <si>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</si>
  <si>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현금매출액</t>
    <phoneticPr fontId="3" type="noConversion"/>
  </si>
  <si>
    <t>입금기한</t>
    <phoneticPr fontId="3" type="noConversion"/>
  </si>
  <si>
    <t>입금액</t>
    <phoneticPr fontId="3" type="noConversion"/>
  </si>
  <si>
    <t>연체료</t>
    <phoneticPr fontId="3" type="noConversion"/>
  </si>
  <si>
    <t>하나</t>
    <phoneticPr fontId="3" type="noConversion"/>
  </si>
  <si>
    <t>신한</t>
    <phoneticPr fontId="3" type="noConversion"/>
  </si>
  <si>
    <t>삼성</t>
    <phoneticPr fontId="3" type="noConversion"/>
  </si>
  <si>
    <t>현금매출액</t>
    <phoneticPr fontId="3" type="noConversion"/>
  </si>
  <si>
    <t>전자화폐</t>
    <phoneticPr fontId="3" type="noConversion"/>
  </si>
  <si>
    <t>할인액</t>
    <phoneticPr fontId="3" type="noConversion"/>
  </si>
  <si>
    <t>연체료</t>
    <phoneticPr fontId="3" type="noConversion"/>
  </si>
  <si>
    <t>롯데</t>
    <phoneticPr fontId="3" type="noConversion"/>
  </si>
  <si>
    <t>합계</t>
    <phoneticPr fontId="3" type="noConversion"/>
  </si>
  <si>
    <t>일   자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</si>
  <si>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</si>
  <si>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</si>
  <si>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</si>
  <si>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입금액</t>
    <phoneticPr fontId="3" type="noConversion"/>
  </si>
  <si>
    <t>연체일</t>
    <phoneticPr fontId="3" type="noConversion"/>
  </si>
  <si>
    <t>연체료</t>
    <phoneticPr fontId="3" type="noConversion"/>
  </si>
  <si>
    <t>하나</t>
    <phoneticPr fontId="3" type="noConversion"/>
  </si>
  <si>
    <t>위쳇페이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</si>
  <si>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</si>
  <si>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</si>
  <si>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</si>
  <si>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</si>
  <si>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</si>
  <si>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</si>
  <si>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</si>
  <si>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</si>
  <si>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</si>
  <si>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</si>
  <si>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할인액</t>
    <phoneticPr fontId="3" type="noConversion"/>
  </si>
  <si>
    <t>입금일</t>
    <phoneticPr fontId="3" type="noConversion"/>
  </si>
  <si>
    <t>연체일</t>
    <phoneticPr fontId="3" type="noConversion"/>
  </si>
  <si>
    <t>하나</t>
    <phoneticPr fontId="3" type="noConversion"/>
  </si>
  <si>
    <t>위쳇페이</t>
    <phoneticPr fontId="3" type="noConversion"/>
  </si>
  <si>
    <t>KB국민</t>
    <phoneticPr fontId="3" type="noConversion"/>
  </si>
  <si>
    <t>롯데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</si>
  <si>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</si>
  <si>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</si>
  <si>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</si>
  <si>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총매출액</t>
    <phoneticPr fontId="3" type="noConversion"/>
  </si>
  <si>
    <t>입금기한</t>
    <phoneticPr fontId="3" type="noConversion"/>
  </si>
  <si>
    <t>입금액</t>
    <phoneticPr fontId="3" type="noConversion"/>
  </si>
  <si>
    <t>연체일</t>
    <phoneticPr fontId="3" type="noConversion"/>
  </si>
  <si>
    <t>연체료</t>
    <phoneticPr fontId="3" type="noConversion"/>
  </si>
  <si>
    <t>KB국민</t>
    <phoneticPr fontId="3" type="noConversion"/>
  </si>
  <si>
    <t>비씨</t>
    <phoneticPr fontId="3" type="noConversion"/>
  </si>
  <si>
    <t>현대</t>
    <phoneticPr fontId="3" type="noConversion"/>
  </si>
  <si>
    <t>롯데</t>
    <phoneticPr fontId="3" type="noConversion"/>
  </si>
  <si>
    <t>현금매출액</t>
    <phoneticPr fontId="3" type="noConversion"/>
  </si>
  <si>
    <t>카드매출액</t>
    <phoneticPr fontId="3" type="noConversion"/>
  </si>
  <si>
    <t>총매출액</t>
    <phoneticPr fontId="3" type="noConversion"/>
  </si>
  <si>
    <t>입금기한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</si>
  <si>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</si>
  <si>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</si>
  <si>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</si>
  <si>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</si>
  <si>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</si>
  <si>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</si>
  <si>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</si>
  <si>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</si>
  <si>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</si>
  <si>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</si>
  <si>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</si>
  <si>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</si>
  <si>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</si>
  <si>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할인액</t>
    <phoneticPr fontId="3" type="noConversion"/>
  </si>
  <si>
    <t>입금일</t>
    <phoneticPr fontId="3" type="noConversion"/>
  </si>
  <si>
    <t>입금액</t>
    <phoneticPr fontId="3" type="noConversion"/>
  </si>
  <si>
    <t>NH농협</t>
    <phoneticPr fontId="3" type="noConversion"/>
  </si>
  <si>
    <t>비씨</t>
    <phoneticPr fontId="3" type="noConversion"/>
  </si>
  <si>
    <t>롯데</t>
    <phoneticPr fontId="3" type="noConversion"/>
  </si>
  <si>
    <t>합계</t>
    <phoneticPr fontId="3" type="noConversion"/>
  </si>
  <si>
    <t>카드매출액</t>
    <phoneticPr fontId="3" type="noConversion"/>
  </si>
  <si>
    <t>현대</t>
    <phoneticPr fontId="3" type="noConversion"/>
  </si>
  <si>
    <t>합계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</si>
  <si>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</si>
  <si>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</si>
  <si>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</si>
  <si>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</si>
  <si>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</si>
  <si>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입금기한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</si>
  <si>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</si>
  <si>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</si>
  <si>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</si>
  <si>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</si>
  <si>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</si>
  <si>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</si>
  <si>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</si>
  <si>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</si>
  <si>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</si>
  <si>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</si>
  <si>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</si>
  <si>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일   자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</si>
  <si>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</si>
  <si>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</si>
  <si>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</si>
  <si>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</si>
  <si>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총매출액</t>
    <phoneticPr fontId="3" type="noConversion"/>
  </si>
  <si>
    <t>입금기한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</si>
  <si>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</si>
  <si>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</si>
  <si>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</si>
  <si>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</si>
  <si>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</si>
  <si>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하나</t>
    <phoneticPr fontId="3" type="noConversion"/>
  </si>
  <si>
    <t>위쳇페이</t>
    <phoneticPr fontId="3" type="noConversion"/>
  </si>
  <si>
    <t>KB국민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</si>
  <si>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</si>
  <si>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</si>
  <si>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</si>
  <si>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삼성</t>
    <phoneticPr fontId="3" type="noConversion"/>
  </si>
  <si>
    <t>롯데</t>
    <phoneticPr fontId="3" type="noConversion"/>
  </si>
  <si>
    <t>합계</t>
    <phoneticPr fontId="3" type="noConversion"/>
  </si>
  <si>
    <t>033138</t>
    <phoneticPr fontId="3" type="noConversion"/>
  </si>
  <si>
    <t>007072</t>
    <phoneticPr fontId="3" type="noConversion"/>
  </si>
  <si>
    <t>037726</t>
    <phoneticPr fontId="3" type="noConversion"/>
  </si>
  <si>
    <t>015419</t>
    <phoneticPr fontId="3" type="noConversion"/>
  </si>
  <si>
    <t>072014</t>
    <phoneticPr fontId="3" type="noConversion"/>
  </si>
  <si>
    <t>054231</t>
    <phoneticPr fontId="3" type="noConversion"/>
  </si>
  <si>
    <t>할인액</t>
    <phoneticPr fontId="3" type="noConversion"/>
  </si>
  <si>
    <t>하나</t>
    <phoneticPr fontId="3" type="noConversion"/>
  </si>
  <si>
    <t>롯데</t>
    <phoneticPr fontId="3" type="noConversion"/>
  </si>
  <si>
    <t>카드매출액</t>
    <phoneticPr fontId="3" type="noConversion"/>
  </si>
  <si>
    <t>입금액</t>
    <phoneticPr fontId="3" type="noConversion"/>
  </si>
  <si>
    <t>연체료</t>
    <phoneticPr fontId="3" type="noConversion"/>
  </si>
  <si>
    <t>신한</t>
    <phoneticPr fontId="3" type="noConversion"/>
  </si>
  <si>
    <t>현금매출액</t>
    <phoneticPr fontId="3" type="noConversion"/>
  </si>
  <si>
    <t>전자화폐</t>
    <phoneticPr fontId="3" type="noConversion"/>
  </si>
  <si>
    <t>카드매출액</t>
    <phoneticPr fontId="3" type="noConversion"/>
  </si>
  <si>
    <t>총매출액</t>
    <phoneticPr fontId="3" type="noConversion"/>
  </si>
  <si>
    <t>입금일</t>
    <phoneticPr fontId="3" type="noConversion"/>
  </si>
  <si>
    <t>입금액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</si>
  <si>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</si>
  <si>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</si>
  <si>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</si>
  <si>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</si>
  <si>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</si>
  <si>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</si>
  <si>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</si>
  <si>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롯데</t>
    <phoneticPr fontId="3" type="noConversion"/>
  </si>
  <si>
    <t>전자화폐</t>
    <phoneticPr fontId="3" type="noConversion"/>
  </si>
  <si>
    <t>카드매출액</t>
    <phoneticPr fontId="3" type="noConversion"/>
  </si>
  <si>
    <t>할인액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</si>
  <si>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</si>
  <si>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</si>
  <si>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</si>
  <si>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하나</t>
    <phoneticPr fontId="3" type="noConversion"/>
  </si>
  <si>
    <t>위쳇페이</t>
    <phoneticPr fontId="3" type="noConversion"/>
  </si>
  <si>
    <t>NH농협</t>
    <phoneticPr fontId="3" type="noConversion"/>
  </si>
  <si>
    <t>비씨</t>
    <phoneticPr fontId="3" type="noConversion"/>
  </si>
  <si>
    <t>현대</t>
    <phoneticPr fontId="3" type="noConversion"/>
  </si>
  <si>
    <t>신한</t>
    <phoneticPr fontId="3" type="noConversion"/>
  </si>
  <si>
    <t>삼성</t>
    <phoneticPr fontId="3" type="noConversion"/>
  </si>
  <si>
    <t>합계</t>
    <phoneticPr fontId="3" type="noConversion"/>
  </si>
  <si>
    <t>전자화폐</t>
    <phoneticPr fontId="3" type="noConversion"/>
  </si>
  <si>
    <t>입금기한</t>
    <phoneticPr fontId="3" type="noConversion"/>
  </si>
  <si>
    <t>입금일</t>
    <phoneticPr fontId="3" type="noConversion"/>
  </si>
  <si>
    <t>잔액</t>
    <phoneticPr fontId="3" type="noConversion"/>
  </si>
  <si>
    <t>연체일</t>
    <phoneticPr fontId="3" type="noConversion"/>
  </si>
  <si>
    <t>연체료</t>
    <phoneticPr fontId="3" type="noConversion"/>
  </si>
  <si>
    <t>합계</t>
    <phoneticPr fontId="3" type="noConversion"/>
  </si>
  <si>
    <t>삼성</t>
    <phoneticPr fontId="3" type="noConversion"/>
  </si>
  <si>
    <t>뷰티앤바이트글로벌㈜</t>
    <phoneticPr fontId="3" type="noConversion"/>
  </si>
  <si>
    <t>브릭샌드</t>
    <phoneticPr fontId="3" type="noConversion"/>
  </si>
  <si>
    <t>756-86-02482</t>
    <phoneticPr fontId="3" type="noConversion"/>
  </si>
  <si>
    <t>002482</t>
    <phoneticPr fontId="3" type="noConversion"/>
  </si>
  <si>
    <t>태극당서울역광장점</t>
    <phoneticPr fontId="3" type="noConversion"/>
  </si>
  <si>
    <t>895-85-01670</t>
    <phoneticPr fontId="3" type="noConversion"/>
  </si>
  <si>
    <t>001670</t>
    <phoneticPr fontId="3" type="noConversion"/>
  </si>
  <si>
    <t>㈜마켓랩</t>
    <phoneticPr fontId="3" type="noConversion"/>
  </si>
  <si>
    <t>금옥당</t>
    <phoneticPr fontId="3" type="noConversion"/>
  </si>
  <si>
    <t>128-86-37978</t>
    <phoneticPr fontId="3" type="noConversion"/>
  </si>
  <si>
    <t>037978</t>
    <phoneticPr fontId="3" type="noConversion"/>
  </si>
  <si>
    <t>다복집</t>
    <phoneticPr fontId="3" type="noConversion"/>
  </si>
  <si>
    <t>다복집</t>
    <phoneticPr fontId="3" type="noConversion"/>
  </si>
  <si>
    <t>113-04-76779</t>
    <phoneticPr fontId="3" type="noConversion"/>
  </si>
  <si>
    <t>076779</t>
    <phoneticPr fontId="3" type="noConversion"/>
  </si>
  <si>
    <t>㈜학산</t>
    <phoneticPr fontId="3" type="noConversion"/>
  </si>
  <si>
    <t>테라로사</t>
    <phoneticPr fontId="3" type="noConversion"/>
  </si>
  <si>
    <t>226-81-28273</t>
    <phoneticPr fontId="3" type="noConversion"/>
  </si>
  <si>
    <t>028273</t>
    <phoneticPr fontId="3" type="noConversion"/>
  </si>
  <si>
    <t>태극당 서울역점</t>
    <phoneticPr fontId="3" type="noConversion"/>
  </si>
  <si>
    <t>태극당서울역점</t>
    <phoneticPr fontId="3" type="noConversion"/>
  </si>
  <si>
    <t>446-85-01653</t>
    <phoneticPr fontId="3" type="noConversion"/>
  </si>
  <si>
    <t>001653</t>
    <phoneticPr fontId="3" type="noConversion"/>
  </si>
  <si>
    <t>㈜루미호스피탈리티</t>
    <phoneticPr fontId="3" type="noConversion"/>
  </si>
  <si>
    <t>일상정원</t>
    <phoneticPr fontId="3" type="noConversion"/>
  </si>
  <si>
    <t>205-88-03143</t>
    <phoneticPr fontId="3" type="noConversion"/>
  </si>
  <si>
    <t>103143</t>
    <phoneticPr fontId="3" type="noConversion"/>
  </si>
  <si>
    <t>㈜LIG홈앤밀</t>
    <phoneticPr fontId="3" type="noConversion"/>
  </si>
  <si>
    <t>한와담</t>
    <phoneticPr fontId="3" type="noConversion"/>
  </si>
  <si>
    <t>106-86-88180</t>
    <phoneticPr fontId="3" type="noConversion"/>
  </si>
  <si>
    <t>088180</t>
    <phoneticPr fontId="3" type="noConversion"/>
  </si>
  <si>
    <t>주식회사 레버리치 파트너스</t>
  </si>
  <si>
    <t>함루</t>
    <phoneticPr fontId="3" type="noConversion"/>
  </si>
  <si>
    <t>587-86-03376</t>
    <phoneticPr fontId="3" type="noConversion"/>
  </si>
  <si>
    <t>003376</t>
    <phoneticPr fontId="3" type="noConversion"/>
  </si>
  <si>
    <t>㈜윤월드푸드코리아</t>
    <phoneticPr fontId="3" type="noConversion"/>
  </si>
  <si>
    <t>서울리에</t>
    <phoneticPr fontId="3" type="noConversion"/>
  </si>
  <si>
    <t>427-85-01929</t>
    <phoneticPr fontId="3" type="noConversion"/>
  </si>
  <si>
    <t>001929</t>
    <phoneticPr fontId="3" type="noConversion"/>
  </si>
  <si>
    <t>주식회사 카페무원</t>
  </si>
  <si>
    <t>무원</t>
    <phoneticPr fontId="3" type="noConversion"/>
  </si>
  <si>
    <t>555-88-03219</t>
    <phoneticPr fontId="3" type="noConversion"/>
  </si>
  <si>
    <t>003219</t>
    <phoneticPr fontId="3" type="noConversion"/>
  </si>
  <si>
    <t>㈜클라우드핑크</t>
    <phoneticPr fontId="3" type="noConversion"/>
  </si>
  <si>
    <t>센터커피</t>
    <phoneticPr fontId="3" type="noConversion"/>
  </si>
  <si>
    <t>742-85-01740</t>
    <phoneticPr fontId="3" type="noConversion"/>
  </si>
  <si>
    <t>055804</t>
    <phoneticPr fontId="3" type="noConversion"/>
  </si>
  <si>
    <t>아트태그</t>
    <phoneticPr fontId="3" type="noConversion"/>
  </si>
  <si>
    <t>주식회사 아트태그</t>
    <phoneticPr fontId="3" type="noConversion"/>
  </si>
  <si>
    <t>784-88-03118</t>
    <phoneticPr fontId="3" type="noConversion"/>
  </si>
  <si>
    <t>003118</t>
    <phoneticPr fontId="3" type="noConversion"/>
  </si>
  <si>
    <t>돈이찌서울역점</t>
    <phoneticPr fontId="3" type="noConversion"/>
  </si>
  <si>
    <t>돈이찌</t>
    <phoneticPr fontId="3" type="noConversion"/>
  </si>
  <si>
    <t>803-81-02013</t>
    <phoneticPr fontId="3" type="noConversion"/>
  </si>
  <si>
    <t>002013</t>
    <phoneticPr fontId="3" type="noConversion"/>
  </si>
  <si>
    <t>중화가정 서울역점</t>
    <phoneticPr fontId="3" type="noConversion"/>
  </si>
  <si>
    <t>중화가정</t>
    <phoneticPr fontId="3" type="noConversion"/>
  </si>
  <si>
    <t>146-85-02771</t>
    <phoneticPr fontId="3" type="noConversion"/>
  </si>
  <si>
    <t>002771</t>
    <phoneticPr fontId="3" type="noConversion"/>
  </si>
  <si>
    <t>가족회관 서울역점</t>
    <phoneticPr fontId="3" type="noConversion"/>
  </si>
  <si>
    <t>가족회관</t>
    <phoneticPr fontId="3" type="noConversion"/>
  </si>
  <si>
    <t>768-85-02396</t>
    <phoneticPr fontId="3" type="noConversion"/>
  </si>
  <si>
    <t>002396</t>
    <phoneticPr fontId="3" type="noConversion"/>
  </si>
  <si>
    <t>땀땀 서울역점</t>
    <phoneticPr fontId="3" type="noConversion"/>
  </si>
  <si>
    <t>땀땀</t>
    <phoneticPr fontId="3" type="noConversion"/>
  </si>
  <si>
    <t>199-88-02742</t>
    <phoneticPr fontId="3" type="noConversion"/>
  </si>
  <si>
    <t>002742</t>
    <phoneticPr fontId="3" type="noConversion"/>
  </si>
  <si>
    <t>오장동흥남집 서울역점</t>
    <phoneticPr fontId="3" type="noConversion"/>
  </si>
  <si>
    <t>오장동흥남집</t>
    <phoneticPr fontId="3" type="noConversion"/>
  </si>
  <si>
    <t>339-48-01141</t>
    <phoneticPr fontId="3" type="noConversion"/>
  </si>
  <si>
    <t>001141</t>
    <phoneticPr fontId="3" type="noConversion"/>
  </si>
  <si>
    <t>지정에프앤비</t>
    <phoneticPr fontId="3" type="noConversion"/>
  </si>
  <si>
    <t>백년옥</t>
    <phoneticPr fontId="3" type="noConversion"/>
  </si>
  <si>
    <t>647-86-00540</t>
    <phoneticPr fontId="3" type="noConversion"/>
  </si>
  <si>
    <t>000540</t>
    <phoneticPr fontId="3" type="noConversion"/>
  </si>
  <si>
    <t>㈜삼천리이엔지</t>
    <phoneticPr fontId="3" type="noConversion"/>
  </si>
  <si>
    <t>서리재</t>
    <phoneticPr fontId="3" type="noConversion"/>
  </si>
  <si>
    <t>107-86-11651</t>
    <phoneticPr fontId="3" type="noConversion"/>
  </si>
  <si>
    <t>311652</t>
    <phoneticPr fontId="3" type="noConversion"/>
  </si>
  <si>
    <t>호우섬</t>
    <phoneticPr fontId="3" type="noConversion"/>
  </si>
  <si>
    <t>211652</t>
    <phoneticPr fontId="3" type="noConversion"/>
  </si>
  <si>
    <t>호시카츠 서울역점</t>
    <phoneticPr fontId="3" type="noConversion"/>
  </si>
  <si>
    <t>호시카츠</t>
    <phoneticPr fontId="3" type="noConversion"/>
  </si>
  <si>
    <t>792-85-02249</t>
    <phoneticPr fontId="3" type="noConversion"/>
  </si>
  <si>
    <t>002249</t>
    <phoneticPr fontId="3" type="noConversion"/>
  </si>
  <si>
    <t>이도곰탕 서울역직영점</t>
    <phoneticPr fontId="3" type="noConversion"/>
  </si>
  <si>
    <t>이도곰탕</t>
    <phoneticPr fontId="3" type="noConversion"/>
  </si>
  <si>
    <t>223-85-07049</t>
    <phoneticPr fontId="3" type="noConversion"/>
  </si>
  <si>
    <t>007049</t>
    <phoneticPr fontId="3" type="noConversion"/>
  </si>
  <si>
    <t>㈜베러스쿱크리머리</t>
    <phoneticPr fontId="3" type="noConversion"/>
  </si>
  <si>
    <t>벤슨</t>
    <phoneticPr fontId="3" type="noConversion"/>
  </si>
  <si>
    <t>294-81-03799</t>
    <phoneticPr fontId="3" type="noConversion"/>
  </si>
  <si>
    <t>003799</t>
    <phoneticPr fontId="3" type="noConversion"/>
  </si>
  <si>
    <t xml:space="preserve">도레도레 </t>
    <phoneticPr fontId="3" type="noConversion"/>
  </si>
  <si>
    <t>도레도레</t>
    <phoneticPr fontId="3" type="noConversion"/>
  </si>
  <si>
    <t>131-86-68405</t>
    <phoneticPr fontId="3" type="noConversion"/>
  </si>
  <si>
    <t>068405</t>
    <phoneticPr fontId="3" type="noConversion"/>
  </si>
  <si>
    <t>㈜에프지푸드</t>
    <phoneticPr fontId="3" type="noConversion"/>
  </si>
  <si>
    <t>부창제과</t>
    <phoneticPr fontId="3" type="noConversion"/>
  </si>
  <si>
    <t>815-87-01493</t>
    <phoneticPr fontId="3" type="noConversion"/>
  </si>
  <si>
    <t>001493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</si>
</sst>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1" formatCode="_-* #,##0_-;\-* #,##0_-;_-* &quot;-&quot;_-;_-@_-"/>
    <numFmt numFmtId="176" formatCode="0_);[Red]\(0\)"/>
    <numFmt numFmtId="177" formatCode="m&quot;/&quot;d;@"/>
    <numFmt numFmtId="178" formatCode="0.0%"/>
    <numFmt numFmtId="179" formatCode="#,##0_ "/>
    <numFmt numFmtId="180" formatCode="mm&quot;월&quot;\ dd&quot;일&quot;"/>
    <numFmt numFmtId="181" formatCode="_-* #,##0.0_-;\-* #,##0.0_-;_-* &quot;-&quot;?_-;_-@_-"/>
    <numFmt numFmtId="182" formatCode="#,##0_);[Red]\(#,##0\)"/>
  </numFmts>
  <fonts count="39">
    <font>
      <sz val="11"/>
      <name val="돋움"/>
      <family val="3"/>
      <charset val="129"/>
    </font>
    <font>
      <sz val="11"/>
      <name val="돋움"/>
      <family val="3"/>
      <charset val="129"/>
    </font>
    <font>
      <sz val="10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</font>
    <font>
      <b/>
      <sz val="10"/>
      <name val="맑은 고딕"/>
      <family val="3"/>
      <charset val="129"/>
    </font>
    <font>
      <b/>
      <u/>
      <sz val="18"/>
      <name val="맑은 고딕"/>
      <family val="3"/>
      <charset val="129"/>
    </font>
    <font>
      <sz val="12"/>
      <color rgb="FFFF0000"/>
      <name val="맑은 고딕"/>
      <family val="3"/>
      <charset val="129"/>
      <scheme val="minor"/>
    </font>
    <font>
      <b/>
      <u/>
      <sz val="18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9"/>
      <name val="맑은 고딕"/>
      <family val="3"/>
      <charset val="129"/>
      <scheme val="minor"/>
    </font>
    <font>
      <sz val="9"/>
      <name val="맑은 고딕"/>
      <family val="3"/>
      <charset val="129"/>
    </font>
    <font>
      <sz val="10"/>
      <name val="맑은 고딕"/>
      <family val="3"/>
      <charset val="129"/>
      <scheme val="major"/>
    </font>
    <font>
      <b/>
      <u/>
      <sz val="10"/>
      <color rgb="FFFF0000"/>
      <name val="맑은 고딕"/>
      <family val="3"/>
      <charset val="129"/>
    </font>
    <font>
      <b/>
      <sz val="11"/>
      <name val="맑은 고딕"/>
      <family val="3"/>
      <charset val="129"/>
    </font>
    <font>
      <b/>
      <u val="singleAccounting"/>
      <sz val="10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3F3F3F"/>
      <name val="Dotum"/>
      <family val="3"/>
      <charset val="129"/>
    </font>
    <font>
      <sz val="9"/>
      <name val="Dotum"/>
      <family val="3"/>
      <charset val="129"/>
    </font>
    <font>
      <sz val="9"/>
      <color rgb="FFFF0000"/>
      <name val="Dotum"/>
      <family val="3"/>
      <charset val="129"/>
    </font>
    <font>
      <b/>
      <sz val="9"/>
      <color indexed="81"/>
      <name val="맑은 고딕"/>
      <family val="3"/>
      <charset val="129"/>
    </font>
    <font>
      <sz val="9"/>
      <color indexed="81"/>
      <name val="맑은 고딕"/>
      <family val="3"/>
      <charset val="129"/>
    </font>
    <font>
      <sz val="12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sz val="10"/>
      <color indexed="8"/>
      <name val="Arial"/>
      <family val="2"/>
    </font>
    <font>
      <u/>
      <sz val="11"/>
      <color theme="10"/>
      <name val="돋움"/>
      <family val="3"/>
      <charset val="129"/>
    </font>
    <font>
      <sz val="11"/>
      <name val="맑은 고딕"/>
      <family val="3"/>
      <charset val="129"/>
      <scheme val="minor"/>
    </font>
    <font>
      <sz val="10"/>
      <color theme="1"/>
      <name val="나눔고딕"/>
      <family val="3"/>
      <charset val="129"/>
    </font>
    <font>
      <sz val="8"/>
      <name val="맑은 고딕"/>
      <family val="3"/>
      <charset val="129"/>
    </font>
    <font>
      <sz val="15"/>
      <name val="맑은 고딕"/>
      <family val="3"/>
      <charset val="129"/>
    </font>
    <font>
      <sz val="10"/>
      <color rgb="FFFF0000"/>
      <name val="나눔고딕"/>
      <family val="3"/>
      <charset val="129"/>
    </font>
    <font>
      <b/>
      <sz val="9"/>
      <name val="맑은 고딕"/>
      <family val="3"/>
      <charset val="129"/>
    </font>
    <font>
      <b/>
      <sz val="12"/>
      <color rgb="FF000000"/>
      <name val="돋움체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theme="5" tint="0.39997558519241921"/>
      </right>
      <top style="thin">
        <color theme="5" tint="0.39997558519241921"/>
      </top>
      <bottom style="thin">
        <color theme="5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21" fillId="0" borderId="0">
      <alignment vertical="center"/>
    </xf>
    <xf numFmtId="0" fontId="30" fillId="0" borderId="0"/>
    <xf numFmtId="0" fontId="31" fillId="0" borderId="0" applyNumberFormat="0" applyFill="0" applyBorder="0" applyAlignment="0" applyProtection="0">
      <alignment vertical="center"/>
    </xf>
    <xf numFmtId="0" fontId="21" fillId="0" borderId="0">
      <alignment vertical="center"/>
    </xf>
    <xf numFmtId="41" fontId="21" fillId="0" borderId="0" applyFont="0" applyFill="0" applyBorder="0" applyAlignment="0" applyProtection="0">
      <alignment vertical="center"/>
    </xf>
  </cellStyleXfs>
  <cellXfs count="276">
    <xf numFmtId="0" fontId="0" fillId="0" borderId="0" xfId="0">
      <alignment vertical="center"/>
    </xf>
    <xf numFmtId="0" fontId="2" fillId="0" borderId="0" xfId="0" applyFont="1" applyFill="1">
      <alignment vertical="center"/>
    </xf>
    <xf numFmtId="176" fontId="2" fillId="0" borderId="0" xfId="0" applyNumberFormat="1" applyFont="1" applyFill="1">
      <alignment vertical="center"/>
    </xf>
    <xf numFmtId="41" fontId="2" fillId="0" borderId="0" xfId="1" applyFont="1" applyFill="1">
      <alignment vertical="center"/>
    </xf>
    <xf numFmtId="0" fontId="2" fillId="0" borderId="0" xfId="0" applyFont="1" applyFill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177" fontId="2" fillId="0" borderId="0" xfId="0" applyNumberFormat="1" applyFont="1" applyFill="1">
      <alignment vertical="center"/>
    </xf>
    <xf numFmtId="177" fontId="2" fillId="0" borderId="0" xfId="0" applyNumberFormat="1" applyFont="1" applyFill="1" applyAlignment="1">
      <alignment horizontal="center" vertical="center"/>
    </xf>
    <xf numFmtId="41" fontId="2" fillId="0" borderId="0" xfId="1" applyFont="1" applyFill="1" applyAlignment="1">
      <alignment horizontal="center" vertical="center"/>
    </xf>
    <xf numFmtId="41" fontId="2" fillId="0" borderId="0" xfId="0" applyNumberFormat="1" applyFont="1" applyFill="1" applyBorder="1">
      <alignment vertical="center"/>
    </xf>
    <xf numFmtId="0" fontId="2" fillId="0" borderId="0" xfId="1" applyNumberFormat="1" applyFont="1" applyFill="1" applyAlignment="1">
      <alignment horizontal="center" vertical="center"/>
    </xf>
    <xf numFmtId="0" fontId="2" fillId="0" borderId="0" xfId="1" applyNumberFormat="1" applyFont="1" applyFill="1" applyAlignment="1">
      <alignment vertical="center"/>
    </xf>
    <xf numFmtId="177" fontId="2" fillId="0" borderId="0" xfId="0" applyNumberFormat="1" applyFont="1" applyFill="1" applyAlignment="1">
      <alignment horizontal="right" vertical="center"/>
    </xf>
    <xf numFmtId="41" fontId="2" fillId="0" borderId="0" xfId="1" applyFont="1" applyFill="1" applyBorder="1">
      <alignment vertical="center"/>
    </xf>
    <xf numFmtId="177" fontId="2" fillId="0" borderId="0" xfId="0" applyNumberFormat="1" applyFont="1" applyFill="1" applyBorder="1">
      <alignment vertical="center"/>
    </xf>
    <xf numFmtId="49" fontId="2" fillId="0" borderId="0" xfId="1" applyNumberFormat="1" applyFont="1" applyFill="1" applyAlignment="1">
      <alignment horizontal="center" vertical="center"/>
    </xf>
    <xf numFmtId="41" fontId="2" fillId="0" borderId="0" xfId="0" applyNumberFormat="1" applyFont="1" applyFill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41" fontId="2" fillId="0" borderId="0" xfId="1" applyNumberFormat="1" applyFont="1" applyFill="1">
      <alignment vertical="center"/>
    </xf>
    <xf numFmtId="41" fontId="2" fillId="0" borderId="0" xfId="1" applyFont="1" applyFill="1" applyBorder="1" applyAlignment="1">
      <alignment horizontal="center" vertical="center"/>
    </xf>
    <xf numFmtId="41" fontId="2" fillId="0" borderId="1" xfId="1" applyFont="1" applyFill="1" applyBorder="1" applyAlignment="1">
      <alignment horizontal="center" vertical="center"/>
    </xf>
    <xf numFmtId="41" fontId="2" fillId="0" borderId="2" xfId="1" applyFont="1" applyFill="1" applyBorder="1" applyAlignment="1">
      <alignment horizontal="center" vertical="center"/>
    </xf>
    <xf numFmtId="177" fontId="2" fillId="0" borderId="3" xfId="0" applyNumberFormat="1" applyFont="1" applyFill="1" applyBorder="1" applyAlignment="1">
      <alignment horizontal="center" vertical="center"/>
    </xf>
    <xf numFmtId="41" fontId="2" fillId="2" borderId="0" xfId="0" applyNumberFormat="1" applyFont="1" applyFill="1" applyBorder="1">
      <alignment vertical="center"/>
    </xf>
    <xf numFmtId="41" fontId="2" fillId="0" borderId="4" xfId="0" applyNumberFormat="1" applyFont="1" applyFill="1" applyBorder="1">
      <alignment vertical="center"/>
    </xf>
    <xf numFmtId="41" fontId="2" fillId="0" borderId="0" xfId="1" applyFont="1" applyFill="1" applyBorder="1" applyAlignment="1">
      <alignment horizontal="left" vertical="center"/>
    </xf>
    <xf numFmtId="0" fontId="2" fillId="0" borderId="5" xfId="0" applyFont="1" applyFill="1" applyBorder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1" applyNumberFormat="1" applyFont="1" applyFill="1" applyBorder="1" applyAlignment="1">
      <alignment horizontal="left" vertical="center"/>
    </xf>
    <xf numFmtId="41" fontId="2" fillId="0" borderId="6" xfId="1" applyFont="1" applyFill="1" applyBorder="1">
      <alignment vertical="center"/>
    </xf>
    <xf numFmtId="41" fontId="2" fillId="3" borderId="6" xfId="1" applyNumberFormat="1" applyFont="1" applyFill="1" applyBorder="1">
      <alignment vertical="center"/>
    </xf>
    <xf numFmtId="0" fontId="2" fillId="0" borderId="6" xfId="0" applyFont="1" applyBorder="1" applyAlignment="1">
      <alignment horizontal="center" vertical="center"/>
    </xf>
    <xf numFmtId="41" fontId="2" fillId="3" borderId="6" xfId="0" applyNumberFormat="1" applyFont="1" applyFill="1" applyBorder="1">
      <alignment vertical="center"/>
    </xf>
    <xf numFmtId="41" fontId="2" fillId="0" borderId="6" xfId="1" applyFont="1" applyFill="1" applyBorder="1" applyAlignment="1">
      <alignment horizontal="center" vertical="center"/>
    </xf>
    <xf numFmtId="10" fontId="2" fillId="0" borderId="6" xfId="1" applyNumberFormat="1" applyFont="1" applyFill="1" applyBorder="1" applyAlignment="1">
      <alignment vertical="center"/>
    </xf>
    <xf numFmtId="41" fontId="6" fillId="0" borderId="0" xfId="1" applyFont="1" applyFill="1" applyBorder="1" applyAlignment="1">
      <alignment vertical="center"/>
    </xf>
    <xf numFmtId="41" fontId="2" fillId="0" borderId="7" xfId="0" applyNumberFormat="1" applyFont="1" applyFill="1" applyBorder="1">
      <alignment vertical="center"/>
    </xf>
    <xf numFmtId="0" fontId="2" fillId="0" borderId="8" xfId="1" applyNumberFormat="1" applyFont="1" applyFill="1" applyBorder="1" applyAlignment="1">
      <alignment horizontal="left" vertical="center"/>
    </xf>
    <xf numFmtId="41" fontId="2" fillId="0" borderId="8" xfId="1" applyFont="1" applyFill="1" applyBorder="1" applyAlignment="1">
      <alignment horizontal="center" vertical="center"/>
    </xf>
    <xf numFmtId="0" fontId="2" fillId="0" borderId="9" xfId="0" applyFont="1" applyFill="1" applyBorder="1">
      <alignment vertical="center"/>
    </xf>
    <xf numFmtId="41" fontId="2" fillId="0" borderId="0" xfId="1" applyFont="1" applyFill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6" xfId="0" applyFont="1" applyFill="1" applyBorder="1" applyAlignment="1">
      <alignment horizontal="center" vertical="center"/>
    </xf>
    <xf numFmtId="177" fontId="2" fillId="0" borderId="10" xfId="0" applyNumberFormat="1" applyFont="1" applyFill="1" applyBorder="1" applyAlignment="1">
      <alignment horizontal="center" vertical="center"/>
    </xf>
    <xf numFmtId="41" fontId="2" fillId="4" borderId="6" xfId="1" applyFont="1" applyFill="1" applyBorder="1">
      <alignment vertical="center"/>
    </xf>
    <xf numFmtId="14" fontId="2" fillId="0" borderId="6" xfId="0" applyNumberFormat="1" applyFont="1" applyFill="1" applyBorder="1" applyAlignment="1">
      <alignment horizontal="center" vertical="center"/>
    </xf>
    <xf numFmtId="0" fontId="7" fillId="0" borderId="0" xfId="0" applyFont="1" applyFill="1">
      <alignment vertical="center"/>
    </xf>
    <xf numFmtId="0" fontId="8" fillId="0" borderId="0" xfId="0" applyFont="1" applyFill="1" applyAlignment="1">
      <alignment horizontal="center" vertical="center"/>
    </xf>
    <xf numFmtId="0" fontId="8" fillId="0" borderId="11" xfId="0" applyFont="1" applyFill="1" applyBorder="1" applyAlignment="1">
      <alignment horizontal="center" vertical="center"/>
    </xf>
    <xf numFmtId="0" fontId="8" fillId="3" borderId="0" xfId="0" quotePrefix="1" applyNumberFormat="1" applyFont="1" applyFill="1" applyAlignment="1">
      <alignment horizontal="center" vertical="center"/>
    </xf>
    <xf numFmtId="0" fontId="8" fillId="3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41" fontId="2" fillId="3" borderId="0" xfId="0" applyNumberFormat="1" applyFont="1" applyFill="1" applyBorder="1">
      <alignment vertical="center"/>
    </xf>
    <xf numFmtId="41" fontId="2" fillId="3" borderId="4" xfId="0" applyNumberFormat="1" applyFont="1" applyFill="1" applyBorder="1">
      <alignment vertical="center"/>
    </xf>
    <xf numFmtId="41" fontId="2" fillId="3" borderId="6" xfId="1" applyFont="1" applyFill="1" applyBorder="1">
      <alignment vertical="center"/>
    </xf>
    <xf numFmtId="0" fontId="2" fillId="0" borderId="0" xfId="0" applyFont="1" applyFill="1" applyBorder="1" applyAlignment="1">
      <alignment horizontal="center" vertical="center"/>
    </xf>
    <xf numFmtId="10" fontId="2" fillId="0" borderId="0" xfId="0" applyNumberFormat="1" applyFont="1" applyFill="1" applyBorder="1">
      <alignment vertical="center"/>
    </xf>
    <xf numFmtId="10" fontId="2" fillId="3" borderId="6" xfId="0" applyNumberFormat="1" applyFont="1" applyFill="1" applyBorder="1">
      <alignment vertical="center"/>
    </xf>
    <xf numFmtId="0" fontId="2" fillId="0" borderId="0" xfId="0" applyFont="1" applyFill="1" applyAlignment="1">
      <alignment horizontal="left" vertical="center"/>
    </xf>
    <xf numFmtId="41" fontId="10" fillId="5" borderId="0" xfId="1" applyFont="1" applyFill="1" applyBorder="1" applyAlignment="1">
      <alignment vertical="center"/>
    </xf>
    <xf numFmtId="0" fontId="10" fillId="5" borderId="0" xfId="1" applyNumberFormat="1" applyFont="1" applyFill="1" applyBorder="1" applyAlignment="1">
      <alignment vertical="center"/>
    </xf>
    <xf numFmtId="41" fontId="2" fillId="0" borderId="6" xfId="1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14" fontId="2" fillId="0" borderId="5" xfId="0" applyNumberFormat="1" applyFont="1" applyFill="1" applyBorder="1" applyAlignment="1">
      <alignment horizontal="center" vertical="center"/>
    </xf>
    <xf numFmtId="14" fontId="2" fillId="0" borderId="5" xfId="0" applyNumberFormat="1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41" fontId="2" fillId="6" borderId="4" xfId="0" applyNumberFormat="1" applyFont="1" applyFill="1" applyBorder="1">
      <alignment vertical="center"/>
    </xf>
    <xf numFmtId="0" fontId="2" fillId="0" borderId="0" xfId="1" applyNumberFormat="1" applyFont="1" applyFill="1" applyBorder="1" applyAlignment="1">
      <alignment vertical="center"/>
    </xf>
    <xf numFmtId="0" fontId="8" fillId="0" borderId="0" xfId="0" applyFont="1" applyFill="1">
      <alignment vertical="center"/>
    </xf>
    <xf numFmtId="49" fontId="2" fillId="0" borderId="0" xfId="1" applyNumberFormat="1" applyFont="1" applyFill="1" applyBorder="1" applyAlignment="1">
      <alignment horizontal="center" vertical="center"/>
    </xf>
    <xf numFmtId="177" fontId="2" fillId="0" borderId="0" xfId="0" applyNumberFormat="1" applyFont="1" applyFill="1" applyBorder="1" applyAlignment="1">
      <alignment horizontal="center" vertical="center"/>
    </xf>
    <xf numFmtId="0" fontId="2" fillId="0" borderId="8" xfId="1" applyNumberFormat="1" applyFont="1" applyFill="1" applyBorder="1" applyAlignment="1">
      <alignment vertical="center"/>
    </xf>
    <xf numFmtId="41" fontId="2" fillId="0" borderId="6" xfId="0" applyNumberFormat="1" applyFont="1" applyFill="1" applyBorder="1">
      <alignment vertical="center"/>
    </xf>
    <xf numFmtId="10" fontId="2" fillId="3" borderId="6" xfId="1" applyNumberFormat="1" applyFont="1" applyFill="1" applyBorder="1">
      <alignment vertical="center"/>
    </xf>
    <xf numFmtId="10" fontId="2" fillId="0" borderId="0" xfId="0" applyNumberFormat="1" applyFont="1" applyFill="1">
      <alignment vertical="center"/>
    </xf>
    <xf numFmtId="0" fontId="12" fillId="0" borderId="0" xfId="0" applyFont="1" applyFill="1">
      <alignment vertical="center"/>
    </xf>
    <xf numFmtId="10" fontId="7" fillId="0" borderId="0" xfId="0" applyNumberFormat="1" applyFont="1" applyFill="1">
      <alignment vertical="center"/>
    </xf>
    <xf numFmtId="0" fontId="13" fillId="0" borderId="0" xfId="0" applyFont="1">
      <alignment vertical="center"/>
    </xf>
    <xf numFmtId="41" fontId="7" fillId="0" borderId="0" xfId="1" applyFont="1" applyFill="1">
      <alignment vertical="center"/>
    </xf>
    <xf numFmtId="0" fontId="14" fillId="0" borderId="0" xfId="0" applyFont="1">
      <alignment vertical="center"/>
    </xf>
    <xf numFmtId="41" fontId="7" fillId="0" borderId="0" xfId="0" applyNumberFormat="1" applyFont="1" applyFill="1">
      <alignment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1" xfId="0" applyFont="1" applyFill="1" applyBorder="1">
      <alignment vertical="center"/>
    </xf>
    <xf numFmtId="0" fontId="2" fillId="0" borderId="2" xfId="0" applyFont="1" applyFill="1" applyBorder="1">
      <alignment vertical="center"/>
    </xf>
    <xf numFmtId="41" fontId="2" fillId="0" borderId="2" xfId="1" applyFont="1" applyFill="1" applyBorder="1">
      <alignment vertical="center"/>
    </xf>
    <xf numFmtId="49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>
      <alignment vertical="center"/>
    </xf>
    <xf numFmtId="41" fontId="2" fillId="0" borderId="5" xfId="1" applyFont="1" applyFill="1" applyBorder="1" applyAlignment="1">
      <alignment horizontal="center" vertical="center"/>
    </xf>
    <xf numFmtId="41" fontId="2" fillId="0" borderId="12" xfId="1" applyFont="1" applyFill="1" applyBorder="1">
      <alignment vertical="center"/>
    </xf>
    <xf numFmtId="49" fontId="2" fillId="0" borderId="5" xfId="0" applyNumberFormat="1" applyFont="1" applyFill="1" applyBorder="1" applyAlignment="1">
      <alignment horizontal="center" vertical="center"/>
    </xf>
    <xf numFmtId="41" fontId="15" fillId="0" borderId="4" xfId="1" applyFont="1" applyFill="1" applyBorder="1">
      <alignment vertical="center"/>
    </xf>
    <xf numFmtId="41" fontId="15" fillId="0" borderId="0" xfId="1" applyFont="1" applyFill="1" applyBorder="1">
      <alignment vertical="center"/>
    </xf>
    <xf numFmtId="41" fontId="15" fillId="0" borderId="5" xfId="1" applyFont="1" applyFill="1" applyBorder="1">
      <alignment vertical="center"/>
    </xf>
    <xf numFmtId="0" fontId="16" fillId="0" borderId="0" xfId="0" applyFont="1" applyFill="1" applyBorder="1" applyAlignment="1">
      <alignment horizontal="right" vertical="center"/>
    </xf>
    <xf numFmtId="178" fontId="15" fillId="0" borderId="4" xfId="2" applyNumberFormat="1" applyFont="1" applyFill="1" applyBorder="1">
      <alignment vertical="center"/>
    </xf>
    <xf numFmtId="179" fontId="2" fillId="0" borderId="4" xfId="0" applyNumberFormat="1" applyFont="1" applyFill="1" applyBorder="1">
      <alignment vertical="center"/>
    </xf>
    <xf numFmtId="179" fontId="2" fillId="0" borderId="0" xfId="0" applyNumberFormat="1" applyFont="1" applyFill="1" applyBorder="1">
      <alignment vertical="center"/>
    </xf>
    <xf numFmtId="0" fontId="2" fillId="0" borderId="7" xfId="0" applyFont="1" applyFill="1" applyBorder="1">
      <alignment vertical="center"/>
    </xf>
    <xf numFmtId="0" fontId="2" fillId="0" borderId="8" xfId="0" applyFont="1" applyFill="1" applyBorder="1">
      <alignment vertical="center"/>
    </xf>
    <xf numFmtId="41" fontId="2" fillId="0" borderId="8" xfId="1" applyFont="1" applyFill="1" applyBorder="1">
      <alignment vertical="center"/>
    </xf>
    <xf numFmtId="49" fontId="2" fillId="0" borderId="9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1" fontId="17" fillId="0" borderId="0" xfId="1" applyFont="1" applyFill="1">
      <alignment vertical="center"/>
    </xf>
    <xf numFmtId="41" fontId="2" fillId="3" borderId="0" xfId="1" applyFont="1" applyFill="1" applyBorder="1">
      <alignment vertical="center"/>
    </xf>
    <xf numFmtId="0" fontId="2" fillId="3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41" fontId="2" fillId="0" borderId="13" xfId="1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176" fontId="2" fillId="0" borderId="0" xfId="0" applyNumberFormat="1" applyFont="1" applyFill="1" applyBorder="1">
      <alignment vertical="center"/>
    </xf>
    <xf numFmtId="177" fontId="2" fillId="0" borderId="0" xfId="1" applyNumberFormat="1" applyFont="1" applyFill="1">
      <alignment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1" fontId="2" fillId="0" borderId="4" xfId="1" applyFont="1" applyFill="1" applyBorder="1">
      <alignment vertical="center"/>
    </xf>
    <xf numFmtId="0" fontId="2" fillId="0" borderId="5" xfId="0" applyFont="1" applyFill="1" applyBorder="1" applyAlignment="1">
      <alignment vertical="center"/>
    </xf>
    <xf numFmtId="41" fontId="2" fillId="0" borderId="7" xfId="1" applyFont="1" applyFill="1" applyBorder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18" fillId="0" borderId="0" xfId="0" applyFont="1" applyFill="1">
      <alignment vertical="center"/>
    </xf>
    <xf numFmtId="0" fontId="19" fillId="0" borderId="0" xfId="0" applyFont="1" applyFill="1" applyAlignment="1">
      <alignment horizontal="left" vertical="center"/>
    </xf>
    <xf numFmtId="9" fontId="2" fillId="0" borderId="0" xfId="0" applyNumberFormat="1" applyFont="1" applyFill="1">
      <alignment vertical="center"/>
    </xf>
    <xf numFmtId="0" fontId="9" fillId="0" borderId="0" xfId="0" applyFont="1" applyFill="1" applyAlignment="1">
      <alignment horizontal="center" vertical="center"/>
    </xf>
    <xf numFmtId="177" fontId="2" fillId="0" borderId="0" xfId="1" applyNumberFormat="1" applyFont="1" applyFill="1" applyBorder="1">
      <alignment vertical="center"/>
    </xf>
    <xf numFmtId="0" fontId="2" fillId="0" borderId="0" xfId="1" applyNumberFormat="1" applyFont="1" applyFill="1" applyBorder="1">
      <alignment vertical="center"/>
    </xf>
    <xf numFmtId="14" fontId="2" fillId="0" borderId="0" xfId="0" applyNumberFormat="1" applyFont="1" applyFill="1" applyBorder="1">
      <alignment vertical="center"/>
    </xf>
    <xf numFmtId="41" fontId="7" fillId="0" borderId="0" xfId="1" applyFont="1" applyFill="1" applyBorder="1">
      <alignment vertical="center"/>
    </xf>
    <xf numFmtId="14" fontId="7" fillId="0" borderId="0" xfId="0" applyNumberFormat="1" applyFont="1" applyFill="1" applyBorder="1">
      <alignment vertical="center"/>
    </xf>
    <xf numFmtId="41" fontId="2" fillId="0" borderId="1" xfId="1" applyFont="1" applyFill="1" applyBorder="1">
      <alignment vertical="center"/>
    </xf>
    <xf numFmtId="176" fontId="2" fillId="0" borderId="2" xfId="0" applyNumberFormat="1" applyFont="1" applyFill="1" applyBorder="1">
      <alignment vertical="center"/>
    </xf>
    <xf numFmtId="41" fontId="2" fillId="0" borderId="3" xfId="1" applyFont="1" applyFill="1" applyBorder="1">
      <alignment vertical="center"/>
    </xf>
    <xf numFmtId="41" fontId="2" fillId="0" borderId="13" xfId="1" applyFont="1" applyFill="1" applyBorder="1">
      <alignment vertical="center"/>
    </xf>
    <xf numFmtId="41" fontId="2" fillId="0" borderId="1" xfId="0" applyNumberFormat="1" applyFont="1" applyFill="1" applyBorder="1">
      <alignment vertical="center"/>
    </xf>
    <xf numFmtId="0" fontId="2" fillId="0" borderId="3" xfId="0" applyFont="1" applyFill="1" applyBorder="1">
      <alignment vertical="center"/>
    </xf>
    <xf numFmtId="41" fontId="2" fillId="0" borderId="14" xfId="0" applyNumberFormat="1" applyFont="1" applyFill="1" applyBorder="1">
      <alignment vertical="center"/>
    </xf>
    <xf numFmtId="0" fontId="2" fillId="0" borderId="15" xfId="0" applyFont="1" applyFill="1" applyBorder="1">
      <alignment vertical="center"/>
    </xf>
    <xf numFmtId="0" fontId="2" fillId="0" borderId="15" xfId="0" applyFont="1" applyFill="1" applyBorder="1" applyAlignment="1">
      <alignment horizontal="center" vertical="center"/>
    </xf>
    <xf numFmtId="0" fontId="2" fillId="0" borderId="16" xfId="0" applyFont="1" applyFill="1" applyBorder="1" applyAlignment="1">
      <alignment horizontal="center" vertical="center"/>
    </xf>
    <xf numFmtId="41" fontId="2" fillId="0" borderId="9" xfId="1" applyFont="1" applyFill="1" applyBorder="1">
      <alignment vertical="center"/>
    </xf>
    <xf numFmtId="9" fontId="2" fillId="0" borderId="0" xfId="2" applyFont="1" applyFill="1">
      <alignment vertical="center"/>
    </xf>
    <xf numFmtId="9" fontId="2" fillId="3" borderId="0" xfId="2" applyFont="1" applyFill="1">
      <alignment vertical="center"/>
    </xf>
    <xf numFmtId="0" fontId="2" fillId="3" borderId="0" xfId="0" applyFont="1" applyFill="1">
      <alignment vertical="center"/>
    </xf>
    <xf numFmtId="41" fontId="20" fillId="0" borderId="0" xfId="1" applyFont="1" applyFill="1">
      <alignment vertical="center"/>
    </xf>
    <xf numFmtId="0" fontId="8" fillId="0" borderId="0" xfId="0" applyFont="1" applyFill="1" applyBorder="1" applyAlignment="1">
      <alignment vertical="center"/>
    </xf>
    <xf numFmtId="0" fontId="2" fillId="0" borderId="0" xfId="3" applyFont="1" applyFill="1">
      <alignment vertical="center"/>
    </xf>
    <xf numFmtId="176" fontId="2" fillId="0" borderId="0" xfId="3" applyNumberFormat="1" applyFont="1" applyFill="1">
      <alignment vertical="center"/>
    </xf>
    <xf numFmtId="14" fontId="2" fillId="0" borderId="0" xfId="3" applyNumberFormat="1" applyFont="1" applyFill="1">
      <alignment vertical="center"/>
    </xf>
    <xf numFmtId="0" fontId="2" fillId="8" borderId="0" xfId="3" applyFont="1" applyFill="1">
      <alignment vertical="center"/>
    </xf>
    <xf numFmtId="41" fontId="2" fillId="8" borderId="0" xfId="1" applyFont="1" applyFill="1">
      <alignment vertical="center"/>
    </xf>
    <xf numFmtId="0" fontId="2" fillId="0" borderId="0" xfId="3" applyFont="1" applyFill="1" applyBorder="1">
      <alignment vertical="center"/>
    </xf>
    <xf numFmtId="0" fontId="2" fillId="8" borderId="0" xfId="3" applyFont="1" applyFill="1" applyBorder="1">
      <alignment vertical="center"/>
    </xf>
    <xf numFmtId="0" fontId="2" fillId="0" borderId="0" xfId="3" applyFont="1" applyFill="1" applyAlignment="1">
      <alignment horizontal="center" vertical="center"/>
    </xf>
    <xf numFmtId="14" fontId="2" fillId="0" borderId="0" xfId="1" applyNumberFormat="1" applyFont="1" applyFill="1">
      <alignment vertical="center"/>
    </xf>
    <xf numFmtId="14" fontId="2" fillId="0" borderId="0" xfId="3" applyNumberFormat="1" applyFont="1" applyFill="1" applyAlignment="1">
      <alignment horizontal="center" vertical="center"/>
    </xf>
    <xf numFmtId="41" fontId="8" fillId="0" borderId="0" xfId="1" applyFont="1" applyFill="1" applyBorder="1" applyAlignment="1">
      <alignment horizontal="center" vertical="center"/>
    </xf>
    <xf numFmtId="0" fontId="8" fillId="8" borderId="0" xfId="3" applyFont="1" applyFill="1" applyBorder="1" applyAlignment="1">
      <alignment horizontal="center" vertical="center"/>
    </xf>
    <xf numFmtId="0" fontId="2" fillId="8" borderId="0" xfId="3" applyFont="1" applyFill="1" applyAlignment="1">
      <alignment horizontal="center" vertical="center"/>
    </xf>
    <xf numFmtId="14" fontId="2" fillId="0" borderId="0" xfId="1" applyNumberFormat="1" applyFont="1" applyFill="1" applyAlignment="1">
      <alignment horizontal="center" vertical="center"/>
    </xf>
    <xf numFmtId="0" fontId="8" fillId="0" borderId="0" xfId="3" applyFont="1" applyFill="1" applyBorder="1" applyAlignment="1">
      <alignment horizontal="center" vertical="center"/>
    </xf>
    <xf numFmtId="0" fontId="2" fillId="0" borderId="0" xfId="3" applyFont="1" applyFill="1" applyAlignment="1">
      <alignment horizontal="left" vertical="center"/>
    </xf>
    <xf numFmtId="10" fontId="2" fillId="0" borderId="0" xfId="1" applyNumberFormat="1" applyFont="1" applyFill="1">
      <alignment vertical="center"/>
    </xf>
    <xf numFmtId="10" fontId="2" fillId="0" borderId="0" xfId="4" applyNumberFormat="1" applyFont="1" applyFill="1" applyAlignment="1">
      <alignment horizontal="center" vertical="center"/>
    </xf>
    <xf numFmtId="10" fontId="2" fillId="0" borderId="0" xfId="3" applyNumberFormat="1" applyFont="1" applyFill="1" applyBorder="1" applyAlignment="1">
      <alignment horizontal="center" vertical="center"/>
    </xf>
    <xf numFmtId="0" fontId="2" fillId="0" borderId="0" xfId="3" applyFont="1" applyFill="1" applyBorder="1" applyAlignment="1">
      <alignment horizontal="center" vertical="center"/>
    </xf>
    <xf numFmtId="41" fontId="7" fillId="0" borderId="17" xfId="1" applyFont="1" applyFill="1" applyBorder="1" applyAlignment="1">
      <alignment horizontal="center" vertical="center"/>
    </xf>
    <xf numFmtId="41" fontId="7" fillId="0" borderId="18" xfId="1" applyFont="1" applyFill="1" applyBorder="1" applyAlignment="1">
      <alignment horizontal="center" vertical="center"/>
    </xf>
    <xf numFmtId="177" fontId="7" fillId="0" borderId="19" xfId="0" applyNumberFormat="1" applyFont="1" applyFill="1" applyBorder="1" applyAlignment="1">
      <alignment horizontal="center" vertical="center"/>
    </xf>
    <xf numFmtId="41" fontId="7" fillId="0" borderId="4" xfId="0" applyNumberFormat="1" applyFont="1" applyFill="1" applyBorder="1">
      <alignment vertical="center"/>
    </xf>
    <xf numFmtId="0" fontId="7" fillId="0" borderId="0" xfId="1" applyNumberFormat="1" applyFont="1" applyFill="1" applyBorder="1" applyAlignment="1">
      <alignment horizontal="left" vertical="center"/>
    </xf>
    <xf numFmtId="41" fontId="7" fillId="0" borderId="0" xfId="1" applyFont="1" applyFill="1" applyBorder="1" applyAlignment="1">
      <alignment horizontal="center" vertical="center"/>
    </xf>
    <xf numFmtId="0" fontId="7" fillId="0" borderId="5" xfId="0" applyFont="1" applyFill="1" applyBorder="1">
      <alignment vertical="center"/>
    </xf>
    <xf numFmtId="41" fontId="7" fillId="6" borderId="4" xfId="0" applyNumberFormat="1" applyFont="1" applyFill="1" applyBorder="1">
      <alignment vertical="center"/>
    </xf>
    <xf numFmtId="0" fontId="7" fillId="0" borderId="0" xfId="1" applyNumberFormat="1" applyFont="1" applyFill="1" applyBorder="1" applyAlignment="1">
      <alignment vertical="center"/>
    </xf>
    <xf numFmtId="41" fontId="7" fillId="3" borderId="0" xfId="0" applyNumberFormat="1" applyFont="1" applyFill="1" applyBorder="1">
      <alignment vertical="center"/>
    </xf>
    <xf numFmtId="41" fontId="7" fillId="0" borderId="7" xfId="0" applyNumberFormat="1" applyFont="1" applyFill="1" applyBorder="1">
      <alignment vertical="center"/>
    </xf>
    <xf numFmtId="0" fontId="7" fillId="0" borderId="8" xfId="1" applyNumberFormat="1" applyFont="1" applyFill="1" applyBorder="1" applyAlignment="1">
      <alignment vertical="center"/>
    </xf>
    <xf numFmtId="41" fontId="7" fillId="0" borderId="8" xfId="1" applyFont="1" applyFill="1" applyBorder="1" applyAlignment="1">
      <alignment horizontal="center" vertical="center"/>
    </xf>
    <xf numFmtId="0" fontId="7" fillId="0" borderId="9" xfId="0" applyFont="1" applyFill="1" applyBorder="1">
      <alignment vertical="center"/>
    </xf>
    <xf numFmtId="10" fontId="2" fillId="3" borderId="0" xfId="1" applyNumberFormat="1" applyFont="1" applyFill="1" applyBorder="1">
      <alignment vertical="center"/>
    </xf>
    <xf numFmtId="10" fontId="7" fillId="3" borderId="6" xfId="1" applyNumberFormat="1" applyFont="1" applyFill="1" applyBorder="1">
      <alignment vertical="center"/>
    </xf>
    <xf numFmtId="0" fontId="22" fillId="0" borderId="0" xfId="5" applyFont="1">
      <alignment vertical="center"/>
    </xf>
    <xf numFmtId="0" fontId="2" fillId="0" borderId="13" xfId="0" applyFont="1" applyFill="1" applyBorder="1" applyAlignment="1">
      <alignment vertical="center"/>
    </xf>
    <xf numFmtId="0" fontId="8" fillId="0" borderId="13" xfId="0" applyFont="1" applyFill="1" applyBorder="1" applyAlignment="1">
      <alignment vertical="center"/>
    </xf>
    <xf numFmtId="3" fontId="23" fillId="9" borderId="0" xfId="0" applyNumberFormat="1" applyFont="1" applyFill="1" applyAlignment="1">
      <alignment horizontal="right" vertical="center" wrapText="1"/>
    </xf>
    <xf numFmtId="3" fontId="24" fillId="9" borderId="0" xfId="0" applyNumberFormat="1" applyFont="1" applyFill="1" applyAlignment="1">
      <alignment horizontal="right" vertical="center" wrapText="1"/>
    </xf>
    <xf numFmtId="3" fontId="23" fillId="10" borderId="0" xfId="0" applyNumberFormat="1" applyFont="1" applyFill="1" applyAlignment="1">
      <alignment horizontal="right" vertical="center" wrapText="1"/>
    </xf>
    <xf numFmtId="3" fontId="24" fillId="10" borderId="0" xfId="0" applyNumberFormat="1" applyFont="1" applyFill="1" applyAlignment="1">
      <alignment horizontal="right" vertical="center" wrapText="1"/>
    </xf>
    <xf numFmtId="3" fontId="25" fillId="9" borderId="0" xfId="0" applyNumberFormat="1" applyFont="1" applyFill="1" applyAlignment="1">
      <alignment horizontal="right" vertical="center" wrapText="1"/>
    </xf>
    <xf numFmtId="0" fontId="2" fillId="0" borderId="1" xfId="3" applyFont="1" applyFill="1" applyBorder="1">
      <alignment vertical="center"/>
    </xf>
    <xf numFmtId="10" fontId="2" fillId="0" borderId="2" xfId="3" applyNumberFormat="1" applyFont="1" applyFill="1" applyBorder="1" applyAlignment="1">
      <alignment horizontal="center" vertical="center"/>
    </xf>
    <xf numFmtId="0" fontId="2" fillId="0" borderId="2" xfId="3" applyFont="1" applyFill="1" applyBorder="1" applyAlignment="1">
      <alignment horizontal="center" vertical="center"/>
    </xf>
    <xf numFmtId="0" fontId="2" fillId="0" borderId="3" xfId="3" applyFont="1" applyFill="1" applyBorder="1">
      <alignment vertical="center"/>
    </xf>
    <xf numFmtId="41" fontId="2" fillId="0" borderId="4" xfId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0" fontId="7" fillId="0" borderId="0" xfId="1" applyNumberFormat="1" applyFont="1" applyFill="1" applyBorder="1">
      <alignment vertical="center"/>
    </xf>
    <xf numFmtId="10" fontId="7" fillId="0" borderId="6" xfId="1" applyNumberFormat="1" applyFont="1" applyFill="1" applyBorder="1" applyAlignment="1">
      <alignment horizontal="center" vertical="center"/>
    </xf>
    <xf numFmtId="10" fontId="7" fillId="0" borderId="6" xfId="1" applyNumberFormat="1" applyFont="1" applyFill="1" applyBorder="1">
      <alignment vertical="center"/>
    </xf>
    <xf numFmtId="0" fontId="11" fillId="0" borderId="0" xfId="0" applyFont="1" applyFill="1" applyAlignment="1">
      <alignment vertical="center"/>
    </xf>
    <xf numFmtId="14" fontId="2" fillId="0" borderId="0" xfId="0" applyNumberFormat="1" applyFont="1" applyFill="1" applyAlignment="1">
      <alignment vertical="center"/>
    </xf>
    <xf numFmtId="41" fontId="2" fillId="0" borderId="2" xfId="0" applyNumberFormat="1" applyFont="1" applyFill="1" applyBorder="1">
      <alignment vertical="center"/>
    </xf>
    <xf numFmtId="0" fontId="28" fillId="0" borderId="0" xfId="0" applyFont="1" applyFill="1">
      <alignment vertical="center"/>
    </xf>
    <xf numFmtId="41" fontId="28" fillId="0" borderId="0" xfId="1" applyFont="1" applyFill="1">
      <alignment vertical="center"/>
    </xf>
    <xf numFmtId="0" fontId="8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41" fontId="2" fillId="0" borderId="0" xfId="3" applyNumberFormat="1" applyFont="1" applyFill="1">
      <alignment vertical="center"/>
    </xf>
    <xf numFmtId="41" fontId="2" fillId="3" borderId="6" xfId="1" applyFont="1" applyFill="1" applyBorder="1" applyAlignment="1">
      <alignment horizontal="center" vertical="center"/>
    </xf>
    <xf numFmtId="10" fontId="2" fillId="3" borderId="6" xfId="2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0" fontId="19" fillId="0" borderId="0" xfId="0" applyFont="1" applyFill="1">
      <alignment vertical="center"/>
    </xf>
    <xf numFmtId="0" fontId="8" fillId="0" borderId="0" xfId="0" applyFont="1" applyFill="1" applyAlignment="1">
      <alignment horizontal="left" vertical="center"/>
    </xf>
    <xf numFmtId="0" fontId="29" fillId="0" borderId="0" xfId="0" quotePrefix="1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" fillId="0" borderId="0" xfId="0" applyNumberFormat="1" applyFont="1" applyFill="1" applyBorder="1">
      <alignment vertical="center"/>
    </xf>
    <xf numFmtId="180" fontId="2" fillId="0" borderId="0" xfId="0" applyNumberFormat="1" applyFont="1" applyFill="1">
      <alignment vertical="center"/>
    </xf>
    <xf numFmtId="10" fontId="2" fillId="0" borderId="6" xfId="1" applyNumberFormat="1" applyFont="1" applyFill="1" applyBorder="1">
      <alignment vertical="center"/>
    </xf>
    <xf numFmtId="10" fontId="7" fillId="3" borderId="0" xfId="1" applyNumberFormat="1" applyFont="1" applyFill="1" applyBorder="1">
      <alignment vertical="center"/>
    </xf>
    <xf numFmtId="0" fontId="2" fillId="0" borderId="13" xfId="0" applyFont="1" applyFill="1" applyBorder="1" applyAlignment="1">
      <alignment horizontal="center" vertical="center"/>
    </xf>
    <xf numFmtId="49" fontId="2" fillId="0" borderId="20" xfId="0" applyNumberFormat="1" applyFont="1" applyFill="1" applyBorder="1" applyAlignment="1">
      <alignment horizontal="center" vertical="center"/>
    </xf>
    <xf numFmtId="41" fontId="8" fillId="0" borderId="6" xfId="1" applyFont="1" applyFill="1" applyBorder="1" applyAlignment="1">
      <alignment horizontal="center" vertical="center"/>
    </xf>
    <xf numFmtId="49" fontId="8" fillId="0" borderId="20" xfId="0" applyNumberFormat="1" applyFont="1" applyFill="1" applyBorder="1" applyAlignment="1">
      <alignment horizontal="center" vertical="center"/>
    </xf>
    <xf numFmtId="10" fontId="2" fillId="0" borderId="0" xfId="1" applyNumberFormat="1" applyFont="1" applyFill="1" applyBorder="1">
      <alignment vertical="center"/>
    </xf>
    <xf numFmtId="10" fontId="2" fillId="0" borderId="1" xfId="3" applyNumberFormat="1" applyFont="1" applyFill="1" applyBorder="1" applyAlignment="1">
      <alignment horizontal="center" vertical="center"/>
    </xf>
    <xf numFmtId="0" fontId="2" fillId="0" borderId="2" xfId="3" applyFont="1" applyFill="1" applyBorder="1">
      <alignment vertical="center"/>
    </xf>
    <xf numFmtId="41" fontId="2" fillId="0" borderId="3" xfId="0" applyNumberFormat="1" applyFont="1" applyFill="1" applyBorder="1">
      <alignment vertical="center"/>
    </xf>
    <xf numFmtId="41" fontId="2" fillId="0" borderId="5" xfId="0" applyNumberFormat="1" applyFont="1" applyFill="1" applyBorder="1">
      <alignment vertical="center"/>
    </xf>
    <xf numFmtId="179" fontId="2" fillId="0" borderId="0" xfId="0" quotePrefix="1" applyNumberFormat="1" applyFont="1" applyFill="1" applyBorder="1" applyAlignment="1">
      <alignment horizontal="center" vertical="center"/>
    </xf>
    <xf numFmtId="3" fontId="23" fillId="0" borderId="0" xfId="0" applyNumberFormat="1" applyFont="1" applyFill="1" applyBorder="1" applyAlignment="1">
      <alignment horizontal="right" vertical="center" wrapText="1"/>
    </xf>
    <xf numFmtId="3" fontId="24" fillId="0" borderId="0" xfId="0" applyNumberFormat="1" applyFont="1" applyFill="1" applyBorder="1" applyAlignment="1">
      <alignment horizontal="right" vertical="center" wrapText="1"/>
    </xf>
    <xf numFmtId="0" fontId="7" fillId="0" borderId="0" xfId="0" applyFont="1" applyFill="1" applyBorder="1">
      <alignment vertical="center"/>
    </xf>
    <xf numFmtId="0" fontId="31" fillId="0" borderId="3" xfId="7" applyFill="1" applyBorder="1">
      <alignment vertical="center"/>
    </xf>
    <xf numFmtId="0" fontId="13" fillId="0" borderId="0" xfId="0" applyFont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center" vertical="center"/>
    </xf>
    <xf numFmtId="180" fontId="2" fillId="0" borderId="2" xfId="0" applyNumberFormat="1" applyFont="1" applyFill="1" applyBorder="1">
      <alignment vertical="center"/>
    </xf>
    <xf numFmtId="41" fontId="8" fillId="0" borderId="2" xfId="1" applyFont="1" applyFill="1" applyBorder="1" applyAlignment="1">
      <alignment horizontal="center" vertical="center"/>
    </xf>
    <xf numFmtId="0" fontId="2" fillId="0" borderId="3" xfId="3" applyFont="1" applyFill="1" applyBorder="1" applyAlignment="1">
      <alignment horizontal="center" vertical="center"/>
    </xf>
    <xf numFmtId="0" fontId="2" fillId="0" borderId="4" xfId="3" applyFont="1" applyFill="1" applyBorder="1">
      <alignment vertical="center"/>
    </xf>
    <xf numFmtId="0" fontId="2" fillId="0" borderId="5" xfId="3" applyFont="1" applyFill="1" applyBorder="1" applyAlignment="1">
      <alignment horizontal="center" vertical="center"/>
    </xf>
    <xf numFmtId="0" fontId="2" fillId="0" borderId="5" xfId="3" applyFont="1" applyFill="1" applyBorder="1">
      <alignment vertical="center"/>
    </xf>
    <xf numFmtId="177" fontId="2" fillId="0" borderId="4" xfId="0" applyNumberFormat="1" applyFont="1" applyFill="1" applyBorder="1" applyAlignment="1">
      <alignment horizontal="center" vertical="center"/>
    </xf>
    <xf numFmtId="41" fontId="2" fillId="6" borderId="0" xfId="0" applyNumberFormat="1" applyFont="1" applyFill="1" applyBorder="1">
      <alignment vertical="center"/>
    </xf>
    <xf numFmtId="41" fontId="2" fillId="11" borderId="0" xfId="1" applyFont="1" applyFill="1">
      <alignment vertical="center"/>
    </xf>
    <xf numFmtId="41" fontId="2" fillId="11" borderId="0" xfId="1" applyFont="1" applyFill="1" applyAlignment="1">
      <alignment horizontal="center" vertical="center"/>
    </xf>
    <xf numFmtId="41" fontId="4" fillId="3" borderId="21" xfId="8" applyNumberFormat="1" applyFont="1" applyFill="1" applyBorder="1">
      <alignment vertical="center"/>
    </xf>
    <xf numFmtId="41" fontId="32" fillId="0" borderId="0" xfId="9" applyFont="1" applyFill="1">
      <alignment vertical="center"/>
    </xf>
    <xf numFmtId="41" fontId="32" fillId="11" borderId="0" xfId="9" applyFont="1" applyFill="1">
      <alignment vertical="center"/>
    </xf>
    <xf numFmtId="0" fontId="2" fillId="11" borderId="0" xfId="0" applyFont="1" applyFill="1" applyAlignment="1">
      <alignment horizontal="center" vertical="center"/>
    </xf>
    <xf numFmtId="0" fontId="33" fillId="0" borderId="0" xfId="0" quotePrefix="1" applyFont="1" applyAlignment="1">
      <alignment horizontal="left" vertical="center"/>
    </xf>
    <xf numFmtId="14" fontId="2" fillId="0" borderId="0" xfId="1" applyNumberFormat="1" applyFont="1" applyFill="1" applyBorder="1" applyAlignment="1">
      <alignment horizontal="center" vertical="center"/>
    </xf>
    <xf numFmtId="0" fontId="35" fillId="0" borderId="0" xfId="0" applyFont="1" applyFill="1">
      <alignment vertical="center"/>
    </xf>
    <xf numFmtId="49" fontId="35" fillId="0" borderId="0" xfId="0" applyNumberFormat="1" applyFont="1" applyFill="1" applyAlignment="1">
      <alignment horizontal="center" vertical="center"/>
    </xf>
    <xf numFmtId="41" fontId="35" fillId="0" borderId="0" xfId="1" applyFont="1" applyFill="1">
      <alignment vertical="center"/>
    </xf>
    <xf numFmtId="0" fontId="35" fillId="0" borderId="0" xfId="0" applyFont="1" applyFill="1" applyAlignment="1">
      <alignment horizontal="center" vertical="center"/>
    </xf>
    <xf numFmtId="10" fontId="2" fillId="0" borderId="6" xfId="1" applyNumberFormat="1" applyFont="1" applyFill="1" applyBorder="1" applyAlignment="1">
      <alignment horizontal="center" vertical="center"/>
    </xf>
    <xf numFmtId="0" fontId="8" fillId="0" borderId="2" xfId="3" applyFont="1" applyFill="1" applyBorder="1" applyAlignment="1">
      <alignment horizontal="center" vertical="center"/>
    </xf>
    <xf numFmtId="181" fontId="2" fillId="0" borderId="0" xfId="0" applyNumberFormat="1" applyFont="1" applyFill="1">
      <alignment vertical="center"/>
    </xf>
    <xf numFmtId="182" fontId="2" fillId="0" borderId="0" xfId="1" applyNumberFormat="1" applyFont="1" applyFill="1" applyBorder="1">
      <alignment vertical="center"/>
    </xf>
    <xf numFmtId="41" fontId="2" fillId="0" borderId="6" xfId="0" applyNumberFormat="1" applyFont="1" applyFill="1" applyBorder="1" applyAlignment="1">
      <alignment horizontal="center" vertical="center"/>
    </xf>
    <xf numFmtId="41" fontId="2" fillId="12" borderId="6" xfId="1" applyFont="1" applyFill="1" applyBorder="1">
      <alignment vertical="center"/>
    </xf>
    <xf numFmtId="41" fontId="2" fillId="12" borderId="6" xfId="0" applyNumberFormat="1" applyFont="1" applyFill="1" applyBorder="1">
      <alignment vertical="center"/>
    </xf>
    <xf numFmtId="10" fontId="2" fillId="12" borderId="6" xfId="1" applyNumberFormat="1" applyFont="1" applyFill="1" applyBorder="1">
      <alignment vertical="center"/>
    </xf>
    <xf numFmtId="0" fontId="36" fillId="0" borderId="0" xfId="0" quotePrefix="1" applyFont="1" applyAlignment="1">
      <alignment horizontal="left" vertical="center"/>
    </xf>
    <xf numFmtId="10" fontId="2" fillId="0" borderId="3" xfId="1" applyNumberFormat="1" applyFont="1" applyFill="1" applyBorder="1">
      <alignment vertical="center"/>
    </xf>
    <xf numFmtId="41" fontId="2" fillId="0" borderId="5" xfId="1" applyFont="1" applyFill="1" applyBorder="1">
      <alignment vertical="center"/>
    </xf>
    <xf numFmtId="10" fontId="2" fillId="0" borderId="5" xfId="1" applyNumberFormat="1" applyFont="1" applyFill="1" applyBorder="1">
      <alignment vertical="center"/>
    </xf>
    <xf numFmtId="14" fontId="2" fillId="0" borderId="11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Border="1" applyAlignment="1">
      <alignment horizontal="center" vertical="center"/>
    </xf>
    <xf numFmtId="179" fontId="2" fillId="0" borderId="6" xfId="0" applyNumberFormat="1" applyFont="1" applyFill="1" applyBorder="1">
      <alignment vertical="center"/>
    </xf>
    <xf numFmtId="179" fontId="2" fillId="4" borderId="6" xfId="0" applyNumberFormat="1" applyFont="1" applyFill="1" applyBorder="1">
      <alignment vertical="center"/>
    </xf>
    <xf numFmtId="41" fontId="16" fillId="0" borderId="0" xfId="1" applyFont="1" applyFill="1">
      <alignment vertical="center"/>
    </xf>
    <xf numFmtId="41" fontId="37" fillId="0" borderId="0" xfId="1" applyFont="1" applyFill="1">
      <alignment vertical="center"/>
    </xf>
    <xf numFmtId="0" fontId="2" fillId="7" borderId="0" xfId="0" applyFont="1" applyFill="1">
      <alignment vertical="center"/>
    </xf>
    <xf numFmtId="0" fontId="28" fillId="7" borderId="0" xfId="0" applyFont="1" applyFill="1">
      <alignment vertical="center"/>
    </xf>
    <xf numFmtId="41" fontId="2" fillId="4" borderId="0" xfId="1" applyFont="1" applyFill="1" applyBorder="1">
      <alignment vertical="center"/>
    </xf>
    <xf numFmtId="41" fontId="37" fillId="0" borderId="0" xfId="1" applyFont="1" applyFill="1" applyBorder="1">
      <alignment vertical="center"/>
    </xf>
    <xf numFmtId="0" fontId="38" fillId="0" borderId="0" xfId="0" applyFont="1" applyAlignment="1">
      <alignment horizontal="left" vertical="center"/>
    </xf>
    <xf numFmtId="0" fontId="2" fillId="0" borderId="0" xfId="0" quotePrefix="1" applyFont="1" applyFill="1">
      <alignment vertical="center"/>
    </xf>
  </cellXfs>
  <cellStyles count="10">
    <cellStyle name="백분율 2" xfId="2"/>
    <cellStyle name="백분율 3" xfId="4"/>
    <cellStyle name="쉼표 [0]" xfId="1" builtinId="6"/>
    <cellStyle name="쉼표 [0] 3 3 5" xfId="9"/>
    <cellStyle name="표준" xfId="0" builtinId="0"/>
    <cellStyle name="표준 2 7 3" xfId="3"/>
    <cellStyle name="표준 3 3 5" xfId="8"/>
    <cellStyle name="표준 4 6 3" xfId="5"/>
    <cellStyle name="표준 5 3" xfId="6"/>
    <cellStyle name="하이퍼링크" xfId="7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26</xdr:col>
      <xdr:colOff>518160</xdr:colOff>
      <xdr:row>7</xdr:row>
      <xdr:rowOff>0</xdr:rowOff>
    </xdr:from>
    <xdr:ext cx="4320540" cy="387096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29020" y="1280160"/>
          <a:ext cx="4320540" cy="387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236220</xdr:colOff>
      <xdr:row>53</xdr:row>
      <xdr:rowOff>53340</xdr:rowOff>
    </xdr:from>
    <xdr:ext cx="7147560" cy="384048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" y="9563100"/>
          <a:ext cx="7147560" cy="3840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617220</xdr:colOff>
      <xdr:row>61</xdr:row>
      <xdr:rowOff>175260</xdr:rowOff>
    </xdr:from>
    <xdr:ext cx="1450086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11148060"/>
          <a:ext cx="1450086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213360</xdr:colOff>
      <xdr:row>55</xdr:row>
      <xdr:rowOff>137160</xdr:rowOff>
    </xdr:from>
    <xdr:ext cx="720090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10012680"/>
          <a:ext cx="720090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617220</xdr:colOff>
      <xdr:row>61</xdr:row>
      <xdr:rowOff>182880</xdr:rowOff>
    </xdr:from>
    <xdr:ext cx="1450848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11155680"/>
          <a:ext cx="1450848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56</xdr:row>
      <xdr:rowOff>38100</xdr:rowOff>
    </xdr:from>
    <xdr:ext cx="7183987" cy="37992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580" y="10279380"/>
          <a:ext cx="7183987" cy="3799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556260</xdr:colOff>
      <xdr:row>62</xdr:row>
      <xdr:rowOff>38100</xdr:rowOff>
    </xdr:from>
    <xdr:ext cx="14457370" cy="3864827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" y="11376660"/>
          <a:ext cx="14457370" cy="386482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579120</xdr:colOff>
      <xdr:row>56</xdr:row>
      <xdr:rowOff>53340</xdr:rowOff>
    </xdr:from>
    <xdr:ext cx="7120666" cy="3831067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9120" y="10294620"/>
          <a:ext cx="7120666" cy="383106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563880</xdr:colOff>
      <xdr:row>61</xdr:row>
      <xdr:rowOff>175260</xdr:rowOff>
    </xdr:from>
    <xdr:ext cx="14396421" cy="389875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11330940"/>
          <a:ext cx="14396421" cy="389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83820</xdr:colOff>
      <xdr:row>55</xdr:row>
      <xdr:rowOff>114300</xdr:rowOff>
    </xdr:from>
    <xdr:ext cx="717042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9989820"/>
          <a:ext cx="717042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480060</xdr:colOff>
      <xdr:row>61</xdr:row>
      <xdr:rowOff>182880</xdr:rowOff>
    </xdr:from>
    <xdr:ext cx="1443228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" y="11155680"/>
          <a:ext cx="1443228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106680</xdr:colOff>
      <xdr:row>55</xdr:row>
      <xdr:rowOff>160020</xdr:rowOff>
    </xdr:from>
    <xdr:ext cx="7170985" cy="3846219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" y="10035540"/>
          <a:ext cx="7170985" cy="38462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685800</xdr:colOff>
      <xdr:row>62</xdr:row>
      <xdr:rowOff>190500</xdr:rowOff>
    </xdr:from>
    <xdr:ext cx="14472826" cy="3913012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11338560"/>
          <a:ext cx="14472826" cy="3913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792480</xdr:colOff>
      <xdr:row>53</xdr:row>
      <xdr:rowOff>45720</xdr:rowOff>
    </xdr:from>
    <xdr:ext cx="7170420" cy="384810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9555480"/>
          <a:ext cx="7170420" cy="384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693420</xdr:colOff>
      <xdr:row>61</xdr:row>
      <xdr:rowOff>83820</xdr:rowOff>
    </xdr:from>
    <xdr:ext cx="1444752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11056620"/>
          <a:ext cx="1444752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762000</xdr:colOff>
      <xdr:row>55</xdr:row>
      <xdr:rowOff>190500</xdr:rowOff>
    </xdr:from>
    <xdr:ext cx="713994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8180" y="9875520"/>
          <a:ext cx="713994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541020</xdr:colOff>
      <xdr:row>62</xdr:row>
      <xdr:rowOff>53340</xdr:rowOff>
    </xdr:from>
    <xdr:ext cx="1441704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020" y="11026140"/>
          <a:ext cx="1441704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129540</xdr:colOff>
      <xdr:row>56</xdr:row>
      <xdr:rowOff>7620</xdr:rowOff>
    </xdr:from>
    <xdr:ext cx="716280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" y="9883140"/>
          <a:ext cx="716280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617220</xdr:colOff>
      <xdr:row>62</xdr:row>
      <xdr:rowOff>76200</xdr:rowOff>
    </xdr:from>
    <xdr:ext cx="1443228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" y="11049000"/>
          <a:ext cx="1443228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68580</xdr:colOff>
      <xdr:row>55</xdr:row>
      <xdr:rowOff>175260</xdr:rowOff>
    </xdr:from>
    <xdr:ext cx="7144422" cy="3927438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6760" y="9867900"/>
          <a:ext cx="7144422" cy="3927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518160</xdr:colOff>
      <xdr:row>61</xdr:row>
      <xdr:rowOff>190500</xdr:rowOff>
    </xdr:from>
    <xdr:ext cx="14404190" cy="3996017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8160" y="10972800"/>
          <a:ext cx="14404190" cy="39960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60</xdr:row>
      <xdr:rowOff>30480</xdr:rowOff>
    </xdr:from>
    <xdr:ext cx="720090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0637520"/>
          <a:ext cx="720090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533400</xdr:colOff>
      <xdr:row>67</xdr:row>
      <xdr:rowOff>60960</xdr:rowOff>
    </xdr:from>
    <xdr:ext cx="1452372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1948160"/>
          <a:ext cx="1452372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62</xdr:row>
      <xdr:rowOff>30480</xdr:rowOff>
    </xdr:from>
    <xdr:ext cx="720090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10637520"/>
          <a:ext cx="720090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533400</xdr:colOff>
      <xdr:row>69</xdr:row>
      <xdr:rowOff>60960</xdr:rowOff>
    </xdr:from>
    <xdr:ext cx="1452372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1948160"/>
          <a:ext cx="1452372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55</xdr:row>
      <xdr:rowOff>30480</xdr:rowOff>
    </xdr:from>
    <xdr:ext cx="7200900" cy="3855720"/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9140" y="9906000"/>
          <a:ext cx="7200900" cy="3855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533400</xdr:colOff>
      <xdr:row>62</xdr:row>
      <xdr:rowOff>60960</xdr:rowOff>
    </xdr:from>
    <xdr:ext cx="14523720" cy="3916680"/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11216640"/>
          <a:ext cx="14523720" cy="391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2026&#45380;%20&#51076;&#45824;&#51012;/&#49436;&#50872;&#50669;%20&#51076;&#45824;&#51012;&#47588;&#52636;/4&#50900;/26&#45380;%204&#50900;_&#49436;&#50872;&#50669;&#51076;&#45824;&#51012;&#47588;&#52636;(&#44144;&#47000;&#52376;&#48324;)%20(version%201)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수료정산 (2)"/>
      <sheetName val="대금지급내역"/>
      <sheetName val="임대조건"/>
      <sheetName val="불고기브라더스_8월분 조정"/>
      <sheetName val="수수료정산"/>
      <sheetName val="12.서울역 수수료정산"/>
      <sheetName val="01.서울역 수수료정산"/>
      <sheetName val="올리브영"/>
      <sheetName val="공차"/>
      <sheetName val="다이소"/>
      <sheetName val="스타벅스"/>
      <sheetName val="던킨2호"/>
      <sheetName val="스토리웨이2층"/>
      <sheetName val="배스킨라빈스"/>
      <sheetName val="B&amp;B(2층)"/>
      <sheetName val="GS25"/>
      <sheetName val="한정선"/>
      <sheetName val="잠바주스"/>
      <sheetName val="다복2"/>
      <sheetName val="던킨원더스"/>
      <sheetName val="파리크라상(2층)"/>
      <sheetName val="롯데리아역사"/>
      <sheetName val="맥도날드 "/>
      <sheetName val="버거킹"/>
      <sheetName val="토끼정"/>
      <sheetName val="파이브가이즈"/>
      <sheetName val="프레퍼스"/>
      <sheetName val="김가나주곰탕"/>
      <sheetName val="태극당3층"/>
      <sheetName val="파리크라상(3층)"/>
      <sheetName val="밀본"/>
      <sheetName val="제일제면소"/>
      <sheetName val="밀본(최)"/>
      <sheetName val="모찌이야기"/>
      <sheetName val="호랑이건강원"/>
      <sheetName val="슈가스컬"/>
      <sheetName val="도원스타일"/>
      <sheetName val="타니"/>
      <sheetName val=" 도레도레 팝업"/>
      <sheetName val="독립밀방"/>
      <sheetName val="갓덴스시"/>
      <sheetName val="B&amp;B(3층) "/>
      <sheetName val="올드페리도넛"/>
      <sheetName val="베이크"/>
      <sheetName val="블루보틀"/>
      <sheetName val="밀본 (2)"/>
      <sheetName val="(팝업양식)"/>
      <sheetName val="티원"/>
      <sheetName val="엔젤4층"/>
      <sheetName val="마스크랩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5">
          <cell r="B35">
            <v>0</v>
          </cell>
          <cell r="C35">
            <v>0</v>
          </cell>
          <cell r="D35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mailto:jm_park0707@naver.com&#51004;&#47196;%20&#47588;&#52636;%20&#47700;&#51068;%20&#51204;&#49569;&#54616;&#44592;" TargetMode="Externa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26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rgb="FFFFC000"/>
    <pageSetUpPr fitToPage="1"/>
  </sheetPr>
  <dimension ref="A1:W96"/>
  <sheetViews>
    <sheetView tabSelected="1" zoomScaleNormal="100" workbookViewId="0">
      <pane xSplit="1" ySplit="3" topLeftCell="B4" activePane="bottomRight" state="frozen"/>
      <selection activeCell="F40" sqref="F40"/>
      <selection pane="topRight" activeCell="F40" sqref="F40"/>
      <selection pane="bottomLeft" activeCell="F40" sqref="F40"/>
      <selection pane="bottomRight" activeCell="C3" sqref="C3"/>
    </sheetView>
  </sheetViews>
  <sheetFormatPr defaultColWidth="8.8984375" defaultRowHeight="15.6"/>
  <cols>
    <col min="1" max="1" width="11.09765625" style="4" customWidth="1"/>
    <col min="2" max="2" width="12" style="1" customWidth="1"/>
    <col min="3" max="3" width="11.8984375" style="1" bestFit="1" customWidth="1"/>
    <col min="4" max="4" width="9.3984375" style="1" customWidth="1"/>
    <col min="5" max="6" width="11.8984375" style="3" bestFit="1" customWidth="1"/>
    <col min="7" max="7" width="11.8984375" style="3" customWidth="1"/>
    <col min="8" max="8" width="16.19921875" style="1" bestFit="1" customWidth="1"/>
    <col min="9" max="9" width="13.59765625" style="2" bestFit="1" customWidth="1"/>
    <col min="10" max="10" width="5.59765625" style="1" customWidth="1"/>
    <col min="11" max="11" width="16.19921875" style="1" bestFit="1" customWidth="1"/>
    <col min="12" max="12" width="11.8984375" style="1" bestFit="1" customWidth="1"/>
    <col min="13" max="13" width="13.8984375" style="1" bestFit="1" customWidth="1"/>
    <col min="14" max="14" width="12.796875" style="1" bestFit="1" customWidth="1"/>
    <col min="15" max="15" width="13.296875" style="1" customWidth="1"/>
    <col min="16" max="17" width="10.8984375" style="1" bestFit="1" customWidth="1"/>
    <col min="18" max="18" width="14.19921875" style="1" bestFit="1" customWidth="1"/>
    <col min="19" max="19" width="10.8984375" style="1" bestFit="1" customWidth="1"/>
    <col min="20" max="20" width="10.19921875" style="1" customWidth="1"/>
    <col min="21" max="21" width="10.8984375" style="1" bestFit="1" customWidth="1"/>
    <col min="22" max="22" width="9.8984375" style="1" bestFit="1" customWidth="1"/>
    <col min="23" max="16384" width="8.8984375" style="1"/>
  </cols>
  <sheetData>
    <row r="1" spans="1:23" ht="28.5" customHeight="1">
      <c r="B1" s="1" t="s">
        <v>831</v>
      </c>
      <c r="C1" s="1" t="s">
        <v>832</v>
      </c>
      <c r="D1" s="1" t="s">
        <v>833</v>
      </c>
      <c r="E1" s="275" t="s">
        <v>834</v>
      </c>
      <c r="F1" s="52"/>
      <c r="G1" s="52"/>
      <c r="H1" s="52"/>
      <c r="N1" s="275"/>
    </row>
    <row r="2" spans="1:23">
      <c r="E2" s="1"/>
      <c r="F2" s="1"/>
      <c r="G2" s="1"/>
      <c r="H2" s="3"/>
      <c r="I2" s="3"/>
      <c r="M2" s="51">
        <v>1048656659</v>
      </c>
      <c r="N2" s="51">
        <v>119948</v>
      </c>
      <c r="O2" s="50" t="s">
        <v>25</v>
      </c>
      <c r="P2" s="50" t="s">
        <v>24</v>
      </c>
      <c r="Q2" s="50" t="s">
        <v>23</v>
      </c>
      <c r="R2" s="50" t="s">
        <v>22</v>
      </c>
      <c r="S2" s="50" t="s">
        <v>21</v>
      </c>
      <c r="T2" s="50" t="s">
        <v>20</v>
      </c>
      <c r="U2" s="50" t="s">
        <v>19</v>
      </c>
      <c r="W2" s="48"/>
    </row>
    <row r="3" spans="1:23" s="48" customFormat="1" ht="22.5" customHeight="1">
      <c r="A3" s="108" t="s">
        <v>532</v>
      </c>
      <c r="B3" s="108" t="s">
        <v>533</v>
      </c>
      <c r="C3" s="108" t="s">
        <v>534</v>
      </c>
      <c r="D3" s="108" t="s">
        <v>401</v>
      </c>
      <c r="E3" s="108" t="s">
        <v>535</v>
      </c>
      <c r="F3" s="108" t="s">
        <v>536</v>
      </c>
      <c r="G3" s="49" t="s">
        <v>537</v>
      </c>
      <c r="H3" s="219" t="s">
        <v>538</v>
      </c>
      <c r="I3" s="218" t="s">
        <v>539</v>
      </c>
      <c r="J3" s="218" t="s">
        <v>540</v>
      </c>
      <c r="K3" s="218" t="s">
        <v>541</v>
      </c>
      <c r="L3" s="218" t="s">
        <v>542</v>
      </c>
      <c r="M3" s="48" t="s">
        <v>466</v>
      </c>
      <c r="N3" s="48" t="s">
        <v>543</v>
      </c>
      <c r="O3" s="48" t="s">
        <v>544</v>
      </c>
      <c r="P3" s="48" t="s">
        <v>465</v>
      </c>
      <c r="Q3" s="48" t="s">
        <v>545</v>
      </c>
      <c r="R3" s="48" t="s">
        <v>546</v>
      </c>
      <c r="S3" s="48" t="s">
        <v>547</v>
      </c>
      <c r="T3" s="48" t="s">
        <v>548</v>
      </c>
      <c r="U3" s="48" t="s">
        <v>549</v>
      </c>
      <c r="V3" s="48" t="s">
        <v>343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47"/>
    </row>
    <row r="9" spans="1:23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>
      <c r="B36" s="3"/>
      <c r="C36" s="3"/>
      <c r="D36" s="3"/>
      <c r="E36" s="1"/>
      <c r="I36" s="1"/>
      <c r="J36" s="3"/>
      <c r="K36" s="3"/>
      <c r="L36" s="15"/>
      <c r="M36" s="3"/>
      <c r="N36" s="3"/>
      <c r="O36" s="3"/>
    </row>
    <row r="37" spans="1:23">
      <c r="B37" s="3"/>
      <c r="C37" s="3"/>
      <c r="D37" s="3"/>
      <c r="E37" s="1"/>
      <c r="I37" s="1"/>
      <c r="J37" s="3"/>
      <c r="K37" s="3"/>
      <c r="L37" s="15"/>
      <c r="M37" s="3"/>
      <c r="N37" s="3"/>
      <c r="O37" s="3"/>
    </row>
    <row r="38" spans="1:23" ht="16.2" thickBot="1">
      <c r="A38" s="42" t="s">
        <v>16</v>
      </c>
      <c r="B38" s="42"/>
      <c r="C38" s="20"/>
      <c r="D38" s="20"/>
      <c r="E38" s="13"/>
      <c r="F38" s="13"/>
      <c r="G38" s="36"/>
      <c r="H38" s="36"/>
      <c r="I38" s="36"/>
      <c r="J38" s="36"/>
      <c r="K38" s="36"/>
      <c r="L38" s="36"/>
      <c r="M38" s="3"/>
      <c r="N38" s="3"/>
      <c r="O38" s="3"/>
      <c r="P38" s="3"/>
    </row>
    <row r="39" spans="1:23">
      <c r="B39" s="41" t="s">
        <v>15</v>
      </c>
      <c r="C39" s="3"/>
      <c r="D39" s="3"/>
      <c r="E39" s="1"/>
      <c r="F39" s="40" t="s">
        <v>14</v>
      </c>
      <c r="G39" s="39">
        <f>E35</f>
        <v>0</v>
      </c>
      <c r="H39" s="38" t="s">
        <v>13</v>
      </c>
      <c r="I39" s="37">
        <f>B45</f>
        <v>0</v>
      </c>
      <c r="K39" s="36"/>
      <c r="L39" s="36"/>
      <c r="M39" s="3"/>
    </row>
    <row r="40" spans="1:23">
      <c r="A40" s="32" t="s">
        <v>12</v>
      </c>
      <c r="B40" s="35">
        <v>0.14000000000000001</v>
      </c>
      <c r="C40" s="34" t="s">
        <v>11</v>
      </c>
      <c r="E40" s="7"/>
      <c r="F40" s="27" t="s">
        <v>10</v>
      </c>
      <c r="G40" s="20">
        <f>B45</f>
        <v>0</v>
      </c>
      <c r="H40" s="29" t="s">
        <v>9</v>
      </c>
      <c r="I40" s="25">
        <f>B46</f>
        <v>0</v>
      </c>
      <c r="K40" s="3"/>
      <c r="L40" s="15"/>
      <c r="M40" s="3"/>
    </row>
    <row r="41" spans="1:23" ht="14.25" customHeight="1">
      <c r="A41" s="32" t="s">
        <v>8</v>
      </c>
      <c r="B41" s="33">
        <f>ROUND(B43/1.1,0)</f>
        <v>0</v>
      </c>
      <c r="C41" s="34">
        <v>13000000</v>
      </c>
      <c r="F41" s="27"/>
      <c r="G41" s="20"/>
      <c r="H41" s="29" t="s">
        <v>7</v>
      </c>
      <c r="I41" s="25">
        <f>B41</f>
        <v>0</v>
      </c>
    </row>
    <row r="42" spans="1:23">
      <c r="A42" s="32" t="s">
        <v>6</v>
      </c>
      <c r="B42" s="33">
        <f>+B43-B41</f>
        <v>0</v>
      </c>
      <c r="C42" s="30">
        <f>C41*0.1</f>
        <v>1300000</v>
      </c>
      <c r="D42" s="3"/>
      <c r="F42" s="27"/>
      <c r="G42" s="20"/>
      <c r="H42" s="29" t="s">
        <v>5</v>
      </c>
      <c r="I42" s="25">
        <f>B42</f>
        <v>0</v>
      </c>
    </row>
    <row r="43" spans="1:23">
      <c r="A43" s="32" t="s">
        <v>4</v>
      </c>
      <c r="B43" s="31">
        <f>E35*B40</f>
        <v>0</v>
      </c>
      <c r="C43" s="30">
        <f>C41+C42</f>
        <v>14300000</v>
      </c>
      <c r="D43" s="3"/>
      <c r="F43" s="27"/>
      <c r="G43" s="20"/>
      <c r="H43" s="29" t="s">
        <v>1</v>
      </c>
      <c r="I43" s="25">
        <f>B47</f>
        <v>0</v>
      </c>
      <c r="J43" s="9"/>
    </row>
    <row r="44" spans="1:23">
      <c r="A44" s="28"/>
      <c r="B44" s="3"/>
      <c r="C44" s="3"/>
      <c r="D44" s="3"/>
      <c r="E44" s="15"/>
      <c r="F44" s="27"/>
      <c r="G44" s="20"/>
      <c r="H44" s="26" t="s">
        <v>0</v>
      </c>
      <c r="I44" s="25">
        <f>B48</f>
        <v>0</v>
      </c>
      <c r="J44" s="24"/>
    </row>
    <row r="45" spans="1:23" ht="16.2" thickBot="1">
      <c r="A45" s="4" t="s">
        <v>3</v>
      </c>
      <c r="B45" s="19">
        <f>E35-B41</f>
        <v>0</v>
      </c>
      <c r="C45" s="18"/>
      <c r="D45" s="3"/>
      <c r="E45" s="17"/>
      <c r="F45" s="23"/>
      <c r="G45" s="22">
        <f>SUM(G39:G44)</f>
        <v>0</v>
      </c>
      <c r="H45" s="22"/>
      <c r="I45" s="21">
        <f>SUM(I39:I44)</f>
        <v>0</v>
      </c>
      <c r="J45" s="20"/>
      <c r="P45" s="3"/>
    </row>
    <row r="46" spans="1:23">
      <c r="A46" s="4" t="s">
        <v>2</v>
      </c>
      <c r="B46" s="19">
        <f>D35</f>
        <v>0</v>
      </c>
      <c r="C46" s="18"/>
      <c r="D46" s="3"/>
      <c r="E46" s="17"/>
      <c r="G46" s="1"/>
      <c r="I46" s="1"/>
    </row>
    <row r="47" spans="1:23">
      <c r="A47" s="4" t="s">
        <v>1</v>
      </c>
      <c r="B47" s="16">
        <f>C35-B43</f>
        <v>0</v>
      </c>
      <c r="F47" s="1"/>
      <c r="G47" s="1"/>
      <c r="I47" s="1"/>
      <c r="J47" s="7"/>
    </row>
    <row r="48" spans="1:23">
      <c r="A48" s="4" t="s">
        <v>0</v>
      </c>
      <c r="B48" s="8">
        <f>B35</f>
        <v>0</v>
      </c>
      <c r="F48" s="1"/>
      <c r="G48" s="1"/>
      <c r="I48" s="1"/>
      <c r="J48" s="3"/>
      <c r="K48" s="3"/>
      <c r="L48" s="15"/>
      <c r="M48" s="3"/>
      <c r="N48" s="3"/>
      <c r="O48" s="3"/>
    </row>
    <row r="49" spans="1:17">
      <c r="A49" s="1"/>
      <c r="F49" s="1"/>
      <c r="I49" s="1"/>
      <c r="J49" s="3"/>
      <c r="K49" s="3"/>
      <c r="L49" s="15"/>
      <c r="M49" s="3"/>
      <c r="N49" s="3"/>
      <c r="O49" s="3"/>
    </row>
    <row r="50" spans="1:17">
      <c r="A50" s="1"/>
      <c r="E50" s="1"/>
      <c r="F50" s="1"/>
      <c r="G50" s="13"/>
      <c r="H50" s="13"/>
      <c r="I50" s="14"/>
      <c r="J50" s="13"/>
      <c r="K50" s="13"/>
      <c r="L50" s="13"/>
      <c r="M50" s="13"/>
      <c r="O50" s="3"/>
    </row>
    <row r="51" spans="1:17">
      <c r="A51" s="1"/>
      <c r="E51" s="1"/>
      <c r="F51" s="1"/>
      <c r="G51" s="12"/>
      <c r="H51" s="13"/>
      <c r="I51" s="14"/>
      <c r="J51" s="13"/>
      <c r="K51" s="13"/>
      <c r="L51" s="13"/>
      <c r="M51" s="13"/>
    </row>
    <row r="52" spans="1:17">
      <c r="A52" s="1"/>
      <c r="C52" s="3"/>
      <c r="D52" s="3"/>
      <c r="E52" s="1"/>
      <c r="F52" s="1"/>
      <c r="G52" s="12"/>
      <c r="H52" s="7"/>
      <c r="I52" s="6"/>
      <c r="J52" s="3"/>
    </row>
    <row r="53" spans="1:17">
      <c r="A53" s="1"/>
      <c r="E53" s="1"/>
      <c r="F53" s="1"/>
      <c r="G53" s="6"/>
      <c r="H53" s="3"/>
      <c r="I53" s="1"/>
      <c r="L53" s="8"/>
      <c r="M53" s="11"/>
      <c r="N53" s="9"/>
    </row>
    <row r="54" spans="1:17">
      <c r="A54" s="1"/>
      <c r="E54" s="1"/>
      <c r="F54" s="1"/>
      <c r="H54" s="3"/>
      <c r="I54" s="8"/>
      <c r="L54" s="8"/>
      <c r="M54" s="11"/>
      <c r="N54" s="9"/>
    </row>
    <row r="55" spans="1:17">
      <c r="A55" s="1"/>
      <c r="E55" s="1"/>
      <c r="F55" s="1"/>
      <c r="H55" s="8"/>
      <c r="I55" s="1"/>
      <c r="L55" s="8"/>
      <c r="M55" s="11"/>
      <c r="N55" s="9"/>
    </row>
    <row r="56" spans="1:17">
      <c r="A56" s="1"/>
      <c r="E56" s="1"/>
      <c r="F56" s="1"/>
      <c r="H56" s="8"/>
      <c r="I56" s="1"/>
      <c r="L56" s="8"/>
      <c r="M56" s="11"/>
      <c r="N56" s="9"/>
    </row>
    <row r="57" spans="1:17">
      <c r="A57" s="1"/>
      <c r="E57" s="1"/>
      <c r="F57" s="1"/>
      <c r="I57" s="3"/>
      <c r="J57" s="8"/>
      <c r="N57" s="8"/>
      <c r="P57" s="11"/>
      <c r="Q57" s="9"/>
    </row>
    <row r="58" spans="1:17">
      <c r="A58" s="1"/>
      <c r="E58" s="1"/>
      <c r="F58" s="1"/>
      <c r="I58" s="3"/>
      <c r="J58" s="8"/>
      <c r="N58" s="8"/>
      <c r="P58" s="10"/>
      <c r="Q58" s="9"/>
    </row>
    <row r="59" spans="1:17">
      <c r="A59" s="1"/>
      <c r="E59" s="1"/>
      <c r="F59" s="1"/>
      <c r="I59" s="3"/>
      <c r="J59" s="8"/>
      <c r="M59" s="7"/>
      <c r="N59" s="8"/>
      <c r="P59" s="8"/>
      <c r="Q59" s="8"/>
    </row>
    <row r="60" spans="1:17">
      <c r="A60" s="1"/>
      <c r="E60" s="1"/>
      <c r="F60" s="1"/>
      <c r="H60" s="3"/>
      <c r="I60" s="3"/>
      <c r="J60" s="3"/>
      <c r="K60" s="8"/>
      <c r="L60" s="8"/>
    </row>
    <row r="61" spans="1:17">
      <c r="A61" s="1"/>
      <c r="E61" s="1"/>
      <c r="F61" s="1"/>
      <c r="H61" s="3"/>
      <c r="I61" s="3"/>
      <c r="J61" s="3"/>
      <c r="K61" s="8"/>
      <c r="L61" s="8"/>
    </row>
    <row r="62" spans="1:17">
      <c r="A62" s="1"/>
      <c r="E62" s="1"/>
      <c r="F62" s="1"/>
      <c r="H62" s="3"/>
      <c r="I62" s="3"/>
      <c r="J62" s="3"/>
      <c r="K62" s="8"/>
      <c r="L62" s="8"/>
    </row>
    <row r="63" spans="1:17">
      <c r="A63" s="1"/>
      <c r="E63" s="1"/>
      <c r="F63" s="1"/>
      <c r="H63" s="3"/>
      <c r="I63" s="3"/>
      <c r="J63" s="3"/>
      <c r="K63" s="8"/>
    </row>
    <row r="64" spans="1:17">
      <c r="A64" s="1"/>
      <c r="E64" s="1"/>
      <c r="F64" s="1"/>
      <c r="H64" s="3"/>
      <c r="I64" s="3"/>
      <c r="J64" s="3"/>
      <c r="K64" s="8"/>
    </row>
    <row r="65" spans="1:11">
      <c r="A65" s="1"/>
      <c r="E65" s="1"/>
      <c r="F65" s="1"/>
      <c r="H65" s="3"/>
      <c r="I65" s="3"/>
      <c r="J65" s="3"/>
      <c r="K65" s="8"/>
    </row>
    <row r="66" spans="1:11">
      <c r="A66" s="5"/>
      <c r="B66" s="8"/>
      <c r="C66" s="3"/>
      <c r="D66" s="3"/>
      <c r="E66" s="1"/>
      <c r="F66" s="1"/>
      <c r="H66" s="3"/>
      <c r="I66" s="3"/>
      <c r="J66" s="3"/>
      <c r="K66" s="8"/>
    </row>
    <row r="67" spans="1:11">
      <c r="A67" s="5"/>
      <c r="C67" s="3"/>
      <c r="D67" s="3"/>
      <c r="E67" s="1"/>
      <c r="F67" s="1"/>
      <c r="G67" s="7"/>
      <c r="H67" s="7"/>
      <c r="I67" s="6"/>
      <c r="J67" s="3"/>
    </row>
    <row r="68" spans="1:11">
      <c r="A68" s="5"/>
    </row>
    <row r="69" spans="1:11">
      <c r="A69" s="5"/>
    </row>
    <row r="70" spans="1:11">
      <c r="A70" s="5"/>
    </row>
    <row r="71" spans="1:11">
      <c r="A71" s="5"/>
    </row>
    <row r="72" spans="1:11">
      <c r="A72" s="5"/>
    </row>
    <row r="73" spans="1:11">
      <c r="A73" s="5"/>
    </row>
    <row r="74" spans="1:11">
      <c r="A74" s="5"/>
    </row>
    <row r="75" spans="1:11">
      <c r="A75" s="5"/>
    </row>
    <row r="76" spans="1:11">
      <c r="A76" s="5"/>
    </row>
    <row r="77" spans="1:11">
      <c r="A77" s="5"/>
    </row>
    <row r="78" spans="1:11">
      <c r="A78" s="5"/>
    </row>
    <row r="79" spans="1:11">
      <c r="A79" s="5"/>
    </row>
    <row r="80" spans="1:1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</sheetData>
  <phoneticPr fontId="3" type="noConversion"/>
  <printOptions horizontalCentered="1" verticalCentered="1"/>
  <pageMargins left="0.27559055118110237" right="0.27559055118110237" top="0.98425196850393704" bottom="0.98425196850393704" header="0.51181102362204722" footer="0.51181102362204722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rgb="FFFFC000"/>
    <pageSetUpPr fitToPage="1"/>
  </sheetPr>
  <dimension ref="A1:W79"/>
  <sheetViews>
    <sheetView zoomScaleNormal="100" workbookViewId="0">
      <pane xSplit="1" ySplit="3" topLeftCell="H4" activePane="bottomRight" state="frozen"/>
      <selection activeCell="F40" sqref="F40"/>
      <selection pane="topRight" activeCell="F40" sqref="F40"/>
      <selection pane="bottomLeft" activeCell="F40" sqref="F40"/>
      <selection pane="bottomRight" activeCell="P8" sqref="P8"/>
    </sheetView>
  </sheetViews>
  <sheetFormatPr defaultColWidth="8.8984375" defaultRowHeight="15.6"/>
  <cols>
    <col min="1" max="1" width="11.09765625" style="4" customWidth="1"/>
    <col min="2" max="2" width="12" style="1" customWidth="1"/>
    <col min="3" max="3" width="11.8984375" style="1" bestFit="1" customWidth="1"/>
    <col min="4" max="4" width="13.3984375" style="1" customWidth="1"/>
    <col min="5" max="6" width="11.8984375" style="3" bestFit="1" customWidth="1"/>
    <col min="7" max="7" width="11.8984375" style="3" customWidth="1"/>
    <col min="8" max="8" width="10.59765625" style="1" customWidth="1"/>
    <col min="9" max="9" width="13.59765625" style="2" bestFit="1" customWidth="1"/>
    <col min="10" max="10" width="5.59765625" style="1" customWidth="1"/>
    <col min="11" max="11" width="16.19921875" style="1" bestFit="1" customWidth="1"/>
    <col min="12" max="12" width="11.8984375" style="1" bestFit="1" customWidth="1"/>
    <col min="13" max="13" width="13.8984375" style="1" bestFit="1" customWidth="1"/>
    <col min="14" max="14" width="11.8984375" style="1" bestFit="1" customWidth="1"/>
    <col min="15" max="15" width="11.8984375" style="1" customWidth="1"/>
    <col min="16" max="18" width="10.8984375" style="1" bestFit="1" customWidth="1"/>
    <col min="19" max="19" width="15.19921875" style="1" bestFit="1" customWidth="1"/>
    <col min="20" max="20" width="10.19921875" style="1" customWidth="1"/>
    <col min="21" max="21" width="15.19921875" style="1" bestFit="1" customWidth="1"/>
    <col min="22" max="22" width="9.8984375" style="1" bestFit="1" customWidth="1"/>
    <col min="23" max="16384" width="8.8984375" style="1"/>
  </cols>
  <sheetData>
    <row r="1" spans="1:23" ht="28.5" customHeight="1">
      <c r="A1" s="52"/>
      <c r="B1" s="1" t="s">
        <v>835</v>
      </c>
      <c r="C1" s="1" t="s">
        <v>835</v>
      </c>
      <c r="D1" s="1" t="s">
        <v>836</v>
      </c>
      <c r="E1" s="275" t="s">
        <v>837</v>
      </c>
      <c r="F1" s="52"/>
      <c r="G1" s="52"/>
      <c r="H1" s="52"/>
      <c r="N1" s="275"/>
    </row>
    <row r="2" spans="1:23">
      <c r="E2" s="1"/>
      <c r="F2" s="1"/>
      <c r="G2" s="1"/>
      <c r="H2" s="3"/>
      <c r="I2" s="3"/>
      <c r="M2" s="51">
        <v>1048656659</v>
      </c>
      <c r="N2" s="51">
        <v>119948</v>
      </c>
      <c r="O2" s="50" t="s">
        <v>58</v>
      </c>
      <c r="P2" s="50" t="s">
        <v>57</v>
      </c>
      <c r="Q2" s="50" t="s">
        <v>56</v>
      </c>
      <c r="R2" s="50" t="s">
        <v>22</v>
      </c>
      <c r="S2" s="50" t="s">
        <v>55</v>
      </c>
      <c r="T2" s="50" t="s">
        <v>54</v>
      </c>
      <c r="U2" s="50" t="s">
        <v>53</v>
      </c>
      <c r="W2" s="48"/>
    </row>
    <row r="3" spans="1:23" s="48" customFormat="1" ht="22.5" customHeight="1">
      <c r="A3" s="108" t="s">
        <v>550</v>
      </c>
      <c r="B3" s="108" t="s">
        <v>551</v>
      </c>
      <c r="C3" s="108" t="s">
        <v>552</v>
      </c>
      <c r="D3" s="108" t="s">
        <v>553</v>
      </c>
      <c r="E3" s="108" t="s">
        <v>554</v>
      </c>
      <c r="F3" s="108" t="s">
        <v>555</v>
      </c>
      <c r="G3" s="49" t="s">
        <v>556</v>
      </c>
      <c r="H3" s="219" t="s">
        <v>557</v>
      </c>
      <c r="I3" s="218" t="s">
        <v>558</v>
      </c>
      <c r="J3" s="218" t="s">
        <v>559</v>
      </c>
      <c r="K3" s="218" t="s">
        <v>560</v>
      </c>
      <c r="L3" s="218" t="s">
        <v>561</v>
      </c>
      <c r="M3" s="48" t="s">
        <v>49</v>
      </c>
      <c r="N3" s="48" t="s">
        <v>562</v>
      </c>
      <c r="O3" s="48" t="s">
        <v>563</v>
      </c>
      <c r="P3" s="48" t="s">
        <v>564</v>
      </c>
      <c r="Q3" s="48" t="s">
        <v>565</v>
      </c>
      <c r="R3" s="48" t="s">
        <v>566</v>
      </c>
      <c r="S3" s="48" t="s">
        <v>567</v>
      </c>
      <c r="T3" s="48" t="s">
        <v>568</v>
      </c>
      <c r="U3" s="48" t="s">
        <v>223</v>
      </c>
      <c r="V3" s="48" t="s">
        <v>569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47"/>
    </row>
    <row r="9" spans="1:23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>
      <c r="B36" s="3"/>
      <c r="C36" s="3"/>
      <c r="D36" s="3"/>
      <c r="E36" s="1"/>
      <c r="I36" s="1"/>
      <c r="J36" s="3"/>
      <c r="K36" s="3"/>
      <c r="L36" s="15"/>
      <c r="M36" s="3"/>
      <c r="N36" s="3"/>
      <c r="O36" s="3"/>
    </row>
    <row r="37" spans="1:23">
      <c r="B37" s="3"/>
      <c r="C37" s="3"/>
      <c r="D37" s="3"/>
      <c r="E37" s="1"/>
      <c r="I37" s="1"/>
      <c r="J37" s="3"/>
      <c r="K37" s="3"/>
      <c r="L37" s="15"/>
      <c r="M37" s="3"/>
      <c r="N37" s="3"/>
      <c r="O37" s="3"/>
    </row>
    <row r="38" spans="1:23" ht="19.2">
      <c r="A38" s="61" t="s">
        <v>44</v>
      </c>
      <c r="B38" s="60">
        <v>50000000</v>
      </c>
      <c r="C38" s="60"/>
      <c r="D38" s="60" t="s">
        <v>43</v>
      </c>
      <c r="E38" s="60"/>
      <c r="F38" s="60"/>
      <c r="G38" s="36"/>
      <c r="H38" s="36"/>
      <c r="I38" s="36"/>
      <c r="J38" s="36"/>
      <c r="K38" s="36"/>
      <c r="L38" s="36"/>
      <c r="M38" s="3"/>
      <c r="N38" s="3"/>
      <c r="O38" s="3"/>
      <c r="P38" s="3"/>
    </row>
    <row r="39" spans="1:23">
      <c r="B39" s="16"/>
      <c r="E39" s="1"/>
      <c r="I39" s="1"/>
      <c r="J39" s="36"/>
      <c r="K39" s="36"/>
      <c r="L39" s="36"/>
      <c r="M39" s="3"/>
    </row>
    <row r="40" spans="1:23">
      <c r="A40" s="59"/>
      <c r="B40" s="3" t="s">
        <v>42</v>
      </c>
      <c r="D40" s="13"/>
      <c r="E40" s="13"/>
      <c r="F40" s="1"/>
      <c r="G40" s="1"/>
      <c r="I40" s="3"/>
      <c r="J40" s="3"/>
      <c r="K40" s="3"/>
      <c r="L40" s="15"/>
      <c r="M40" s="3"/>
    </row>
    <row r="41" spans="1:23" ht="14.25" customHeight="1">
      <c r="A41" s="43" t="s">
        <v>41</v>
      </c>
      <c r="B41" s="58">
        <v>0.19</v>
      </c>
      <c r="C41" s="43" t="s">
        <v>40</v>
      </c>
      <c r="D41" s="57"/>
      <c r="E41" s="56"/>
      <c r="F41" s="1"/>
      <c r="G41" s="1"/>
      <c r="I41" s="3"/>
    </row>
    <row r="42" spans="1:23">
      <c r="A42" s="43" t="s">
        <v>39</v>
      </c>
      <c r="B42" s="55">
        <f>ROUND(B44/1.1,0)</f>
        <v>0</v>
      </c>
      <c r="C42" s="30">
        <f>17200000+1300000</f>
        <v>18500000</v>
      </c>
      <c r="D42" s="13"/>
      <c r="E42" s="13"/>
      <c r="F42" s="1"/>
      <c r="G42" s="1"/>
      <c r="I42" s="3"/>
    </row>
    <row r="43" spans="1:23">
      <c r="A43" s="43" t="s">
        <v>38</v>
      </c>
      <c r="B43" s="55">
        <f>+B44-B42</f>
        <v>0</v>
      </c>
      <c r="C43" s="30">
        <f>C42/10</f>
        <v>1850000</v>
      </c>
      <c r="D43" s="13"/>
      <c r="E43" s="13"/>
      <c r="F43" s="1"/>
      <c r="G43" s="1"/>
      <c r="I43" s="3"/>
    </row>
    <row r="44" spans="1:23">
      <c r="A44" s="43" t="s">
        <v>37</v>
      </c>
      <c r="B44" s="55">
        <f>ROUND(E35*B41,0)</f>
        <v>0</v>
      </c>
      <c r="C44" s="30">
        <f>C42+C43</f>
        <v>20350000</v>
      </c>
      <c r="D44" s="13"/>
      <c r="E44" s="13"/>
      <c r="F44" s="1"/>
      <c r="G44" s="1"/>
      <c r="I44" s="3"/>
    </row>
    <row r="45" spans="1:23" ht="16.2" thickBot="1">
      <c r="B45" s="3"/>
      <c r="D45" s="3"/>
      <c r="F45" s="1"/>
      <c r="G45" s="1"/>
      <c r="I45" s="3"/>
      <c r="P45" s="3"/>
    </row>
    <row r="46" spans="1:23">
      <c r="A46" s="4" t="s">
        <v>36</v>
      </c>
      <c r="B46" s="3">
        <f>E35-B42</f>
        <v>0</v>
      </c>
      <c r="D46" s="40" t="s">
        <v>35</v>
      </c>
      <c r="E46" s="39">
        <f>E35</f>
        <v>0</v>
      </c>
      <c r="F46" s="38" t="s">
        <v>34</v>
      </c>
      <c r="G46" s="37">
        <f>B46</f>
        <v>0</v>
      </c>
      <c r="H46" s="9"/>
      <c r="I46" s="1"/>
    </row>
    <row r="47" spans="1:23">
      <c r="A47" s="4" t="s">
        <v>27</v>
      </c>
      <c r="B47" s="16">
        <f>B35+C35-B44</f>
        <v>0</v>
      </c>
      <c r="D47" s="27" t="s">
        <v>33</v>
      </c>
      <c r="E47" s="20">
        <f>B46</f>
        <v>0</v>
      </c>
      <c r="F47" s="29" t="s">
        <v>32</v>
      </c>
      <c r="G47" s="25">
        <f>D35</f>
        <v>0</v>
      </c>
      <c r="H47" s="9"/>
      <c r="I47" s="1"/>
      <c r="J47" s="7"/>
    </row>
    <row r="48" spans="1:23">
      <c r="D48" s="27"/>
      <c r="E48" s="20"/>
      <c r="F48" s="29" t="s">
        <v>31</v>
      </c>
      <c r="G48" s="25">
        <f>B42</f>
        <v>0</v>
      </c>
      <c r="H48" s="9"/>
      <c r="I48" s="1"/>
      <c r="J48" s="3"/>
      <c r="K48" s="3"/>
      <c r="L48" s="15"/>
      <c r="M48" s="3"/>
      <c r="N48" s="3"/>
      <c r="O48" s="3"/>
    </row>
    <row r="49" spans="1:15">
      <c r="A49" s="5"/>
      <c r="B49" s="1" t="s">
        <v>30</v>
      </c>
      <c r="D49" s="27"/>
      <c r="E49" s="20"/>
      <c r="F49" s="29" t="s">
        <v>29</v>
      </c>
      <c r="G49" s="25">
        <f>B43</f>
        <v>0</v>
      </c>
      <c r="H49" s="9"/>
      <c r="I49" s="1"/>
      <c r="J49" s="3"/>
      <c r="K49" s="3"/>
      <c r="L49" s="15"/>
      <c r="M49" s="3"/>
      <c r="N49" s="3"/>
      <c r="O49" s="3"/>
    </row>
    <row r="50" spans="1:15">
      <c r="A50" s="5"/>
      <c r="B50" s="1" t="s">
        <v>28</v>
      </c>
      <c r="D50" s="27"/>
      <c r="E50" s="20"/>
      <c r="F50" s="29" t="s">
        <v>27</v>
      </c>
      <c r="G50" s="54">
        <f>B47</f>
        <v>0</v>
      </c>
      <c r="H50" s="53"/>
      <c r="I50" s="1"/>
      <c r="J50" s="3"/>
      <c r="K50" s="3"/>
      <c r="L50" s="15"/>
      <c r="M50" s="3"/>
      <c r="N50" s="3"/>
      <c r="O50" s="3"/>
    </row>
    <row r="51" spans="1:15">
      <c r="A51" s="5"/>
      <c r="B51" s="1" t="s">
        <v>26</v>
      </c>
      <c r="D51" s="27"/>
      <c r="E51" s="20"/>
      <c r="F51" s="20"/>
      <c r="G51" s="25"/>
      <c r="H51" s="9"/>
    </row>
    <row r="52" spans="1:15" ht="16.2" thickBot="1">
      <c r="A52" s="5"/>
      <c r="D52" s="23"/>
      <c r="E52" s="22">
        <f>SUM(E46:E51)</f>
        <v>0</v>
      </c>
      <c r="F52" s="22"/>
      <c r="G52" s="21">
        <f>SUM(G46:G51)</f>
        <v>0</v>
      </c>
      <c r="H52" s="20"/>
    </row>
    <row r="53" spans="1:15">
      <c r="A53" s="5"/>
    </row>
    <row r="54" spans="1:15">
      <c r="A54" s="5"/>
    </row>
    <row r="55" spans="1:15">
      <c r="A55" s="5"/>
    </row>
    <row r="56" spans="1:15">
      <c r="A56" s="5"/>
    </row>
    <row r="57" spans="1:15">
      <c r="A57" s="5"/>
    </row>
    <row r="58" spans="1:15">
      <c r="A58" s="5"/>
    </row>
    <row r="59" spans="1:15">
      <c r="A59" s="5"/>
    </row>
    <row r="60" spans="1:15">
      <c r="A60" s="5"/>
    </row>
    <row r="61" spans="1:15">
      <c r="A61" s="5"/>
    </row>
    <row r="62" spans="1:15">
      <c r="A62" s="5"/>
    </row>
    <row r="63" spans="1:15">
      <c r="A63" s="5"/>
    </row>
    <row r="64" spans="1:15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</sheetData>
  <phoneticPr fontId="3" type="noConversion"/>
  <printOptions horizontalCentered="1" verticalCentered="1"/>
  <pageMargins left="0.27559055118110237" right="0.27559055118110237" top="0.98425196850393704" bottom="0.98425196850393704" header="0.51181102362204722" footer="0.51181102362204722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tabColor rgb="FFFFC000"/>
    <pageSetUpPr fitToPage="1"/>
  </sheetPr>
  <dimension ref="A1:W78"/>
  <sheetViews>
    <sheetView zoomScaleNormal="100" workbookViewId="0">
      <pane xSplit="1" ySplit="3" topLeftCell="F4" activePane="bottomRight" state="frozen"/>
      <selection activeCell="F40" sqref="F40"/>
      <selection pane="topRight" activeCell="F40" sqref="F40"/>
      <selection pane="bottomLeft" activeCell="F40" sqref="F40"/>
      <selection pane="bottomRight" activeCell="K18" sqref="K18"/>
    </sheetView>
  </sheetViews>
  <sheetFormatPr defaultColWidth="8.8984375" defaultRowHeight="15.6"/>
  <cols>
    <col min="1" max="1" width="11.09765625" style="4" customWidth="1"/>
    <col min="2" max="2" width="12" style="1" customWidth="1"/>
    <col min="3" max="3" width="11.8984375" style="1" bestFit="1" customWidth="1"/>
    <col min="4" max="4" width="13.3984375" style="1" customWidth="1"/>
    <col min="5" max="6" width="11.8984375" style="3" bestFit="1" customWidth="1"/>
    <col min="7" max="7" width="11.8984375" style="3" customWidth="1"/>
    <col min="8" max="8" width="10.59765625" style="1" customWidth="1"/>
    <col min="9" max="9" width="13.59765625" style="2" bestFit="1" customWidth="1"/>
    <col min="10" max="10" width="5.59765625" style="1" customWidth="1"/>
    <col min="11" max="11" width="16.19921875" style="1" bestFit="1" customWidth="1"/>
    <col min="12" max="12" width="11.8984375" style="1" bestFit="1" customWidth="1"/>
    <col min="13" max="13" width="13.8984375" style="1" bestFit="1" customWidth="1"/>
    <col min="14" max="14" width="11.8984375" style="1" bestFit="1" customWidth="1"/>
    <col min="15" max="15" width="11.8984375" style="1" customWidth="1"/>
    <col min="16" max="18" width="10.8984375" style="1" bestFit="1" customWidth="1"/>
    <col min="19" max="19" width="15.19921875" style="1" bestFit="1" customWidth="1"/>
    <col min="20" max="20" width="10.19921875" style="1" customWidth="1"/>
    <col min="21" max="21" width="15.19921875" style="1" bestFit="1" customWidth="1"/>
    <col min="22" max="22" width="9.8984375" style="1" bestFit="1" customWidth="1"/>
    <col min="23" max="16384" width="8.8984375" style="1"/>
  </cols>
  <sheetData>
    <row r="1" spans="1:23" ht="28.5" customHeight="1">
      <c r="A1" s="197"/>
      <c r="B1" s="1" t="s">
        <v>838</v>
      </c>
      <c r="C1" s="1" t="s">
        <v>839</v>
      </c>
      <c r="D1" s="1" t="s">
        <v>840</v>
      </c>
      <c r="E1" s="275" t="s">
        <v>841</v>
      </c>
      <c r="F1" s="197"/>
      <c r="G1" s="197"/>
      <c r="H1" s="197"/>
      <c r="I1" s="197"/>
      <c r="J1" s="197"/>
      <c r="K1" s="197"/>
      <c r="L1" s="197"/>
      <c r="P1" s="275"/>
    </row>
    <row r="2" spans="1:23">
      <c r="E2" s="1"/>
      <c r="F2" s="1"/>
      <c r="G2" s="1"/>
      <c r="H2" s="3"/>
      <c r="I2" s="3"/>
      <c r="M2" s="51">
        <v>1048656659</v>
      </c>
      <c r="N2" s="51">
        <v>119948</v>
      </c>
      <c r="O2" s="50" t="s">
        <v>58</v>
      </c>
      <c r="P2" s="50" t="s">
        <v>81</v>
      </c>
      <c r="Q2" s="50" t="s">
        <v>80</v>
      </c>
      <c r="R2" s="50" t="s">
        <v>22</v>
      </c>
      <c r="S2" s="50" t="s">
        <v>79</v>
      </c>
      <c r="T2" s="50" t="s">
        <v>54</v>
      </c>
      <c r="U2" s="50" t="s">
        <v>78</v>
      </c>
      <c r="W2" s="48"/>
    </row>
    <row r="3" spans="1:23" s="48" customFormat="1" ht="22.5" customHeight="1">
      <c r="A3" s="108" t="s">
        <v>570</v>
      </c>
      <c r="B3" s="108" t="s">
        <v>571</v>
      </c>
      <c r="C3" s="108" t="s">
        <v>572</v>
      </c>
      <c r="D3" s="108" t="s">
        <v>573</v>
      </c>
      <c r="E3" s="108" t="s">
        <v>574</v>
      </c>
      <c r="F3" s="108" t="s">
        <v>575</v>
      </c>
      <c r="G3" s="49" t="s">
        <v>576</v>
      </c>
      <c r="H3" s="219" t="s">
        <v>577</v>
      </c>
      <c r="I3" s="218" t="s">
        <v>578</v>
      </c>
      <c r="J3" s="218" t="s">
        <v>579</v>
      </c>
      <c r="K3" s="218" t="s">
        <v>580</v>
      </c>
      <c r="L3" s="218" t="s">
        <v>581</v>
      </c>
      <c r="M3" s="48" t="s">
        <v>582</v>
      </c>
      <c r="N3" s="48" t="s">
        <v>583</v>
      </c>
      <c r="O3" s="48" t="s">
        <v>584</v>
      </c>
      <c r="P3" s="48" t="s">
        <v>585</v>
      </c>
      <c r="Q3" s="48" t="s">
        <v>586</v>
      </c>
      <c r="R3" s="48" t="s">
        <v>587</v>
      </c>
      <c r="S3" s="48" t="s">
        <v>588</v>
      </c>
      <c r="T3" s="48" t="s">
        <v>589</v>
      </c>
      <c r="U3" s="48" t="s">
        <v>590</v>
      </c>
      <c r="V3" s="48" t="s">
        <v>591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47"/>
    </row>
    <row r="9" spans="1:23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  <c r="W34" s="2"/>
    </row>
    <row r="35" spans="1:23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3">
      <c r="B36" s="3"/>
      <c r="C36" s="3"/>
      <c r="D36" s="3"/>
      <c r="E36" s="1"/>
      <c r="I36" s="1"/>
      <c r="J36" s="3"/>
      <c r="K36" s="3"/>
      <c r="L36" s="15"/>
      <c r="M36" s="3"/>
      <c r="N36" s="3"/>
      <c r="O36" s="3"/>
    </row>
    <row r="37" spans="1:23" ht="19.2">
      <c r="A37" s="61" t="s">
        <v>75</v>
      </c>
      <c r="B37" s="60" t="s">
        <v>74</v>
      </c>
      <c r="C37" s="60"/>
      <c r="D37" s="60"/>
      <c r="E37" s="60"/>
      <c r="F37" s="60"/>
      <c r="G37" s="36"/>
      <c r="H37" s="36"/>
      <c r="I37" s="36"/>
      <c r="J37" s="36"/>
      <c r="K37" s="36"/>
      <c r="L37" s="36"/>
      <c r="M37" s="3"/>
      <c r="N37" s="3"/>
      <c r="O37" s="3"/>
      <c r="P37" s="3"/>
    </row>
    <row r="38" spans="1:23">
      <c r="B38" s="16"/>
      <c r="E38" s="1"/>
      <c r="I38" s="1"/>
      <c r="J38" s="36"/>
      <c r="K38" s="36"/>
      <c r="L38" s="36"/>
      <c r="M38" s="3"/>
    </row>
    <row r="39" spans="1:23">
      <c r="A39" s="59"/>
      <c r="B39" s="3" t="s">
        <v>73</v>
      </c>
      <c r="D39" s="13"/>
      <c r="E39" s="13"/>
      <c r="F39" s="1"/>
      <c r="G39" s="1"/>
      <c r="I39" s="3"/>
      <c r="J39" s="3"/>
      <c r="K39" s="3"/>
      <c r="L39" s="15"/>
      <c r="M39" s="3"/>
    </row>
    <row r="40" spans="1:23" ht="14.25" customHeight="1">
      <c r="A40" s="43" t="s">
        <v>72</v>
      </c>
      <c r="B40" s="58">
        <v>0.19</v>
      </c>
      <c r="C40" s="43" t="s">
        <v>71</v>
      </c>
      <c r="D40" s="57"/>
      <c r="E40" s="56"/>
      <c r="F40" s="1"/>
      <c r="G40" s="1"/>
      <c r="I40" s="3"/>
    </row>
    <row r="41" spans="1:23">
      <c r="A41" s="43" t="s">
        <v>70</v>
      </c>
      <c r="B41" s="55">
        <f>ROUND(B43/1.1,0)</f>
        <v>0</v>
      </c>
      <c r="C41" s="62">
        <v>10222000</v>
      </c>
      <c r="D41" s="13"/>
      <c r="E41" s="13"/>
      <c r="F41" s="1"/>
      <c r="G41" s="1"/>
      <c r="I41" s="3"/>
    </row>
    <row r="42" spans="1:23">
      <c r="A42" s="43" t="s">
        <v>69</v>
      </c>
      <c r="B42" s="55">
        <f>+B43-B41</f>
        <v>0</v>
      </c>
      <c r="C42" s="62">
        <v>1022200</v>
      </c>
      <c r="D42" s="13"/>
      <c r="E42" s="13"/>
      <c r="F42" s="1"/>
      <c r="G42" s="1"/>
      <c r="I42" s="3"/>
    </row>
    <row r="43" spans="1:23">
      <c r="A43" s="43" t="s">
        <v>68</v>
      </c>
      <c r="B43" s="55">
        <f>ROUND(E34*B40,0)</f>
        <v>0</v>
      </c>
      <c r="C43" s="62">
        <f>C41+C42</f>
        <v>11244200</v>
      </c>
      <c r="D43" s="13"/>
      <c r="E43" s="13"/>
      <c r="F43" s="1"/>
      <c r="G43" s="1"/>
      <c r="I43" s="3"/>
    </row>
    <row r="44" spans="1:23" ht="16.2" thickBot="1">
      <c r="B44" s="3"/>
      <c r="D44" s="3"/>
      <c r="F44" s="1"/>
      <c r="G44" s="1"/>
      <c r="I44" s="3"/>
      <c r="P44" s="3"/>
    </row>
    <row r="45" spans="1:23">
      <c r="A45" s="4" t="s">
        <v>67</v>
      </c>
      <c r="B45" s="3">
        <f>E34-B41</f>
        <v>0</v>
      </c>
      <c r="D45" s="40" t="s">
        <v>66</v>
      </c>
      <c r="E45" s="39">
        <f>E34</f>
        <v>0</v>
      </c>
      <c r="F45" s="38" t="s">
        <v>65</v>
      </c>
      <c r="G45" s="37">
        <f>B45</f>
        <v>0</v>
      </c>
      <c r="H45" s="9"/>
      <c r="I45" s="1"/>
    </row>
    <row r="46" spans="1:23">
      <c r="A46" s="4" t="s">
        <v>64</v>
      </c>
      <c r="B46" s="16">
        <f>B34+C34-B43</f>
        <v>0</v>
      </c>
      <c r="D46" s="27" t="s">
        <v>63</v>
      </c>
      <c r="E46" s="20">
        <f>B45</f>
        <v>0</v>
      </c>
      <c r="F46" s="29" t="s">
        <v>62</v>
      </c>
      <c r="G46" s="25">
        <f>D34</f>
        <v>0</v>
      </c>
      <c r="H46" s="9"/>
      <c r="I46" s="1"/>
      <c r="J46" s="7"/>
    </row>
    <row r="47" spans="1:23">
      <c r="D47" s="27"/>
      <c r="E47" s="20"/>
      <c r="F47" s="29" t="s">
        <v>61</v>
      </c>
      <c r="G47" s="25">
        <f>B41</f>
        <v>0</v>
      </c>
      <c r="H47" s="9"/>
      <c r="I47" s="1"/>
      <c r="J47" s="3"/>
      <c r="K47" s="3"/>
      <c r="L47" s="15"/>
      <c r="M47" s="3"/>
      <c r="N47" s="3"/>
      <c r="O47" s="3"/>
    </row>
    <row r="48" spans="1:23">
      <c r="A48" s="5"/>
      <c r="D48" s="27"/>
      <c r="E48" s="20"/>
      <c r="F48" s="29" t="s">
        <v>60</v>
      </c>
      <c r="G48" s="25">
        <f>B42</f>
        <v>0</v>
      </c>
      <c r="H48" s="9"/>
      <c r="I48" s="1"/>
      <c r="J48" s="3"/>
      <c r="K48" s="3"/>
      <c r="L48" s="15"/>
      <c r="M48" s="3"/>
      <c r="N48" s="3"/>
      <c r="O48" s="3"/>
    </row>
    <row r="49" spans="1:15">
      <c r="A49" s="5"/>
      <c r="D49" s="27"/>
      <c r="E49" s="20"/>
      <c r="F49" s="29" t="s">
        <v>59</v>
      </c>
      <c r="G49" s="54">
        <f>B46</f>
        <v>0</v>
      </c>
      <c r="H49" s="53"/>
      <c r="I49" s="1"/>
      <c r="J49" s="3"/>
      <c r="K49" s="3"/>
      <c r="L49" s="15"/>
      <c r="M49" s="3"/>
      <c r="N49" s="3"/>
      <c r="O49" s="3"/>
    </row>
    <row r="50" spans="1:15">
      <c r="A50" s="5"/>
      <c r="D50" s="27"/>
      <c r="E50" s="20"/>
      <c r="F50" s="20"/>
      <c r="G50" s="25"/>
      <c r="H50" s="9"/>
    </row>
    <row r="51" spans="1:15" ht="16.2" thickBot="1">
      <c r="A51" s="5"/>
      <c r="D51" s="23"/>
      <c r="E51" s="22">
        <f>SUM(E45:E50)</f>
        <v>0</v>
      </c>
      <c r="F51" s="22"/>
      <c r="G51" s="21">
        <f>SUM(G45:G50)</f>
        <v>0</v>
      </c>
      <c r="H51" s="20"/>
    </row>
    <row r="52" spans="1:15">
      <c r="A52" s="5"/>
    </row>
    <row r="53" spans="1:15">
      <c r="A53" s="5"/>
    </row>
    <row r="54" spans="1:15">
      <c r="A54" s="5"/>
    </row>
    <row r="55" spans="1:15">
      <c r="A55" s="5"/>
    </row>
    <row r="56" spans="1:15">
      <c r="A56" s="5"/>
    </row>
    <row r="57" spans="1:15">
      <c r="A57" s="5"/>
    </row>
    <row r="58" spans="1:15">
      <c r="A58" s="5"/>
    </row>
    <row r="59" spans="1:15">
      <c r="A59" s="5"/>
    </row>
    <row r="60" spans="1:15">
      <c r="A60" s="5"/>
    </row>
    <row r="61" spans="1:15">
      <c r="A61" s="5"/>
    </row>
    <row r="62" spans="1:15">
      <c r="A62" s="5"/>
    </row>
    <row r="63" spans="1:15">
      <c r="A63" s="5"/>
    </row>
    <row r="64" spans="1:15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</sheetData>
  <phoneticPr fontId="3" type="noConversion"/>
  <printOptions horizontalCentered="1" verticalCentered="1"/>
  <pageMargins left="0.27559055118110237" right="0.27559055118110237" top="0.98425196850393704" bottom="0.98425196850393704" header="0.51181102362204722" footer="0.51181102362204722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tabColor rgb="FFFFC000"/>
    <pageSetUpPr fitToPage="1"/>
  </sheetPr>
  <dimension ref="A1:W80"/>
  <sheetViews>
    <sheetView zoomScale="91" zoomScaleNormal="91" workbookViewId="0">
      <pane xSplit="1" ySplit="3" topLeftCell="D4" activePane="bottomRight" state="frozen"/>
      <selection activeCell="F40" sqref="F40"/>
      <selection pane="topRight" activeCell="F40" sqref="F40"/>
      <selection pane="bottomLeft" activeCell="F40" sqref="F40"/>
      <selection pane="bottomRight" activeCell="I14" sqref="I14"/>
    </sheetView>
  </sheetViews>
  <sheetFormatPr defaultColWidth="8.8984375" defaultRowHeight="15.6"/>
  <cols>
    <col min="1" max="1" width="10.8984375" style="4" customWidth="1"/>
    <col min="2" max="2" width="11.3984375" style="1" customWidth="1"/>
    <col min="3" max="3" width="11.8984375" style="1" bestFit="1" customWidth="1"/>
    <col min="4" max="4" width="10.796875" style="1" customWidth="1"/>
    <col min="5" max="5" width="11.59765625" style="1" customWidth="1"/>
    <col min="6" max="7" width="11.8984375" style="3" customWidth="1"/>
    <col min="8" max="8" width="11.796875" style="1" customWidth="1"/>
    <col min="9" max="9" width="11.19921875" style="1" customWidth="1"/>
    <col min="10" max="10" width="24.09765625" style="3" customWidth="1"/>
    <col min="11" max="11" width="11.8984375" style="3" bestFit="1" customWidth="1"/>
    <col min="12" max="12" width="11.8984375" style="15" bestFit="1" customWidth="1"/>
    <col min="13" max="13" width="12.69921875" style="3" customWidth="1"/>
    <col min="14" max="14" width="11.8984375" style="3" bestFit="1" customWidth="1"/>
    <col min="15" max="15" width="11.8984375" style="3" customWidth="1"/>
    <col min="16" max="17" width="10.8984375" style="1" bestFit="1" customWidth="1"/>
    <col min="18" max="18" width="11.8984375" style="1" bestFit="1" customWidth="1"/>
    <col min="19" max="21" width="10.8984375" style="1" bestFit="1" customWidth="1"/>
    <col min="22" max="22" width="9.8984375" style="1" bestFit="1" customWidth="1"/>
    <col min="23" max="16384" width="8.8984375" style="1"/>
  </cols>
  <sheetData>
    <row r="1" spans="1:23" ht="28.5" customHeight="1">
      <c r="A1" s="52"/>
      <c r="B1" s="1" t="s">
        <v>842</v>
      </c>
      <c r="C1" s="1" t="s">
        <v>843</v>
      </c>
      <c r="D1" s="1" t="s">
        <v>844</v>
      </c>
      <c r="E1" s="275" t="s">
        <v>845</v>
      </c>
      <c r="F1" s="52"/>
      <c r="G1" s="52"/>
      <c r="H1" s="52"/>
      <c r="I1" s="52"/>
      <c r="J1" s="52"/>
      <c r="K1" s="52"/>
      <c r="L1" s="52"/>
      <c r="M1" s="1"/>
      <c r="N1" s="1"/>
      <c r="O1" s="1"/>
      <c r="P1" s="275"/>
    </row>
    <row r="2" spans="1:23">
      <c r="F2" s="1"/>
      <c r="G2" s="1"/>
      <c r="H2" s="3"/>
      <c r="I2" s="3"/>
      <c r="J2" s="1"/>
      <c r="K2" s="1"/>
      <c r="L2" s="1"/>
      <c r="M2" s="51">
        <v>1048656659</v>
      </c>
      <c r="N2" s="51">
        <v>119948</v>
      </c>
      <c r="O2" s="50" t="s">
        <v>58</v>
      </c>
      <c r="P2" s="50" t="s">
        <v>107</v>
      </c>
      <c r="Q2" s="50" t="s">
        <v>106</v>
      </c>
      <c r="R2" s="50" t="s">
        <v>22</v>
      </c>
      <c r="S2" s="50" t="s">
        <v>105</v>
      </c>
      <c r="T2" s="50" t="s">
        <v>104</v>
      </c>
      <c r="U2" s="50" t="s">
        <v>103</v>
      </c>
      <c r="W2" s="48"/>
    </row>
    <row r="3" spans="1:23" s="48" customFormat="1" ht="22.5" customHeight="1">
      <c r="A3" s="108" t="s">
        <v>592</v>
      </c>
      <c r="B3" s="108" t="s">
        <v>355</v>
      </c>
      <c r="C3" s="108" t="s">
        <v>354</v>
      </c>
      <c r="D3" s="108" t="s">
        <v>331</v>
      </c>
      <c r="E3" s="108" t="s">
        <v>356</v>
      </c>
      <c r="F3" s="108" t="s">
        <v>536</v>
      </c>
      <c r="G3" s="49" t="s">
        <v>165</v>
      </c>
      <c r="H3" s="219" t="s">
        <v>593</v>
      </c>
      <c r="I3" s="218" t="s">
        <v>357</v>
      </c>
      <c r="J3" s="218" t="s">
        <v>594</v>
      </c>
      <c r="K3" s="218" t="s">
        <v>595</v>
      </c>
      <c r="L3" s="218" t="s">
        <v>596</v>
      </c>
      <c r="M3" s="48" t="s">
        <v>49</v>
      </c>
      <c r="N3" s="48" t="s">
        <v>160</v>
      </c>
      <c r="O3" s="48" t="s">
        <v>597</v>
      </c>
      <c r="P3" s="48" t="s">
        <v>159</v>
      </c>
      <c r="Q3" s="48" t="s">
        <v>158</v>
      </c>
      <c r="R3" s="48" t="s">
        <v>546</v>
      </c>
      <c r="S3" s="48" t="s">
        <v>598</v>
      </c>
      <c r="T3" s="48" t="s">
        <v>155</v>
      </c>
      <c r="U3" s="48" t="s">
        <v>154</v>
      </c>
      <c r="V3" s="48" t="s">
        <v>153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P8" s="3"/>
      <c r="Q8" s="3"/>
      <c r="R8" s="3"/>
      <c r="S8" s="3"/>
      <c r="T8" s="3"/>
      <c r="U8" s="3"/>
      <c r="V8" s="3">
        <f t="shared" si="2"/>
        <v>0</v>
      </c>
    </row>
    <row r="9" spans="1:23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P9" s="3"/>
      <c r="Q9" s="3"/>
      <c r="R9" s="3"/>
      <c r="S9" s="3"/>
      <c r="T9" s="3"/>
      <c r="U9" s="3"/>
      <c r="V9" s="3">
        <f t="shared" si="2"/>
        <v>0</v>
      </c>
      <c r="W9" s="47"/>
    </row>
    <row r="10" spans="1:23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  <c r="W10" s="1"/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>
      <c r="B36" s="3"/>
      <c r="C36" s="3"/>
      <c r="D36" s="3"/>
    </row>
    <row r="37" spans="1:23">
      <c r="B37" s="3"/>
      <c r="C37" s="3"/>
      <c r="D37" s="3"/>
    </row>
    <row r="38" spans="1:23">
      <c r="A38" s="1" t="s">
        <v>101</v>
      </c>
      <c r="B38" s="59" t="s">
        <v>100</v>
      </c>
      <c r="I38" s="36"/>
      <c r="J38" s="36"/>
      <c r="K38" s="36"/>
      <c r="L38" s="36"/>
      <c r="M38" s="13"/>
      <c r="N38" s="13"/>
      <c r="P38" s="3"/>
    </row>
    <row r="39" spans="1:23">
      <c r="A39" s="1" t="s">
        <v>99</v>
      </c>
      <c r="B39" s="75">
        <v>0.12</v>
      </c>
      <c r="C39" s="77"/>
      <c r="I39" s="63"/>
      <c r="J39" s="36"/>
      <c r="K39" s="36"/>
      <c r="L39" s="36"/>
      <c r="M39" s="13"/>
      <c r="N39" s="63"/>
      <c r="O39" s="1"/>
    </row>
    <row r="40" spans="1:23">
      <c r="B40" s="76"/>
      <c r="C40" s="75" t="s">
        <v>98</v>
      </c>
      <c r="D40" s="75" t="s">
        <v>97</v>
      </c>
      <c r="E40" s="75" t="s">
        <v>96</v>
      </c>
      <c r="F40" s="1"/>
      <c r="H40" s="3"/>
      <c r="I40" s="13"/>
      <c r="J40" s="13"/>
      <c r="K40" s="13"/>
      <c r="L40" s="70"/>
      <c r="M40" s="13"/>
      <c r="N40" s="63"/>
      <c r="O40" s="1"/>
    </row>
    <row r="41" spans="1:23" ht="14.25" customHeight="1">
      <c r="A41" s="32" t="s">
        <v>95</v>
      </c>
      <c r="B41" s="74">
        <v>0.12</v>
      </c>
      <c r="C41" s="34" t="s">
        <v>94</v>
      </c>
      <c r="D41" s="34" t="s">
        <v>94</v>
      </c>
      <c r="E41" s="34" t="s">
        <v>94</v>
      </c>
      <c r="G41" s="1"/>
      <c r="H41" s="3"/>
      <c r="I41" s="13"/>
      <c r="J41" s="63"/>
      <c r="K41" s="63"/>
      <c r="L41" s="20"/>
      <c r="M41" s="29"/>
      <c r="N41" s="9"/>
      <c r="O41" s="9"/>
    </row>
    <row r="42" spans="1:23">
      <c r="A42" s="32" t="s">
        <v>93</v>
      </c>
      <c r="B42" s="33">
        <f>ROUND(B44/1.1,0)</f>
        <v>0</v>
      </c>
      <c r="C42" s="34">
        <v>60000000</v>
      </c>
      <c r="D42" s="34">
        <v>63000000</v>
      </c>
      <c r="E42" s="34">
        <v>66150000</v>
      </c>
      <c r="G42" s="1"/>
      <c r="H42" s="3"/>
      <c r="I42" s="13"/>
      <c r="J42" s="63"/>
      <c r="K42" s="63"/>
      <c r="L42" s="20"/>
      <c r="M42" s="29"/>
      <c r="N42" s="9"/>
      <c r="O42" s="9"/>
    </row>
    <row r="43" spans="1:23">
      <c r="A43" s="32" t="s">
        <v>92</v>
      </c>
      <c r="B43" s="33">
        <f>+B44-B42</f>
        <v>0</v>
      </c>
      <c r="C43" s="73">
        <f>C42/10</f>
        <v>6000000</v>
      </c>
      <c r="D43" s="73">
        <f>D42/10</f>
        <v>6300000</v>
      </c>
      <c r="E43" s="73">
        <f>E42/10</f>
        <v>6615000</v>
      </c>
      <c r="G43" s="1"/>
      <c r="H43" s="3"/>
      <c r="I43" s="13"/>
      <c r="J43" s="63"/>
      <c r="K43" s="63"/>
      <c r="L43" s="20"/>
      <c r="M43" s="29"/>
      <c r="N43" s="9"/>
      <c r="O43" s="9"/>
    </row>
    <row r="44" spans="1:23">
      <c r="A44" s="32" t="s">
        <v>91</v>
      </c>
      <c r="B44" s="55">
        <f>+[1]다복2!B35*B41</f>
        <v>0</v>
      </c>
      <c r="C44" s="30">
        <f>C43+C42</f>
        <v>66000000</v>
      </c>
      <c r="D44" s="30">
        <f>D43+D42</f>
        <v>69300000</v>
      </c>
      <c r="E44" s="30">
        <f>E43+E42</f>
        <v>72765000</v>
      </c>
      <c r="G44" s="1"/>
      <c r="H44" s="3"/>
      <c r="I44" s="13"/>
      <c r="J44" s="63"/>
      <c r="K44" s="63"/>
      <c r="L44" s="20"/>
      <c r="M44" s="29"/>
      <c r="N44" s="9"/>
      <c r="O44" s="9"/>
    </row>
    <row r="45" spans="1:23" ht="16.2" thickBot="1">
      <c r="F45" s="1"/>
      <c r="H45" s="3"/>
      <c r="I45" s="13"/>
      <c r="J45" s="63"/>
      <c r="K45" s="63"/>
      <c r="L45" s="20"/>
      <c r="M45" s="29"/>
      <c r="N45" s="9"/>
      <c r="O45" s="9"/>
      <c r="P45" s="3"/>
    </row>
    <row r="46" spans="1:23">
      <c r="E46" s="40" t="s">
        <v>90</v>
      </c>
      <c r="F46" s="39">
        <v>0</v>
      </c>
      <c r="G46" s="72" t="s">
        <v>87</v>
      </c>
      <c r="H46" s="37">
        <f>F48</f>
        <v>-60000000</v>
      </c>
      <c r="I46" s="63"/>
      <c r="J46" s="63"/>
      <c r="K46" s="63"/>
      <c r="L46" s="20"/>
      <c r="M46" s="20"/>
      <c r="N46" s="9"/>
      <c r="O46" s="9"/>
    </row>
    <row r="47" spans="1:23">
      <c r="A47" s="4" t="s">
        <v>89</v>
      </c>
      <c r="B47" s="16">
        <f>[1]다복2!B35-B42</f>
        <v>0</v>
      </c>
      <c r="E47" s="27"/>
      <c r="F47" s="20"/>
      <c r="G47" s="68"/>
      <c r="H47" s="25"/>
      <c r="I47" s="63"/>
      <c r="J47" s="71"/>
      <c r="K47" s="71"/>
      <c r="L47" s="20"/>
      <c r="M47" s="20"/>
      <c r="N47" s="20"/>
      <c r="O47" s="20"/>
    </row>
    <row r="48" spans="1:23">
      <c r="A48" s="4" t="s">
        <v>88</v>
      </c>
      <c r="B48" s="16">
        <f>[1]다복2!C35</f>
        <v>0</v>
      </c>
      <c r="E48" s="27" t="s">
        <v>87</v>
      </c>
      <c r="F48" s="20">
        <v>-60000000</v>
      </c>
      <c r="G48" s="68" t="s">
        <v>86</v>
      </c>
      <c r="H48" s="25">
        <v>0</v>
      </c>
      <c r="I48" s="63"/>
      <c r="J48" s="13"/>
      <c r="K48" s="13"/>
      <c r="L48" s="70"/>
      <c r="M48" s="13"/>
      <c r="N48" s="13"/>
    </row>
    <row r="49" spans="1:14">
      <c r="A49" s="4" t="s">
        <v>85</v>
      </c>
      <c r="B49" s="16">
        <f>[1]다복2!D35-B44</f>
        <v>0</v>
      </c>
      <c r="E49" s="27" t="s">
        <v>84</v>
      </c>
      <c r="F49" s="20">
        <v>66000000</v>
      </c>
      <c r="G49" s="68" t="s">
        <v>83</v>
      </c>
      <c r="H49" s="25">
        <v>60000000</v>
      </c>
      <c r="I49" s="63"/>
      <c r="J49" s="13"/>
      <c r="K49" s="13"/>
      <c r="L49" s="70"/>
      <c r="M49" s="13"/>
      <c r="N49" s="13"/>
    </row>
    <row r="50" spans="1:14">
      <c r="A50" s="5"/>
      <c r="C50" s="16"/>
      <c r="E50" s="27"/>
      <c r="F50" s="20"/>
      <c r="G50" s="68" t="s">
        <v>82</v>
      </c>
      <c r="H50" s="25">
        <v>6000000</v>
      </c>
    </row>
    <row r="51" spans="1:14">
      <c r="A51" s="5"/>
      <c r="B51" s="69"/>
      <c r="D51" s="63"/>
      <c r="E51" s="27"/>
      <c r="F51" s="20"/>
      <c r="G51" s="68"/>
      <c r="H51" s="67"/>
    </row>
    <row r="52" spans="1:14">
      <c r="A52" s="66"/>
      <c r="B52" s="13"/>
      <c r="C52" s="63"/>
      <c r="D52" s="13"/>
      <c r="E52" s="27"/>
      <c r="F52" s="20"/>
      <c r="G52" s="26"/>
      <c r="H52" s="25"/>
    </row>
    <row r="53" spans="1:14">
      <c r="A53" s="65"/>
      <c r="B53" s="13"/>
      <c r="C53" s="63"/>
      <c r="D53" s="13"/>
      <c r="E53" s="27"/>
      <c r="F53" s="20"/>
      <c r="G53" s="26"/>
      <c r="H53" s="25"/>
    </row>
    <row r="54" spans="1:14">
      <c r="A54" s="64"/>
      <c r="B54" s="63"/>
      <c r="C54" s="63"/>
      <c r="D54" s="13"/>
      <c r="E54" s="27"/>
      <c r="F54" s="20"/>
      <c r="G54" s="26"/>
      <c r="H54" s="25"/>
    </row>
    <row r="55" spans="1:14" ht="16.2" thickBot="1">
      <c r="A55" s="64"/>
      <c r="B55" s="63"/>
      <c r="C55" s="63"/>
      <c r="D55" s="13"/>
      <c r="E55" s="23"/>
      <c r="F55" s="22">
        <f>SUM(F46:F52)</f>
        <v>6000000</v>
      </c>
      <c r="G55" s="22"/>
      <c r="H55" s="21">
        <f>SUM(H46:H53)</f>
        <v>6000000</v>
      </c>
    </row>
    <row r="56" spans="1:14">
      <c r="A56" s="5"/>
    </row>
    <row r="57" spans="1:14">
      <c r="A57" s="5"/>
    </row>
    <row r="58" spans="1:14">
      <c r="A58" s="5"/>
    </row>
    <row r="59" spans="1:14">
      <c r="A59" s="5"/>
    </row>
    <row r="60" spans="1:14">
      <c r="A60" s="5"/>
    </row>
    <row r="61" spans="1:14">
      <c r="A61" s="5"/>
    </row>
    <row r="62" spans="1:14">
      <c r="A62" s="5"/>
    </row>
    <row r="63" spans="1:14">
      <c r="A63" s="5"/>
    </row>
    <row r="64" spans="1:14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</sheetData>
  <phoneticPr fontId="3" type="noConversion"/>
  <printOptions horizontalCentered="1" verticalCentered="1"/>
  <pageMargins left="0.27559055118110237" right="0.27559055118110237" top="0.98425196850393704" bottom="0.98425196850393704" header="0.51181102362204722" footer="0.51181102362204722"/>
  <pageSetup paperSize="9" scale="6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tabColor rgb="FFFFC000"/>
    <pageSetUpPr fitToPage="1"/>
  </sheetPr>
  <dimension ref="A1:W78"/>
  <sheetViews>
    <sheetView zoomScale="91" zoomScaleNormal="91" workbookViewId="0">
      <pane xSplit="1" ySplit="3" topLeftCell="F4" activePane="bottomRight" state="frozen"/>
      <selection activeCell="F40" sqref="F40"/>
      <selection pane="topRight" activeCell="F40" sqref="F40"/>
      <selection pane="bottomLeft" activeCell="F40" sqref="F40"/>
      <selection pane="bottomRight" activeCell="N10" sqref="N10"/>
    </sheetView>
  </sheetViews>
  <sheetFormatPr defaultColWidth="8.8984375" defaultRowHeight="15.6"/>
  <cols>
    <col min="1" max="1" width="10.8984375" style="4" customWidth="1"/>
    <col min="2" max="2" width="11.3984375" style="1" customWidth="1"/>
    <col min="3" max="3" width="11.8984375" style="1" bestFit="1" customWidth="1"/>
    <col min="4" max="4" width="10.796875" style="1" customWidth="1"/>
    <col min="5" max="5" width="11.59765625" style="1" customWidth="1"/>
    <col min="6" max="7" width="11.8984375" style="3" customWidth="1"/>
    <col min="8" max="8" width="11.796875" style="1" customWidth="1"/>
    <col min="9" max="9" width="11.19921875" style="1" customWidth="1"/>
    <col min="10" max="10" width="20.09765625" style="3" customWidth="1"/>
    <col min="11" max="11" width="11.8984375" style="3" bestFit="1" customWidth="1"/>
    <col min="12" max="12" width="11.8984375" style="15" bestFit="1" customWidth="1"/>
    <col min="13" max="13" width="12.69921875" style="3" customWidth="1"/>
    <col min="14" max="14" width="11.8984375" style="3" bestFit="1" customWidth="1"/>
    <col min="15" max="15" width="11.8984375" style="3" customWidth="1"/>
    <col min="16" max="17" width="10.8984375" style="1" bestFit="1" customWidth="1"/>
    <col min="18" max="18" width="11.8984375" style="1" bestFit="1" customWidth="1"/>
    <col min="19" max="21" width="10.8984375" style="1" bestFit="1" customWidth="1"/>
    <col min="22" max="22" width="9.8984375" style="1" bestFit="1" customWidth="1"/>
    <col min="23" max="16384" width="8.8984375" style="1"/>
  </cols>
  <sheetData>
    <row r="1" spans="1:23" ht="28.5" customHeight="1">
      <c r="A1" s="52"/>
      <c r="B1" s="1" t="s">
        <v>846</v>
      </c>
      <c r="C1" s="1" t="s">
        <v>847</v>
      </c>
      <c r="D1" s="1" t="s">
        <v>848</v>
      </c>
      <c r="E1" s="275" t="s">
        <v>849</v>
      </c>
      <c r="F1" s="52"/>
      <c r="G1" s="52"/>
      <c r="H1" s="52"/>
      <c r="I1" s="52"/>
      <c r="J1" s="52"/>
      <c r="K1" s="52"/>
      <c r="L1" s="52"/>
    </row>
    <row r="2" spans="1:23">
      <c r="F2" s="1"/>
      <c r="G2" s="1"/>
      <c r="H2" s="3"/>
      <c r="I2" s="3"/>
      <c r="J2" s="1"/>
      <c r="K2" s="1"/>
      <c r="L2" s="1"/>
      <c r="M2" s="51">
        <v>1048656659</v>
      </c>
      <c r="N2" s="51">
        <v>119948</v>
      </c>
      <c r="O2" s="50" t="s">
        <v>134</v>
      </c>
      <c r="P2" s="50" t="s">
        <v>133</v>
      </c>
      <c r="Q2" s="50" t="s">
        <v>132</v>
      </c>
      <c r="R2" s="50" t="s">
        <v>131</v>
      </c>
      <c r="S2" s="50" t="s">
        <v>130</v>
      </c>
      <c r="T2" s="50" t="s">
        <v>129</v>
      </c>
      <c r="U2" s="50" t="s">
        <v>128</v>
      </c>
      <c r="W2" s="48"/>
    </row>
    <row r="3" spans="1:23" s="48" customFormat="1" ht="22.5" customHeight="1">
      <c r="A3" s="108" t="s">
        <v>599</v>
      </c>
      <c r="B3" s="108" t="s">
        <v>600</v>
      </c>
      <c r="C3" s="108" t="s">
        <v>601</v>
      </c>
      <c r="D3" s="108" t="s">
        <v>602</v>
      </c>
      <c r="E3" s="108" t="s">
        <v>603</v>
      </c>
      <c r="F3" s="108" t="s">
        <v>604</v>
      </c>
      <c r="G3" s="49" t="s">
        <v>605</v>
      </c>
      <c r="H3" s="219" t="s">
        <v>606</v>
      </c>
      <c r="I3" s="218" t="s">
        <v>607</v>
      </c>
      <c r="J3" s="218" t="s">
        <v>608</v>
      </c>
      <c r="K3" s="218" t="s">
        <v>609</v>
      </c>
      <c r="L3" s="218" t="s">
        <v>610</v>
      </c>
      <c r="M3" s="48" t="s">
        <v>611</v>
      </c>
      <c r="N3" s="48" t="s">
        <v>612</v>
      </c>
      <c r="O3" s="48" t="s">
        <v>613</v>
      </c>
      <c r="P3" s="48" t="s">
        <v>614</v>
      </c>
      <c r="Q3" s="48" t="s">
        <v>615</v>
      </c>
      <c r="R3" s="48" t="s">
        <v>616</v>
      </c>
      <c r="S3" s="48" t="s">
        <v>617</v>
      </c>
      <c r="T3" s="48" t="s">
        <v>618</v>
      </c>
      <c r="U3" s="48" t="s">
        <v>619</v>
      </c>
      <c r="V3" s="48" t="s">
        <v>620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P8" s="3"/>
      <c r="Q8" s="3"/>
      <c r="R8" s="3"/>
      <c r="S8" s="3"/>
      <c r="T8" s="3"/>
      <c r="U8" s="3"/>
      <c r="V8" s="3">
        <f t="shared" si="2"/>
        <v>0</v>
      </c>
    </row>
    <row r="9" spans="1:23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P9" s="3"/>
      <c r="Q9" s="3"/>
      <c r="R9" s="3"/>
      <c r="S9" s="3"/>
      <c r="T9" s="3"/>
      <c r="U9" s="3"/>
      <c r="V9" s="3">
        <f t="shared" si="2"/>
        <v>0</v>
      </c>
      <c r="W9" s="47"/>
    </row>
    <row r="10" spans="1:23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  <c r="W10" s="1"/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>
      <c r="B36" s="3"/>
      <c r="C36" s="3"/>
      <c r="D36" s="3"/>
    </row>
    <row r="37" spans="1:23">
      <c r="B37" s="3"/>
      <c r="C37" s="3"/>
      <c r="D37" s="3"/>
    </row>
    <row r="38" spans="1:23" ht="19.2">
      <c r="A38" s="61" t="s">
        <v>125</v>
      </c>
      <c r="B38" s="60" t="s">
        <v>124</v>
      </c>
      <c r="C38" s="60"/>
      <c r="D38" s="60"/>
      <c r="E38" s="60"/>
      <c r="F38" s="60"/>
      <c r="G38" s="36"/>
      <c r="H38" s="36"/>
      <c r="I38" s="36"/>
      <c r="J38" s="36"/>
      <c r="K38" s="36"/>
      <c r="L38" s="36"/>
      <c r="P38" s="3"/>
    </row>
    <row r="39" spans="1:23">
      <c r="B39" s="16"/>
      <c r="J39" s="36"/>
      <c r="K39" s="36"/>
      <c r="L39" s="36"/>
      <c r="N39" s="1"/>
      <c r="O39" s="1"/>
    </row>
    <row r="40" spans="1:23" ht="16.2" thickBot="1">
      <c r="A40" s="59"/>
      <c r="B40" s="16"/>
      <c r="D40" s="3"/>
      <c r="E40" s="3"/>
      <c r="F40" s="1"/>
      <c r="G40" s="1"/>
      <c r="I40" s="3"/>
      <c r="N40" s="1"/>
      <c r="O40" s="1"/>
    </row>
    <row r="41" spans="1:23" ht="14.25" customHeight="1">
      <c r="A41" s="43" t="s">
        <v>72</v>
      </c>
      <c r="B41" s="58">
        <v>0.23</v>
      </c>
      <c r="C41" s="43" t="s">
        <v>123</v>
      </c>
      <c r="D41" s="58"/>
      <c r="E41" s="43"/>
      <c r="F41" s="1"/>
      <c r="G41" s="1"/>
      <c r="I41" s="3"/>
      <c r="J41" s="1"/>
      <c r="K41" s="40" t="s">
        <v>66</v>
      </c>
      <c r="L41" s="39">
        <f>E35</f>
        <v>0</v>
      </c>
      <c r="M41" s="38" t="s">
        <v>122</v>
      </c>
      <c r="N41" s="37">
        <f>B46</f>
        <v>0</v>
      </c>
      <c r="O41" s="9"/>
    </row>
    <row r="42" spans="1:23">
      <c r="A42" s="43" t="s">
        <v>121</v>
      </c>
      <c r="B42" s="55">
        <f>ROUND(B44/1.1,0)</f>
        <v>0</v>
      </c>
      <c r="C42" s="30">
        <v>50000000</v>
      </c>
      <c r="D42" s="55"/>
      <c r="E42" s="30"/>
      <c r="F42" s="1"/>
      <c r="G42" s="1"/>
      <c r="I42" s="3"/>
      <c r="J42" s="1"/>
      <c r="K42" s="27" t="s">
        <v>120</v>
      </c>
      <c r="L42" s="20">
        <f>B46</f>
        <v>0</v>
      </c>
      <c r="M42" s="29" t="s">
        <v>119</v>
      </c>
      <c r="N42" s="25">
        <f>D35</f>
        <v>0</v>
      </c>
      <c r="O42" s="9"/>
    </row>
    <row r="43" spans="1:23">
      <c r="A43" s="43" t="s">
        <v>118</v>
      </c>
      <c r="B43" s="55">
        <f>+B44-B42</f>
        <v>0</v>
      </c>
      <c r="C43" s="30">
        <f>C42/10</f>
        <v>5000000</v>
      </c>
      <c r="D43" s="55"/>
      <c r="E43" s="30"/>
      <c r="F43" s="1"/>
      <c r="G43" s="1"/>
      <c r="I43" s="3"/>
      <c r="J43" s="1"/>
      <c r="K43" s="27"/>
      <c r="L43" s="20"/>
      <c r="M43" s="29" t="s">
        <v>117</v>
      </c>
      <c r="N43" s="25">
        <f>B42</f>
        <v>0</v>
      </c>
      <c r="O43" s="9"/>
    </row>
    <row r="44" spans="1:23">
      <c r="A44" s="43" t="s">
        <v>4</v>
      </c>
      <c r="B44" s="55">
        <f>ROUND(E35*B41,0)</f>
        <v>0</v>
      </c>
      <c r="C44" s="30">
        <f>C42+C43</f>
        <v>55000000</v>
      </c>
      <c r="D44" s="55"/>
      <c r="E44" s="30"/>
      <c r="F44" s="1"/>
      <c r="G44" s="1"/>
      <c r="I44" s="3"/>
      <c r="J44" s="1"/>
      <c r="K44" s="27"/>
      <c r="L44" s="20"/>
      <c r="M44" s="29" t="s">
        <v>116</v>
      </c>
      <c r="N44" s="25">
        <f>B43</f>
        <v>0</v>
      </c>
      <c r="O44" s="9"/>
    </row>
    <row r="45" spans="1:23">
      <c r="B45" s="3"/>
      <c r="D45" s="3"/>
      <c r="E45" s="3"/>
      <c r="F45" s="1"/>
      <c r="G45" s="1"/>
      <c r="I45" s="3"/>
      <c r="J45" s="1"/>
      <c r="K45" s="27"/>
      <c r="L45" s="20"/>
      <c r="M45" s="29" t="s">
        <v>113</v>
      </c>
      <c r="N45" s="25">
        <f>B47</f>
        <v>0</v>
      </c>
      <c r="O45" s="9"/>
      <c r="P45" s="3"/>
    </row>
    <row r="46" spans="1:23">
      <c r="A46" s="4" t="s">
        <v>115</v>
      </c>
      <c r="B46" s="3">
        <f>E35-B42</f>
        <v>0</v>
      </c>
      <c r="E46" s="3"/>
      <c r="G46" s="1"/>
      <c r="J46" s="1"/>
      <c r="K46" s="27"/>
      <c r="L46" s="20"/>
      <c r="M46" s="26" t="s">
        <v>114</v>
      </c>
      <c r="N46" s="25">
        <f>B48</f>
        <v>0</v>
      </c>
      <c r="O46" s="9"/>
    </row>
    <row r="47" spans="1:23" ht="16.2" thickBot="1">
      <c r="A47" s="4" t="s">
        <v>113</v>
      </c>
      <c r="B47" s="16">
        <f>C35-B44</f>
        <v>0</v>
      </c>
      <c r="E47" s="79" t="s">
        <v>112</v>
      </c>
      <c r="F47" s="79"/>
      <c r="G47" s="1"/>
      <c r="J47" s="7"/>
      <c r="K47" s="23"/>
      <c r="L47" s="22">
        <f>SUM(L41:L46)</f>
        <v>0</v>
      </c>
      <c r="M47" s="22"/>
      <c r="N47" s="21">
        <f>SUM(N41:N46)</f>
        <v>0</v>
      </c>
      <c r="O47" s="20"/>
    </row>
    <row r="48" spans="1:23">
      <c r="A48" s="5" t="s">
        <v>111</v>
      </c>
      <c r="B48" s="16">
        <f>B35</f>
        <v>0</v>
      </c>
      <c r="E48" s="80" t="s">
        <v>110</v>
      </c>
      <c r="F48" s="79"/>
      <c r="G48" s="1"/>
    </row>
    <row r="49" spans="1:7">
      <c r="A49" s="5"/>
      <c r="E49" s="78" t="s">
        <v>109</v>
      </c>
      <c r="F49" s="79"/>
    </row>
    <row r="50" spans="1:7">
      <c r="A50" s="5"/>
      <c r="E50" s="78" t="s">
        <v>108</v>
      </c>
      <c r="F50" s="47"/>
    </row>
    <row r="51" spans="1:7">
      <c r="A51" s="5"/>
      <c r="F51" s="1"/>
    </row>
    <row r="52" spans="1:7">
      <c r="A52" s="5"/>
      <c r="F52" s="1"/>
      <c r="G52" s="1"/>
    </row>
    <row r="53" spans="1:7">
      <c r="A53" s="5"/>
    </row>
    <row r="54" spans="1:7">
      <c r="A54" s="5"/>
    </row>
    <row r="55" spans="1:7">
      <c r="A55" s="5"/>
    </row>
    <row r="56" spans="1:7">
      <c r="A56" s="5"/>
    </row>
    <row r="57" spans="1:7">
      <c r="A57" s="5"/>
    </row>
    <row r="58" spans="1:7">
      <c r="A58" s="5"/>
    </row>
    <row r="59" spans="1:7">
      <c r="A59" s="5"/>
    </row>
    <row r="60" spans="1:7">
      <c r="A60" s="5"/>
    </row>
    <row r="61" spans="1:7">
      <c r="A61" s="5"/>
    </row>
    <row r="62" spans="1:7">
      <c r="A62" s="5"/>
    </row>
    <row r="63" spans="1:7">
      <c r="A63" s="5"/>
    </row>
    <row r="64" spans="1:7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</sheetData>
  <phoneticPr fontId="3" type="noConversion"/>
  <printOptions horizontalCentered="1" verticalCentered="1"/>
  <pageMargins left="0.27559055118110237" right="0.27559055118110237" top="0.98425196850393704" bottom="0.98425196850393704" header="0.51181102362204722" footer="0.51181102362204722"/>
  <pageSetup paperSize="9" scale="68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rgb="FFFFC000"/>
    <pageSetUpPr fitToPage="1"/>
  </sheetPr>
  <dimension ref="A1:W78"/>
  <sheetViews>
    <sheetView zoomScale="91" zoomScaleNormal="91" workbookViewId="0">
      <pane xSplit="1" ySplit="3" topLeftCell="E4" activePane="bottomRight" state="frozen"/>
      <selection activeCell="F40" sqref="F40"/>
      <selection pane="topRight" activeCell="F40" sqref="F40"/>
      <selection pane="bottomLeft" activeCell="F40" sqref="F40"/>
      <selection pane="bottomRight" activeCell="P13" sqref="P13"/>
    </sheetView>
  </sheetViews>
  <sheetFormatPr defaultColWidth="8.8984375" defaultRowHeight="15.6"/>
  <cols>
    <col min="1" max="1" width="10.8984375" style="4" customWidth="1"/>
    <col min="2" max="2" width="11.3984375" style="1" customWidth="1"/>
    <col min="3" max="3" width="11.8984375" style="1" bestFit="1" customWidth="1"/>
    <col min="4" max="4" width="10.796875" style="1" customWidth="1"/>
    <col min="5" max="5" width="11.59765625" style="1" customWidth="1"/>
    <col min="6" max="6" width="11.8984375" style="3" customWidth="1"/>
    <col min="7" max="7" width="16.19921875" style="3" bestFit="1" customWidth="1"/>
    <col min="8" max="8" width="11.796875" style="1" customWidth="1"/>
    <col min="9" max="9" width="11.19921875" style="1" customWidth="1"/>
    <col min="10" max="10" width="6.19921875" style="3" bestFit="1" customWidth="1"/>
    <col min="11" max="11" width="11.8984375" style="3" bestFit="1" customWidth="1"/>
    <col min="12" max="12" width="11.8984375" style="15" bestFit="1" customWidth="1"/>
    <col min="13" max="13" width="12.69921875" style="3" customWidth="1"/>
    <col min="14" max="14" width="11.8984375" style="3" bestFit="1" customWidth="1"/>
    <col min="15" max="15" width="11.8984375" style="3" customWidth="1"/>
    <col min="16" max="17" width="10.8984375" style="1" bestFit="1" customWidth="1"/>
    <col min="18" max="18" width="11.8984375" style="1" bestFit="1" customWidth="1"/>
    <col min="19" max="21" width="10.8984375" style="1" bestFit="1" customWidth="1"/>
    <col min="22" max="22" width="9.8984375" style="1" bestFit="1" customWidth="1"/>
    <col min="23" max="16384" width="8.8984375" style="1"/>
  </cols>
  <sheetData>
    <row r="1" spans="1:23" ht="28.5" customHeight="1">
      <c r="A1" s="52"/>
      <c r="B1" s="1" t="s">
        <v>850</v>
      </c>
      <c r="C1" s="1" t="s">
        <v>851</v>
      </c>
      <c r="D1" s="1" t="s">
        <v>852</v>
      </c>
      <c r="E1" s="275" t="s">
        <v>853</v>
      </c>
      <c r="F1" s="52"/>
      <c r="G1" s="52"/>
      <c r="H1" s="52"/>
      <c r="I1" s="52"/>
      <c r="J1" s="52"/>
      <c r="K1" s="52"/>
    </row>
    <row r="2" spans="1:23">
      <c r="F2" s="1"/>
      <c r="G2" s="1"/>
      <c r="H2" s="3"/>
      <c r="I2" s="3"/>
      <c r="J2" s="1"/>
      <c r="K2" s="1"/>
      <c r="L2" s="1"/>
      <c r="M2" s="51">
        <v>1048656659</v>
      </c>
      <c r="N2" s="51">
        <v>119948</v>
      </c>
      <c r="O2" s="50" t="s">
        <v>173</v>
      </c>
      <c r="P2" s="50" t="s">
        <v>172</v>
      </c>
      <c r="Q2" s="50" t="s">
        <v>171</v>
      </c>
      <c r="R2" s="50" t="s">
        <v>170</v>
      </c>
      <c r="S2" s="50" t="s">
        <v>169</v>
      </c>
      <c r="T2" s="50" t="s">
        <v>168</v>
      </c>
      <c r="U2" s="50" t="s">
        <v>167</v>
      </c>
      <c r="W2" s="48"/>
    </row>
    <row r="3" spans="1:23" s="48" customFormat="1" ht="22.5" customHeight="1">
      <c r="A3" s="108" t="s">
        <v>570</v>
      </c>
      <c r="B3" s="108" t="s">
        <v>287</v>
      </c>
      <c r="C3" s="108" t="s">
        <v>572</v>
      </c>
      <c r="D3" s="108" t="s">
        <v>401</v>
      </c>
      <c r="E3" s="108" t="s">
        <v>621</v>
      </c>
      <c r="F3" s="108" t="s">
        <v>52</v>
      </c>
      <c r="G3" s="49" t="s">
        <v>18</v>
      </c>
      <c r="H3" s="219" t="s">
        <v>370</v>
      </c>
      <c r="I3" s="218" t="s">
        <v>369</v>
      </c>
      <c r="J3" s="218" t="s">
        <v>51</v>
      </c>
      <c r="K3" s="218" t="s">
        <v>622</v>
      </c>
      <c r="L3" s="218" t="s">
        <v>623</v>
      </c>
      <c r="M3" s="48" t="s">
        <v>49</v>
      </c>
      <c r="N3" s="48" t="s">
        <v>583</v>
      </c>
      <c r="O3" s="48" t="s">
        <v>584</v>
      </c>
      <c r="P3" s="48" t="s">
        <v>48</v>
      </c>
      <c r="Q3" s="48" t="s">
        <v>586</v>
      </c>
      <c r="R3" s="48" t="s">
        <v>624</v>
      </c>
      <c r="S3" s="48" t="s">
        <v>46</v>
      </c>
      <c r="T3" s="48" t="s">
        <v>45</v>
      </c>
      <c r="U3" s="48" t="s">
        <v>223</v>
      </c>
      <c r="V3" s="48" t="s">
        <v>591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P7" s="3"/>
      <c r="Q7" s="3"/>
      <c r="R7" s="3"/>
      <c r="S7" s="3"/>
      <c r="T7" s="3"/>
      <c r="U7" s="3"/>
      <c r="V7" s="3">
        <f t="shared" si="2"/>
        <v>0</v>
      </c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P8" s="3"/>
      <c r="Q8" s="3"/>
      <c r="R8" s="3"/>
      <c r="S8" s="3"/>
      <c r="T8" s="3"/>
      <c r="U8" s="3"/>
      <c r="V8" s="3">
        <f t="shared" si="2"/>
        <v>0</v>
      </c>
    </row>
    <row r="9" spans="1:23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P9" s="3"/>
      <c r="Q9" s="3"/>
      <c r="R9" s="3"/>
      <c r="S9" s="3"/>
      <c r="T9" s="3"/>
      <c r="U9" s="3"/>
      <c r="V9" s="3">
        <f t="shared" si="2"/>
        <v>0</v>
      </c>
      <c r="W9" s="47"/>
    </row>
    <row r="10" spans="1:23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  <c r="W10" s="1"/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>
      <c r="B36" s="3"/>
      <c r="C36" s="3"/>
      <c r="D36" s="3"/>
    </row>
    <row r="37" spans="1:23">
      <c r="B37" s="3"/>
      <c r="C37" s="3"/>
      <c r="D37" s="3"/>
    </row>
    <row r="38" spans="1:23" ht="19.2">
      <c r="A38" s="61" t="s">
        <v>152</v>
      </c>
      <c r="B38" s="60" t="s">
        <v>151</v>
      </c>
      <c r="C38" s="60" t="s">
        <v>150</v>
      </c>
      <c r="D38" s="60"/>
      <c r="E38" s="60"/>
      <c r="F38" s="60"/>
      <c r="G38" s="36"/>
      <c r="H38" s="36"/>
      <c r="I38" s="36"/>
      <c r="J38" s="36"/>
      <c r="K38" s="36"/>
      <c r="L38" s="36"/>
      <c r="P38" s="3"/>
    </row>
    <row r="39" spans="1:23">
      <c r="B39" s="16"/>
      <c r="J39" s="36"/>
      <c r="K39" s="36"/>
      <c r="L39" s="36"/>
      <c r="N39" s="1"/>
      <c r="O39" s="1"/>
    </row>
    <row r="40" spans="1:23" ht="16.2" thickBot="1">
      <c r="A40" s="59"/>
      <c r="B40" s="3" t="s">
        <v>149</v>
      </c>
      <c r="C40" s="3"/>
      <c r="F40" s="1"/>
      <c r="G40" s="1"/>
      <c r="I40" s="3"/>
      <c r="N40" s="1"/>
      <c r="O40" s="1"/>
    </row>
    <row r="41" spans="1:23" ht="14.25" customHeight="1">
      <c r="A41" s="43" t="s">
        <v>148</v>
      </c>
      <c r="B41" s="58">
        <v>0.19</v>
      </c>
      <c r="C41" s="43" t="s">
        <v>147</v>
      </c>
      <c r="E41" s="40" t="s">
        <v>146</v>
      </c>
      <c r="F41" s="39">
        <f>E35</f>
        <v>0</v>
      </c>
      <c r="G41" s="38" t="s">
        <v>144</v>
      </c>
      <c r="H41" s="37" t="e">
        <f>B46</f>
        <v>#REF!</v>
      </c>
      <c r="I41" s="3"/>
      <c r="J41" s="1"/>
      <c r="O41" s="9"/>
    </row>
    <row r="42" spans="1:23">
      <c r="A42" s="43" t="s">
        <v>145</v>
      </c>
      <c r="B42" s="55"/>
      <c r="C42" s="30">
        <f>7000000+23200000</f>
        <v>30200000</v>
      </c>
      <c r="E42" s="27" t="s">
        <v>144</v>
      </c>
      <c r="F42" s="20" t="e">
        <f>B46</f>
        <v>#REF!</v>
      </c>
      <c r="G42" s="29" t="s">
        <v>143</v>
      </c>
      <c r="H42" s="25">
        <f>D35</f>
        <v>0</v>
      </c>
      <c r="I42" s="3"/>
      <c r="J42" s="1"/>
      <c r="O42" s="9"/>
    </row>
    <row r="43" spans="1:23">
      <c r="A43" s="43" t="s">
        <v>142</v>
      </c>
      <c r="B43" s="55"/>
      <c r="C43" s="30">
        <f>C42/10</f>
        <v>3020000</v>
      </c>
      <c r="E43" s="27"/>
      <c r="F43" s="20"/>
      <c r="G43" s="29" t="s">
        <v>141</v>
      </c>
      <c r="H43" s="25" t="e">
        <f>#REF!</f>
        <v>#REF!</v>
      </c>
      <c r="I43" s="3"/>
      <c r="J43" s="1"/>
      <c r="O43" s="9"/>
    </row>
    <row r="44" spans="1:23">
      <c r="A44" s="43" t="s">
        <v>140</v>
      </c>
      <c r="B44" s="55"/>
      <c r="C44" s="30">
        <f>C42+C43</f>
        <v>33220000</v>
      </c>
      <c r="E44" s="27"/>
      <c r="F44" s="20"/>
      <c r="G44" s="29" t="s">
        <v>139</v>
      </c>
      <c r="H44" s="25" t="e">
        <f>#REF!</f>
        <v>#REF!</v>
      </c>
      <c r="I44" s="3"/>
      <c r="J44" s="1"/>
      <c r="O44" s="9"/>
    </row>
    <row r="45" spans="1:23">
      <c r="B45" s="3"/>
      <c r="D45" s="3"/>
      <c r="E45" s="27"/>
      <c r="F45" s="20"/>
      <c r="G45" s="29" t="s">
        <v>137</v>
      </c>
      <c r="H45" s="25" t="e">
        <f>B47</f>
        <v>#REF!</v>
      </c>
      <c r="I45" s="3"/>
      <c r="J45" s="1"/>
      <c r="O45" s="9"/>
      <c r="P45" s="3"/>
    </row>
    <row r="46" spans="1:23">
      <c r="A46" s="4" t="s">
        <v>138</v>
      </c>
      <c r="B46" s="3" t="e">
        <f>E35-#REF!</f>
        <v>#REF!</v>
      </c>
      <c r="D46" s="79"/>
      <c r="E46" s="27"/>
      <c r="F46" s="20"/>
      <c r="G46" s="20"/>
      <c r="H46" s="25"/>
      <c r="J46" s="1"/>
      <c r="O46" s="9"/>
    </row>
    <row r="47" spans="1:23" ht="16.2" thickBot="1">
      <c r="A47" s="4" t="s">
        <v>137</v>
      </c>
      <c r="B47" s="16" t="e">
        <f>B35+C35-#REF!</f>
        <v>#REF!</v>
      </c>
      <c r="D47" s="79"/>
      <c r="E47" s="23"/>
      <c r="F47" s="22" t="e">
        <f>SUM(F41:F46)</f>
        <v>#REF!</v>
      </c>
      <c r="G47" s="22"/>
      <c r="H47" s="21" t="e">
        <f>SUM(H41:H46)</f>
        <v>#REF!</v>
      </c>
      <c r="J47" s="7"/>
      <c r="O47" s="20"/>
    </row>
    <row r="48" spans="1:23">
      <c r="A48" s="5"/>
      <c r="D48" s="79"/>
      <c r="E48" s="79"/>
      <c r="F48" s="81"/>
      <c r="G48" s="1"/>
    </row>
    <row r="49" spans="1:7">
      <c r="A49" s="5"/>
      <c r="D49" s="47"/>
      <c r="E49" s="47"/>
      <c r="F49" s="79"/>
    </row>
    <row r="50" spans="1:7">
      <c r="A50" s="5"/>
      <c r="C50" s="1" t="s">
        <v>136</v>
      </c>
    </row>
    <row r="51" spans="1:7">
      <c r="A51" s="5"/>
      <c r="C51" s="1" t="s">
        <v>135</v>
      </c>
    </row>
    <row r="52" spans="1:7">
      <c r="A52" s="5"/>
      <c r="G52" s="1"/>
    </row>
    <row r="53" spans="1:7">
      <c r="A53" s="5"/>
    </row>
    <row r="54" spans="1:7">
      <c r="A54" s="5"/>
    </row>
    <row r="55" spans="1:7">
      <c r="A55" s="5"/>
    </row>
    <row r="56" spans="1:7">
      <c r="A56" s="5"/>
    </row>
    <row r="57" spans="1:7">
      <c r="A57" s="5"/>
    </row>
    <row r="58" spans="1:7">
      <c r="A58" s="5"/>
    </row>
    <row r="59" spans="1:7">
      <c r="A59" s="5"/>
    </row>
    <row r="60" spans="1:7">
      <c r="A60" s="5"/>
    </row>
    <row r="61" spans="1:7">
      <c r="A61" s="5"/>
    </row>
    <row r="62" spans="1:7">
      <c r="A62" s="5"/>
    </row>
    <row r="63" spans="1:7">
      <c r="A63" s="5"/>
    </row>
    <row r="64" spans="1:7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</sheetData>
  <phoneticPr fontId="3" type="noConversion"/>
  <printOptions horizontalCentered="1" verticalCentered="1"/>
  <pageMargins left="0.27559055118110237" right="0.27559055118110237" top="0.98425196850393704" bottom="0.98425196850393704" header="0.51181102362204722" footer="0.51181102362204722"/>
  <pageSetup paperSize="9" scale="68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rgb="FFFFFF00"/>
  </sheetPr>
  <dimension ref="A1:Z79"/>
  <sheetViews>
    <sheetView zoomScaleNormal="100" workbookViewId="0">
      <pane xSplit="1" ySplit="3" topLeftCell="G4" activePane="bottomRight" state="frozen"/>
      <selection activeCell="I16" sqref="I16"/>
      <selection pane="topRight" activeCell="I16" sqref="I16"/>
      <selection pane="bottomLeft" activeCell="I16" sqref="I16"/>
      <selection pane="bottomRight" activeCell="T21" sqref="T21"/>
    </sheetView>
  </sheetViews>
  <sheetFormatPr defaultColWidth="8.8984375" defaultRowHeight="15.6"/>
  <cols>
    <col min="1" max="1" width="10" style="4" customWidth="1"/>
    <col min="2" max="2" width="11.796875" style="1" customWidth="1"/>
    <col min="3" max="3" width="10.296875" style="3" customWidth="1"/>
    <col min="4" max="4" width="11" style="1" customWidth="1"/>
    <col min="5" max="5" width="11.69921875" style="1" customWidth="1"/>
    <col min="6" max="6" width="15.09765625" style="8" bestFit="1" customWidth="1"/>
    <col min="7" max="7" width="10.09765625" style="3" bestFit="1" customWidth="1"/>
    <col min="8" max="8" width="15.3984375" style="1" bestFit="1" customWidth="1"/>
    <col min="9" max="9" width="11.3984375" style="1" customWidth="1"/>
    <col min="10" max="10" width="10.8984375" style="82" bestFit="1" customWidth="1"/>
    <col min="11" max="11" width="13.796875" style="3" customWidth="1"/>
    <col min="12" max="12" width="11.8984375" style="3" customWidth="1"/>
    <col min="13" max="13" width="11.3984375" style="3" customWidth="1"/>
    <col min="14" max="14" width="13.3984375" style="1" customWidth="1"/>
    <col min="15" max="15" width="11.8984375" style="1" bestFit="1" customWidth="1"/>
    <col min="16" max="16" width="12.3984375" style="1" customWidth="1"/>
    <col min="17" max="17" width="13.09765625" style="1" customWidth="1"/>
    <col min="18" max="18" width="12.796875" style="1" bestFit="1" customWidth="1"/>
    <col min="19" max="19" width="10.8984375" style="3" customWidth="1"/>
    <col min="20" max="20" width="11" style="1" customWidth="1"/>
    <col min="21" max="21" width="10.09765625" style="1" customWidth="1"/>
    <col min="22" max="22" width="13.59765625" style="1" bestFit="1" customWidth="1"/>
    <col min="23" max="23" width="11.59765625" style="2" customWidth="1"/>
    <col min="24" max="24" width="16.19921875" style="1" bestFit="1" customWidth="1"/>
    <col min="25" max="25" width="11.8984375" style="2" bestFit="1" customWidth="1"/>
    <col min="26" max="26" width="12.59765625" style="1" customWidth="1"/>
    <col min="27" max="16384" width="8.8984375" style="1"/>
  </cols>
  <sheetData>
    <row r="1" spans="1:26" ht="28.5" customHeight="1">
      <c r="A1" s="52"/>
      <c r="B1" s="1" t="s">
        <v>854</v>
      </c>
      <c r="C1" s="1" t="s">
        <v>855</v>
      </c>
      <c r="D1" s="1" t="s">
        <v>856</v>
      </c>
      <c r="E1" s="275" t="s">
        <v>857</v>
      </c>
      <c r="F1" s="52"/>
      <c r="G1" s="52"/>
      <c r="H1" s="52"/>
      <c r="I1" s="52"/>
      <c r="J1" s="52"/>
      <c r="K1" s="52"/>
      <c r="P1" s="52"/>
      <c r="Q1" s="52"/>
      <c r="R1" s="52"/>
      <c r="S1" s="52"/>
      <c r="T1" s="52"/>
      <c r="Y1" s="109"/>
      <c r="Z1" s="63"/>
    </row>
    <row r="2" spans="1:26" ht="20.100000000000001" customHeight="1">
      <c r="C2" s="1"/>
      <c r="F2" s="4"/>
      <c r="G2" s="1"/>
      <c r="J2" s="1"/>
      <c r="K2" s="1"/>
      <c r="L2" s="1"/>
      <c r="M2" s="51">
        <v>1048656659</v>
      </c>
      <c r="N2" s="51">
        <v>119948</v>
      </c>
      <c r="O2" s="50" t="s">
        <v>210</v>
      </c>
      <c r="P2" s="50" t="s">
        <v>209</v>
      </c>
      <c r="Q2" s="50" t="s">
        <v>208</v>
      </c>
      <c r="R2" s="50" t="s">
        <v>207</v>
      </c>
      <c r="S2" s="50" t="s">
        <v>206</v>
      </c>
      <c r="T2" s="50" t="s">
        <v>205</v>
      </c>
      <c r="U2" s="50" t="s">
        <v>204</v>
      </c>
      <c r="W2" s="1"/>
      <c r="Y2" s="1"/>
    </row>
    <row r="3" spans="1:26" s="48" customFormat="1" ht="20.399999999999999" customHeight="1">
      <c r="A3" s="108" t="s">
        <v>625</v>
      </c>
      <c r="B3" s="108" t="s">
        <v>626</v>
      </c>
      <c r="C3" s="108" t="s">
        <v>627</v>
      </c>
      <c r="D3" s="108" t="s">
        <v>628</v>
      </c>
      <c r="E3" s="108" t="s">
        <v>629</v>
      </c>
      <c r="F3" s="108" t="s">
        <v>630</v>
      </c>
      <c r="G3" s="49" t="s">
        <v>631</v>
      </c>
      <c r="H3" s="219" t="s">
        <v>632</v>
      </c>
      <c r="I3" s="218" t="s">
        <v>633</v>
      </c>
      <c r="J3" s="218" t="s">
        <v>634</v>
      </c>
      <c r="K3" s="218" t="s">
        <v>635</v>
      </c>
      <c r="L3" s="218" t="s">
        <v>596</v>
      </c>
      <c r="M3" s="48" t="s">
        <v>636</v>
      </c>
      <c r="N3" s="48" t="s">
        <v>102</v>
      </c>
      <c r="O3" s="48" t="s">
        <v>597</v>
      </c>
      <c r="P3" s="48" t="s">
        <v>637</v>
      </c>
      <c r="Q3" s="48" t="s">
        <v>638</v>
      </c>
      <c r="R3" s="48" t="s">
        <v>639</v>
      </c>
      <c r="S3" s="48" t="s">
        <v>640</v>
      </c>
      <c r="T3" s="48" t="s">
        <v>641</v>
      </c>
      <c r="U3" s="48" t="s">
        <v>642</v>
      </c>
      <c r="V3" s="48" t="s">
        <v>643</v>
      </c>
    </row>
    <row r="4" spans="1:26" s="47" customFormat="1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6" s="47" customFormat="1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6" s="47" customFormat="1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6" s="47" customFormat="1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6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N8" s="3"/>
      <c r="O8" s="3"/>
      <c r="P8" s="3"/>
      <c r="Q8" s="3"/>
      <c r="R8" s="3"/>
      <c r="T8" s="3"/>
      <c r="U8" s="3"/>
      <c r="V8" s="3">
        <f t="shared" si="2"/>
        <v>0</v>
      </c>
      <c r="W8" s="1"/>
      <c r="Y8" s="1"/>
    </row>
    <row r="9" spans="1:26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N9" s="3"/>
      <c r="O9" s="3"/>
      <c r="P9" s="3"/>
      <c r="Q9" s="3"/>
      <c r="R9" s="3"/>
      <c r="T9" s="3"/>
      <c r="U9" s="3"/>
      <c r="V9" s="3">
        <f t="shared" si="2"/>
        <v>0</v>
      </c>
      <c r="W9" s="1"/>
      <c r="Y9" s="1"/>
    </row>
    <row r="10" spans="1:26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6" s="47" customFormat="1" ht="19.2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6" s="47" customFormat="1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6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N13" s="3"/>
      <c r="O13" s="3"/>
      <c r="P13" s="3"/>
      <c r="Q13" s="3"/>
      <c r="R13" s="3"/>
      <c r="T13" s="3"/>
      <c r="U13" s="3"/>
      <c r="V13" s="3">
        <f t="shared" si="2"/>
        <v>0</v>
      </c>
      <c r="W13" s="1"/>
      <c r="Y13" s="1"/>
    </row>
    <row r="14" spans="1:26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N14" s="3"/>
      <c r="O14" s="3"/>
      <c r="P14" s="3"/>
      <c r="Q14" s="3"/>
      <c r="R14" s="3"/>
      <c r="T14" s="3"/>
      <c r="U14" s="3"/>
      <c r="V14" s="3">
        <f t="shared" si="2"/>
        <v>0</v>
      </c>
      <c r="W14" s="1"/>
      <c r="Y14" s="1"/>
    </row>
    <row r="15" spans="1:26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N15" s="3"/>
      <c r="O15" s="3"/>
      <c r="P15" s="3"/>
      <c r="Q15" s="3"/>
      <c r="R15" s="3"/>
      <c r="T15" s="3"/>
      <c r="U15" s="3"/>
      <c r="V15" s="3">
        <f t="shared" si="2"/>
        <v>0</v>
      </c>
      <c r="W15" s="1"/>
      <c r="Y15" s="1"/>
    </row>
    <row r="16" spans="1:26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5" s="47" customFormat="1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5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N18" s="3"/>
      <c r="O18" s="3"/>
      <c r="P18" s="3"/>
      <c r="Q18" s="3"/>
      <c r="R18" s="3"/>
      <c r="T18" s="3"/>
      <c r="U18" s="3"/>
      <c r="V18" s="3">
        <f t="shared" si="2"/>
        <v>0</v>
      </c>
      <c r="W18" s="1"/>
      <c r="Y18" s="1"/>
    </row>
    <row r="19" spans="1:25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N19" s="3"/>
      <c r="O19" s="3"/>
      <c r="P19" s="3"/>
      <c r="Q19" s="3"/>
      <c r="R19" s="3"/>
      <c r="T19" s="3"/>
      <c r="U19" s="3"/>
      <c r="V19" s="3">
        <f t="shared" si="2"/>
        <v>0</v>
      </c>
      <c r="W19" s="1"/>
      <c r="Y19" s="1"/>
    </row>
    <row r="20" spans="1:25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N20" s="3"/>
      <c r="O20" s="3"/>
      <c r="P20" s="3"/>
      <c r="Q20" s="3"/>
      <c r="R20" s="3"/>
      <c r="T20" s="3"/>
      <c r="U20" s="3"/>
      <c r="V20" s="3">
        <f t="shared" si="2"/>
        <v>0</v>
      </c>
      <c r="W20" s="1"/>
      <c r="Y20" s="1"/>
    </row>
    <row r="21" spans="1:25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N21" s="3"/>
      <c r="O21" s="3"/>
      <c r="P21" s="3"/>
      <c r="Q21" s="3"/>
      <c r="R21" s="3"/>
      <c r="T21" s="3"/>
      <c r="U21" s="3"/>
      <c r="V21" s="3">
        <f t="shared" si="2"/>
        <v>0</v>
      </c>
      <c r="W21" s="1"/>
      <c r="Y21" s="1"/>
    </row>
    <row r="22" spans="1:25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N22" s="3"/>
      <c r="O22" s="3"/>
      <c r="P22" s="3"/>
      <c r="Q22" s="3"/>
      <c r="R22" s="3"/>
      <c r="T22" s="3"/>
      <c r="U22" s="3"/>
      <c r="V22" s="3">
        <f t="shared" si="2"/>
        <v>0</v>
      </c>
      <c r="W22" s="1"/>
      <c r="Y22" s="1"/>
    </row>
    <row r="23" spans="1:25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N23" s="3"/>
      <c r="O23" s="3"/>
      <c r="P23" s="3"/>
      <c r="Q23" s="3"/>
      <c r="R23" s="3"/>
      <c r="T23" s="3"/>
      <c r="U23" s="3"/>
      <c r="V23" s="3">
        <f t="shared" si="2"/>
        <v>0</v>
      </c>
      <c r="W23" s="1"/>
      <c r="Y23" s="1"/>
    </row>
    <row r="24" spans="1:25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N24" s="3"/>
      <c r="O24" s="3"/>
      <c r="P24" s="3"/>
      <c r="Q24" s="3"/>
      <c r="R24" s="3"/>
      <c r="T24" s="3"/>
      <c r="U24" s="3"/>
      <c r="V24" s="3">
        <f t="shared" si="2"/>
        <v>0</v>
      </c>
      <c r="W24" s="1"/>
      <c r="Y24" s="1"/>
    </row>
    <row r="25" spans="1:25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N25" s="3"/>
      <c r="O25" s="3"/>
      <c r="P25" s="3"/>
      <c r="Q25" s="3"/>
      <c r="R25" s="3"/>
      <c r="T25" s="3"/>
      <c r="U25" s="3"/>
      <c r="V25" s="3">
        <f t="shared" si="2"/>
        <v>0</v>
      </c>
      <c r="W25" s="1"/>
      <c r="Y25" s="1"/>
    </row>
    <row r="26" spans="1:25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N26" s="3"/>
      <c r="O26" s="3"/>
      <c r="P26" s="3"/>
      <c r="Q26" s="3"/>
      <c r="R26" s="3"/>
      <c r="T26" s="3"/>
      <c r="U26" s="3"/>
      <c r="V26" s="3">
        <f t="shared" si="2"/>
        <v>0</v>
      </c>
      <c r="W26" s="1"/>
      <c r="Y26" s="1"/>
    </row>
    <row r="27" spans="1:25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N27" s="3"/>
      <c r="O27" s="3"/>
      <c r="P27" s="3"/>
      <c r="Q27" s="3"/>
      <c r="R27" s="3"/>
      <c r="T27" s="3"/>
      <c r="U27" s="3"/>
      <c r="V27" s="3">
        <f t="shared" si="2"/>
        <v>0</v>
      </c>
      <c r="W27" s="1"/>
      <c r="Y27" s="1"/>
    </row>
    <row r="28" spans="1:25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N28" s="3"/>
      <c r="O28" s="3"/>
      <c r="P28" s="3"/>
      <c r="Q28" s="3"/>
      <c r="R28" s="3"/>
      <c r="T28" s="3"/>
      <c r="U28" s="3"/>
      <c r="V28" s="3">
        <f t="shared" si="2"/>
        <v>0</v>
      </c>
      <c r="W28" s="1"/>
      <c r="Y28" s="1"/>
    </row>
    <row r="29" spans="1:25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N29" s="3"/>
      <c r="O29" s="3"/>
      <c r="P29" s="3"/>
      <c r="Q29" s="3"/>
      <c r="R29" s="3"/>
      <c r="T29" s="3"/>
      <c r="U29" s="3"/>
      <c r="V29" s="3">
        <f t="shared" si="2"/>
        <v>0</v>
      </c>
      <c r="W29" s="1"/>
      <c r="Y29" s="1"/>
    </row>
    <row r="30" spans="1:25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N30" s="3"/>
      <c r="O30" s="3"/>
      <c r="P30" s="3"/>
      <c r="Q30" s="3"/>
      <c r="R30" s="3"/>
      <c r="T30" s="3"/>
      <c r="U30" s="3"/>
      <c r="V30" s="3">
        <f t="shared" si="2"/>
        <v>0</v>
      </c>
      <c r="W30" s="1"/>
      <c r="Y30" s="1"/>
    </row>
    <row r="31" spans="1:25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N31" s="3"/>
      <c r="O31" s="3"/>
      <c r="P31" s="3"/>
      <c r="Q31" s="3"/>
      <c r="R31" s="3"/>
      <c r="T31" s="3"/>
      <c r="U31" s="3"/>
      <c r="V31" s="3">
        <f t="shared" si="2"/>
        <v>0</v>
      </c>
      <c r="W31" s="1"/>
      <c r="Y31" s="1"/>
    </row>
    <row r="32" spans="1:25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N32" s="3"/>
      <c r="O32" s="3"/>
      <c r="P32" s="3"/>
      <c r="Q32" s="3"/>
      <c r="R32" s="3"/>
      <c r="T32" s="3"/>
      <c r="U32" s="3"/>
      <c r="V32" s="3">
        <f t="shared" si="2"/>
        <v>0</v>
      </c>
      <c r="W32" s="1"/>
      <c r="Y32" s="1"/>
    </row>
    <row r="33" spans="1:25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N33" s="3"/>
      <c r="O33" s="3"/>
      <c r="P33" s="3"/>
      <c r="Q33" s="3"/>
      <c r="R33" s="3"/>
      <c r="T33" s="3"/>
      <c r="U33" s="3"/>
      <c r="V33" s="3">
        <f t="shared" si="2"/>
        <v>0</v>
      </c>
      <c r="W33" s="1"/>
      <c r="Y33" s="1"/>
    </row>
    <row r="34" spans="1:25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N34" s="3"/>
      <c r="O34" s="3"/>
      <c r="P34" s="3"/>
      <c r="Q34" s="3"/>
      <c r="R34" s="3"/>
      <c r="T34" s="3"/>
      <c r="U34" s="3"/>
      <c r="V34" s="3">
        <f t="shared" si="2"/>
        <v>0</v>
      </c>
      <c r="W34" s="1"/>
      <c r="Y34" s="1"/>
    </row>
    <row r="35" spans="1:25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1"/>
      <c r="Y35" s="1"/>
    </row>
    <row r="36" spans="1:25" ht="19.95" customHeight="1">
      <c r="A36" s="56"/>
      <c r="B36" s="13"/>
      <c r="C36" s="13"/>
      <c r="D36" s="13"/>
      <c r="E36" s="13"/>
      <c r="F36" s="131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"/>
      <c r="Y36" s="1"/>
    </row>
    <row r="37" spans="1:25" ht="19.95" customHeight="1">
      <c r="A37" s="56"/>
      <c r="B37" s="13"/>
      <c r="C37" s="13"/>
      <c r="D37" s="13"/>
      <c r="E37" s="13"/>
      <c r="F37" s="107"/>
      <c r="G37" s="13"/>
      <c r="H37" s="13"/>
      <c r="I37" s="13"/>
      <c r="J37" s="13"/>
      <c r="K37" s="103"/>
      <c r="M37" s="103"/>
      <c r="N37" s="103"/>
      <c r="O37" s="103"/>
      <c r="P37" s="103"/>
      <c r="Q37" s="103"/>
      <c r="R37" s="103"/>
      <c r="S37" s="103"/>
      <c r="T37" s="103"/>
      <c r="W37" s="1"/>
      <c r="Y37" s="1"/>
    </row>
    <row r="38" spans="1:25" ht="19.95" customHeight="1">
      <c r="A38" s="106" t="s">
        <v>188</v>
      </c>
      <c r="B38" s="13"/>
      <c r="C38" s="13"/>
      <c r="D38" s="13"/>
      <c r="E38" s="13"/>
      <c r="F38" s="20"/>
      <c r="G38" s="13"/>
      <c r="H38" s="13"/>
      <c r="I38" s="13"/>
      <c r="J38" s="13"/>
      <c r="K38" s="103"/>
      <c r="M38" s="103"/>
      <c r="N38" s="103"/>
      <c r="O38" s="103"/>
      <c r="P38" s="103"/>
      <c r="Q38" s="103"/>
      <c r="R38" s="103"/>
      <c r="S38" s="103"/>
      <c r="T38" s="103"/>
      <c r="W38" s="1"/>
      <c r="Y38" s="1"/>
    </row>
    <row r="39" spans="1:25" ht="19.95" customHeight="1">
      <c r="A39" s="105" t="s">
        <v>187</v>
      </c>
      <c r="B39" s="104"/>
      <c r="C39" s="104"/>
      <c r="D39" s="13"/>
      <c r="E39" s="13"/>
      <c r="F39" s="20"/>
      <c r="G39" s="13"/>
      <c r="H39" s="13"/>
      <c r="I39" s="13"/>
      <c r="J39" s="13"/>
      <c r="K39" s="103"/>
      <c r="L39" s="1"/>
      <c r="M39" s="103"/>
      <c r="N39" s="103"/>
      <c r="O39" s="103"/>
      <c r="P39" s="103"/>
      <c r="Q39" s="103"/>
      <c r="R39" s="103"/>
      <c r="S39" s="103"/>
      <c r="T39" s="103"/>
      <c r="W39" s="1"/>
      <c r="Y39" s="1"/>
    </row>
    <row r="40" spans="1:25" ht="16.2" thickBot="1">
      <c r="A40" s="56"/>
      <c r="B40" s="13"/>
      <c r="C40" s="13"/>
      <c r="D40" s="13"/>
      <c r="E40" s="13"/>
      <c r="F40" s="71"/>
      <c r="G40" s="71"/>
      <c r="H40" s="13"/>
      <c r="I40" s="13"/>
      <c r="J40" s="102"/>
      <c r="K40" s="13"/>
      <c r="L40" s="1"/>
      <c r="M40" s="13"/>
      <c r="N40" s="13"/>
      <c r="O40" s="13"/>
      <c r="P40" s="13"/>
      <c r="Q40" s="71"/>
      <c r="R40" s="71"/>
      <c r="S40" s="13"/>
      <c r="T40" s="13"/>
      <c r="V40" s="13"/>
      <c r="W40" s="13"/>
      <c r="X40" s="13"/>
      <c r="Y40" s="13"/>
    </row>
    <row r="41" spans="1:25">
      <c r="A41" s="32" t="s">
        <v>72</v>
      </c>
      <c r="B41" s="74">
        <v>0.12</v>
      </c>
      <c r="C41" s="56" t="s">
        <v>123</v>
      </c>
      <c r="E41" s="101"/>
      <c r="F41" s="100"/>
      <c r="G41" s="100"/>
      <c r="H41" s="99"/>
      <c r="I41" s="99"/>
      <c r="J41" s="98"/>
      <c r="L41" s="9"/>
      <c r="Q41" s="71"/>
      <c r="W41" s="8"/>
      <c r="X41" s="11"/>
      <c r="Y41" s="9"/>
    </row>
    <row r="42" spans="1:25">
      <c r="A42" s="32" t="s">
        <v>186</v>
      </c>
      <c r="B42" s="33">
        <f>ROUND(B44/1.1,0)</f>
        <v>0</v>
      </c>
      <c r="C42" s="20">
        <v>15000000</v>
      </c>
      <c r="D42" s="94"/>
      <c r="E42" s="90"/>
      <c r="F42" s="13" t="s">
        <v>185</v>
      </c>
      <c r="G42" s="13">
        <f>E35</f>
        <v>0</v>
      </c>
      <c r="H42" s="13" t="s">
        <v>183</v>
      </c>
      <c r="I42" s="97">
        <f>B46</f>
        <v>0</v>
      </c>
      <c r="J42" s="96"/>
      <c r="K42" s="1"/>
      <c r="L42" s="1"/>
      <c r="M42" s="1"/>
      <c r="Q42" s="71"/>
      <c r="W42" s="8"/>
      <c r="X42" s="11"/>
      <c r="Y42" s="9"/>
    </row>
    <row r="43" spans="1:25">
      <c r="A43" s="32" t="s">
        <v>184</v>
      </c>
      <c r="B43" s="33">
        <f>+B44-B42</f>
        <v>0</v>
      </c>
      <c r="C43" s="13">
        <f>C42/10</f>
        <v>1500000</v>
      </c>
      <c r="D43" s="94"/>
      <c r="E43" s="93"/>
      <c r="F43" s="13" t="s">
        <v>183</v>
      </c>
      <c r="G43" s="13">
        <f>I42</f>
        <v>0</v>
      </c>
      <c r="H43" s="92" t="s">
        <v>182</v>
      </c>
      <c r="I43" s="92">
        <f>C35</f>
        <v>0</v>
      </c>
      <c r="J43" s="95"/>
      <c r="K43" s="1"/>
      <c r="L43" s="1"/>
      <c r="M43" s="1"/>
      <c r="Q43" s="71"/>
      <c r="W43" s="8"/>
      <c r="X43" s="11"/>
      <c r="Y43" s="9"/>
    </row>
    <row r="44" spans="1:25">
      <c r="A44" s="32" t="s">
        <v>181</v>
      </c>
      <c r="B44" s="55">
        <f>E35*B41</f>
        <v>0</v>
      </c>
      <c r="C44" s="13">
        <f>C42+C43</f>
        <v>16500000</v>
      </c>
      <c r="D44" s="94"/>
      <c r="E44" s="93"/>
      <c r="F44" s="13"/>
      <c r="G44" s="13"/>
      <c r="H44" s="92" t="s">
        <v>180</v>
      </c>
      <c r="I44" s="92">
        <f>B42</f>
        <v>0</v>
      </c>
      <c r="J44" s="91"/>
      <c r="K44" s="1"/>
      <c r="L44" s="1"/>
      <c r="M44" s="1"/>
      <c r="Q44" s="71"/>
      <c r="W44" s="8"/>
      <c r="X44" s="11"/>
      <c r="Y44" s="9"/>
    </row>
    <row r="45" spans="1:25">
      <c r="B45" s="16"/>
      <c r="D45" s="94"/>
      <c r="E45" s="93"/>
      <c r="F45" s="13"/>
      <c r="G45" s="13"/>
      <c r="H45" s="92" t="s">
        <v>179</v>
      </c>
      <c r="I45" s="92">
        <f>B43</f>
        <v>0</v>
      </c>
      <c r="J45" s="91"/>
      <c r="K45" s="1"/>
      <c r="L45" s="1"/>
      <c r="M45" s="1"/>
      <c r="Q45" s="71"/>
      <c r="W45" s="8"/>
      <c r="X45" s="11"/>
      <c r="Y45" s="9"/>
    </row>
    <row r="46" spans="1:25">
      <c r="A46" s="4" t="s">
        <v>178</v>
      </c>
      <c r="B46" s="16">
        <f>E35-B42</f>
        <v>0</v>
      </c>
      <c r="D46" s="63"/>
      <c r="E46" s="93"/>
      <c r="F46" s="13"/>
      <c r="G46" s="13"/>
      <c r="H46" s="92" t="s">
        <v>177</v>
      </c>
      <c r="I46" s="92">
        <f>B48</f>
        <v>0</v>
      </c>
      <c r="J46" s="91"/>
      <c r="K46" s="1"/>
      <c r="L46" s="1"/>
      <c r="M46" s="1"/>
      <c r="W46" s="8"/>
      <c r="X46" s="8"/>
      <c r="Y46" s="9"/>
    </row>
    <row r="47" spans="1:25">
      <c r="A47" s="4" t="s">
        <v>126</v>
      </c>
      <c r="B47" s="16">
        <f>C35</f>
        <v>0</v>
      </c>
      <c r="E47" s="90"/>
      <c r="F47" s="13"/>
      <c r="G47" s="13"/>
      <c r="H47" s="63" t="s">
        <v>176</v>
      </c>
      <c r="I47" s="9">
        <f>B35</f>
        <v>0</v>
      </c>
      <c r="J47" s="87"/>
      <c r="K47" s="1"/>
      <c r="L47" s="1"/>
      <c r="M47" s="1"/>
      <c r="V47" s="7"/>
      <c r="W47" s="8"/>
      <c r="X47" s="8"/>
      <c r="Y47" s="8"/>
    </row>
    <row r="48" spans="1:25" ht="16.2" thickBot="1">
      <c r="A48" s="4" t="s">
        <v>175</v>
      </c>
      <c r="B48" s="16">
        <f>D35-B44</f>
        <v>0</v>
      </c>
      <c r="E48" s="90"/>
      <c r="F48" s="13" t="s">
        <v>174</v>
      </c>
      <c r="G48" s="89">
        <f>SUM(G42:G47)</f>
        <v>0</v>
      </c>
      <c r="H48" s="63"/>
      <c r="I48" s="89">
        <f>SUM(I42:I47)</f>
        <v>0</v>
      </c>
      <c r="J48" s="87"/>
      <c r="K48" s="1"/>
      <c r="L48" s="1"/>
      <c r="M48" s="1"/>
    </row>
    <row r="49" spans="1:13" ht="16.2" thickTop="1">
      <c r="A49" s="5"/>
      <c r="E49" s="88"/>
      <c r="F49" s="13"/>
      <c r="G49" s="13"/>
      <c r="H49" s="63"/>
      <c r="I49" s="63"/>
      <c r="J49" s="87"/>
      <c r="K49" s="1"/>
      <c r="L49" s="1"/>
      <c r="M49" s="1"/>
    </row>
    <row r="50" spans="1:13" ht="16.2" thickBot="1">
      <c r="A50" s="5"/>
      <c r="E50" s="86"/>
      <c r="F50" s="85"/>
      <c r="G50" s="85"/>
      <c r="H50" s="84"/>
      <c r="I50" s="84"/>
      <c r="J50" s="83"/>
      <c r="K50" s="1"/>
      <c r="L50" s="1"/>
      <c r="M50" s="1"/>
    </row>
    <row r="51" spans="1:13">
      <c r="A51" s="5"/>
      <c r="J51" s="1"/>
      <c r="K51" s="1"/>
      <c r="L51" s="1"/>
      <c r="M51" s="1"/>
    </row>
    <row r="52" spans="1:13">
      <c r="A52" s="5"/>
    </row>
    <row r="53" spans="1:13">
      <c r="A53" s="5"/>
    </row>
    <row r="54" spans="1:13">
      <c r="A54" s="5"/>
    </row>
    <row r="55" spans="1:13">
      <c r="A55" s="5"/>
    </row>
    <row r="56" spans="1:13">
      <c r="A56" s="5"/>
    </row>
    <row r="57" spans="1:13">
      <c r="A57" s="5"/>
    </row>
    <row r="58" spans="1:13">
      <c r="A58" s="5"/>
    </row>
    <row r="59" spans="1:13">
      <c r="A59" s="5"/>
    </row>
    <row r="60" spans="1:13">
      <c r="A60" s="5"/>
    </row>
    <row r="61" spans="1:13">
      <c r="A61" s="5"/>
    </row>
    <row r="62" spans="1:13">
      <c r="A62" s="5"/>
    </row>
    <row r="63" spans="1:13">
      <c r="A63" s="5"/>
    </row>
    <row r="64" spans="1:13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</sheetData>
  <phoneticPr fontId="3" type="noConversion"/>
  <printOptions horizontalCentered="1" verticalCentered="1"/>
  <pageMargins left="0.15748031496062992" right="0.15748031496062992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rgb="FFFFC000"/>
  </sheetPr>
  <dimension ref="A1:W83"/>
  <sheetViews>
    <sheetView zoomScale="90" zoomScaleNormal="90" workbookViewId="0">
      <pane xSplit="1" ySplit="3" topLeftCell="C4" activePane="bottomRight" state="frozen"/>
      <selection activeCell="W25" sqref="W25"/>
      <selection pane="topRight" activeCell="W25" sqref="W25"/>
      <selection pane="bottomLeft" activeCell="W25" sqref="W25"/>
      <selection pane="bottomRight" activeCell="M25" sqref="M25"/>
    </sheetView>
  </sheetViews>
  <sheetFormatPr defaultColWidth="8" defaultRowHeight="15.6"/>
  <cols>
    <col min="1" max="1" width="14.09765625" style="4" customWidth="1"/>
    <col min="2" max="2" width="13.3984375" style="1" bestFit="1" customWidth="1"/>
    <col min="3" max="3" width="11.296875" style="1" customWidth="1"/>
    <col min="4" max="4" width="13.3984375" style="1" bestFit="1" customWidth="1"/>
    <col min="5" max="5" width="14.3984375" style="1" bestFit="1" customWidth="1"/>
    <col min="6" max="6" width="8.19921875" style="1" bestFit="1" customWidth="1"/>
    <col min="7" max="7" width="12.3984375" style="1" customWidth="1"/>
    <col min="8" max="8" width="16.19921875" style="3" bestFit="1" customWidth="1"/>
    <col min="9" max="9" width="18.09765625" style="3" customWidth="1"/>
    <col min="10" max="10" width="7.19921875" style="110" customWidth="1"/>
    <col min="11" max="11" width="11.8984375" style="110" bestFit="1" customWidth="1"/>
    <col min="12" max="12" width="8.59765625" style="110" bestFit="1" customWidth="1"/>
    <col min="13" max="13" width="11.796875" style="110" bestFit="1" customWidth="1"/>
    <col min="14" max="15" width="13" style="3" customWidth="1"/>
    <col min="16" max="16" width="11.8984375" style="3" bestFit="1" customWidth="1"/>
    <col min="17" max="17" width="13.59765625" style="1" customWidth="1"/>
    <col min="18" max="18" width="11.8984375" style="1" bestFit="1" customWidth="1"/>
    <col min="19" max="19" width="12.3984375" style="1" customWidth="1"/>
    <col min="20" max="20" width="11.3984375" style="3" customWidth="1"/>
    <col min="21" max="21" width="11.19921875" style="3" bestFit="1" customWidth="1"/>
    <col min="22" max="22" width="11.3984375" style="3" customWidth="1"/>
    <col min="23" max="23" width="8" style="2"/>
    <col min="24" max="16384" width="8" style="1"/>
  </cols>
  <sheetData>
    <row r="1" spans="1:23" ht="28.5" customHeight="1">
      <c r="B1" s="1" t="s">
        <v>858</v>
      </c>
      <c r="C1" s="1" t="s">
        <v>859</v>
      </c>
      <c r="D1" s="1" t="s">
        <v>860</v>
      </c>
      <c r="E1" s="275" t="s">
        <v>861</v>
      </c>
      <c r="F1" s="52"/>
      <c r="G1" s="52"/>
      <c r="H1" s="52"/>
      <c r="I1" s="52"/>
      <c r="J1" s="52"/>
      <c r="K1" s="52"/>
      <c r="L1" s="52"/>
      <c r="M1" s="52"/>
      <c r="R1" s="52"/>
      <c r="S1" s="52"/>
      <c r="T1" s="52"/>
      <c r="U1" s="122"/>
      <c r="V1" s="122"/>
    </row>
    <row r="2" spans="1:23">
      <c r="J2" s="1"/>
      <c r="K2" s="1"/>
      <c r="L2" s="1"/>
      <c r="M2" s="51">
        <v>1048656659</v>
      </c>
      <c r="N2" s="51">
        <v>119948</v>
      </c>
      <c r="O2" s="50" t="s">
        <v>58</v>
      </c>
      <c r="P2" s="50" t="s">
        <v>24</v>
      </c>
      <c r="Q2" s="50" t="s">
        <v>106</v>
      </c>
      <c r="R2" s="50" t="s">
        <v>22</v>
      </c>
      <c r="S2" s="50" t="s">
        <v>55</v>
      </c>
      <c r="T2" s="50" t="s">
        <v>54</v>
      </c>
      <c r="U2" s="50" t="s">
        <v>53</v>
      </c>
      <c r="W2" s="48"/>
    </row>
    <row r="3" spans="1:23" s="48" customFormat="1" ht="22.5" customHeight="1">
      <c r="A3" s="108" t="s">
        <v>644</v>
      </c>
      <c r="B3" s="108" t="s">
        <v>645</v>
      </c>
      <c r="C3" s="108" t="s">
        <v>646</v>
      </c>
      <c r="D3" s="108" t="s">
        <v>647</v>
      </c>
      <c r="E3" s="108" t="s">
        <v>648</v>
      </c>
      <c r="F3" s="108" t="s">
        <v>649</v>
      </c>
      <c r="G3" s="49" t="s">
        <v>650</v>
      </c>
      <c r="H3" s="219" t="s">
        <v>651</v>
      </c>
      <c r="I3" s="218" t="s">
        <v>652</v>
      </c>
      <c r="J3" s="218" t="s">
        <v>653</v>
      </c>
      <c r="K3" s="218" t="s">
        <v>654</v>
      </c>
      <c r="L3" s="218" t="s">
        <v>655</v>
      </c>
      <c r="M3" s="48" t="s">
        <v>656</v>
      </c>
      <c r="N3" s="48" t="s">
        <v>657</v>
      </c>
      <c r="O3" s="48" t="s">
        <v>658</v>
      </c>
      <c r="P3" s="48" t="s">
        <v>659</v>
      </c>
      <c r="Q3" s="48" t="s">
        <v>660</v>
      </c>
      <c r="R3" s="48" t="s">
        <v>661</v>
      </c>
      <c r="S3" s="48" t="s">
        <v>662</v>
      </c>
      <c r="T3" s="48" t="s">
        <v>663</v>
      </c>
      <c r="U3" s="48" t="s">
        <v>664</v>
      </c>
      <c r="V3" s="48" t="s">
        <v>665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Q4" s="3"/>
      <c r="R4" s="3"/>
      <c r="S4" s="3"/>
      <c r="V4" s="3">
        <f t="shared" ref="V4:V34" si="2">SUM(M4:U4)</f>
        <v>0</v>
      </c>
      <c r="W4" s="1"/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Q5" s="3"/>
      <c r="R5" s="3"/>
      <c r="S5" s="3"/>
      <c r="V5" s="3">
        <f t="shared" si="2"/>
        <v>0</v>
      </c>
      <c r="W5" s="1"/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Q6" s="3"/>
      <c r="R6" s="3"/>
      <c r="S6" s="3"/>
      <c r="V6" s="3">
        <f t="shared" si="2"/>
        <v>0</v>
      </c>
      <c r="W6" s="1"/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Q7" s="3"/>
      <c r="R7" s="3"/>
      <c r="S7" s="3"/>
      <c r="V7" s="3">
        <f t="shared" si="2"/>
        <v>0</v>
      </c>
      <c r="W7" s="1"/>
    </row>
    <row r="8" spans="1:23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Q8" s="3"/>
      <c r="R8" s="3"/>
      <c r="S8" s="3"/>
      <c r="V8" s="3">
        <f t="shared" si="2"/>
        <v>0</v>
      </c>
      <c r="W8" s="47"/>
    </row>
    <row r="9" spans="1:23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</row>
    <row r="10" spans="1:23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Q10" s="3"/>
      <c r="R10" s="3"/>
      <c r="S10" s="3"/>
      <c r="V10" s="3">
        <f t="shared" si="2"/>
        <v>0</v>
      </c>
      <c r="W10" s="1"/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Q11" s="3"/>
      <c r="R11" s="3"/>
      <c r="S11" s="3"/>
      <c r="V11" s="3">
        <f t="shared" si="2"/>
        <v>0</v>
      </c>
      <c r="W11" s="1"/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Q12" s="3"/>
      <c r="R12" s="3"/>
      <c r="S12" s="3"/>
      <c r="V12" s="3">
        <f t="shared" si="2"/>
        <v>0</v>
      </c>
      <c r="W12" s="1"/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Q13" s="3"/>
      <c r="R13" s="3"/>
      <c r="S13" s="3"/>
      <c r="V13" s="3">
        <f t="shared" si="2"/>
        <v>0</v>
      </c>
      <c r="W13" s="1"/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Q14" s="3"/>
      <c r="R14" s="3"/>
      <c r="S14" s="3"/>
      <c r="V14" s="3">
        <f t="shared" si="2"/>
        <v>0</v>
      </c>
      <c r="W14" s="1"/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Q15" s="3"/>
      <c r="R15" s="3"/>
      <c r="S15" s="3"/>
      <c r="V15" s="3">
        <f t="shared" si="2"/>
        <v>0</v>
      </c>
      <c r="W15" s="1"/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Q16" s="3"/>
      <c r="R16" s="3"/>
      <c r="S16" s="3"/>
      <c r="V16" s="3">
        <f t="shared" si="2"/>
        <v>0</v>
      </c>
      <c r="W16" s="1"/>
    </row>
    <row r="17" spans="1:23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Q17" s="3"/>
      <c r="R17" s="3"/>
      <c r="S17" s="3"/>
      <c r="V17" s="3">
        <f t="shared" si="2"/>
        <v>0</v>
      </c>
      <c r="W17" s="1"/>
    </row>
    <row r="18" spans="1:23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Q18" s="3"/>
      <c r="R18" s="3"/>
      <c r="S18" s="3"/>
      <c r="V18" s="3">
        <f t="shared" si="2"/>
        <v>0</v>
      </c>
      <c r="W18" s="1"/>
    </row>
    <row r="19" spans="1:23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Q19" s="3"/>
      <c r="R19" s="3"/>
      <c r="S19" s="3"/>
      <c r="V19" s="3">
        <f t="shared" si="2"/>
        <v>0</v>
      </c>
      <c r="W19" s="1"/>
    </row>
    <row r="20" spans="1:23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Q20" s="3"/>
      <c r="R20" s="3"/>
      <c r="S20" s="3"/>
      <c r="V20" s="3">
        <f t="shared" si="2"/>
        <v>0</v>
      </c>
      <c r="W20" s="1"/>
    </row>
    <row r="21" spans="1:23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Q21" s="3"/>
      <c r="R21" s="3"/>
      <c r="S21" s="3"/>
      <c r="V21" s="3">
        <f t="shared" si="2"/>
        <v>0</v>
      </c>
      <c r="W21" s="1"/>
    </row>
    <row r="22" spans="1:23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Q22" s="3"/>
      <c r="R22" s="3"/>
      <c r="S22" s="3"/>
      <c r="V22" s="3">
        <f t="shared" si="2"/>
        <v>0</v>
      </c>
      <c r="W22" s="1"/>
    </row>
    <row r="23" spans="1:23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Q23" s="3"/>
      <c r="R23" s="3"/>
      <c r="S23" s="3"/>
      <c r="V23" s="3">
        <f t="shared" si="2"/>
        <v>0</v>
      </c>
      <c r="W23" s="1"/>
    </row>
    <row r="24" spans="1:23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Q24" s="3"/>
      <c r="R24" s="3"/>
      <c r="S24" s="3"/>
      <c r="V24" s="3">
        <f t="shared" si="2"/>
        <v>0</v>
      </c>
      <c r="W24" s="1"/>
    </row>
    <row r="25" spans="1:23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Q25" s="3"/>
      <c r="R25" s="3"/>
      <c r="S25" s="3"/>
      <c r="V25" s="3">
        <f t="shared" si="2"/>
        <v>0</v>
      </c>
      <c r="W25" s="1"/>
    </row>
    <row r="26" spans="1:23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Q26" s="3"/>
      <c r="R26" s="3"/>
      <c r="S26" s="3"/>
      <c r="V26" s="3">
        <f t="shared" si="2"/>
        <v>0</v>
      </c>
      <c r="W26" s="1"/>
    </row>
    <row r="27" spans="1:23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Q27" s="3"/>
      <c r="R27" s="3"/>
      <c r="S27" s="3"/>
      <c r="V27" s="3">
        <f t="shared" si="2"/>
        <v>0</v>
      </c>
      <c r="W27" s="1"/>
    </row>
    <row r="28" spans="1:23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Q28" s="3"/>
      <c r="R28" s="3"/>
      <c r="S28" s="3"/>
      <c r="V28" s="3">
        <f t="shared" si="2"/>
        <v>0</v>
      </c>
      <c r="W28" s="1"/>
    </row>
    <row r="29" spans="1:23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Q29" s="3"/>
      <c r="R29" s="3"/>
      <c r="S29" s="3"/>
      <c r="V29" s="3">
        <f t="shared" si="2"/>
        <v>0</v>
      </c>
      <c r="W29" s="1"/>
    </row>
    <row r="30" spans="1:23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Q30" s="3"/>
      <c r="R30" s="3"/>
      <c r="S30" s="3"/>
      <c r="V30" s="3">
        <f t="shared" si="2"/>
        <v>0</v>
      </c>
      <c r="W30" s="1"/>
    </row>
    <row r="31" spans="1:23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Q31" s="3"/>
      <c r="R31" s="3"/>
      <c r="S31" s="3"/>
      <c r="V31" s="3">
        <f t="shared" si="2"/>
        <v>0</v>
      </c>
      <c r="W31" s="1"/>
    </row>
    <row r="32" spans="1:23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Q32" s="3"/>
      <c r="R32" s="3"/>
      <c r="S32" s="3"/>
      <c r="V32" s="3">
        <f t="shared" si="2"/>
        <v>0</v>
      </c>
      <c r="W32" s="1"/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Q33" s="3"/>
      <c r="R33" s="3"/>
      <c r="S33" s="3"/>
      <c r="V33" s="3">
        <f t="shared" si="2"/>
        <v>0</v>
      </c>
      <c r="W33" s="1"/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Q34" s="3"/>
      <c r="R34" s="3"/>
      <c r="S34" s="3"/>
      <c r="V34" s="3">
        <f t="shared" si="2"/>
        <v>0</v>
      </c>
      <c r="W34" s="1"/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3">
      <c r="A36" s="69"/>
    </row>
    <row r="37" spans="1:23">
      <c r="A37" s="69"/>
    </row>
    <row r="38" spans="1:23">
      <c r="A38" s="69" t="s">
        <v>222</v>
      </c>
      <c r="C38" s="1" t="s">
        <v>221</v>
      </c>
      <c r="P38" s="1"/>
      <c r="S38" s="3"/>
      <c r="V38" s="1"/>
      <c r="W38" s="1"/>
    </row>
    <row r="39" spans="1:23">
      <c r="A39" s="1" t="s">
        <v>125</v>
      </c>
      <c r="B39" s="1" t="s">
        <v>220</v>
      </c>
      <c r="D39" s="3"/>
      <c r="G39" s="3"/>
      <c r="J39" s="3"/>
      <c r="K39" s="3"/>
      <c r="L39" s="3"/>
      <c r="M39" s="3"/>
      <c r="P39" s="1"/>
      <c r="S39" s="3"/>
      <c r="V39" s="1"/>
      <c r="W39" s="1"/>
    </row>
    <row r="40" spans="1:23">
      <c r="A40" s="1" t="s">
        <v>219</v>
      </c>
      <c r="B40" s="75">
        <v>0.12</v>
      </c>
      <c r="C40" s="77" t="s">
        <v>218</v>
      </c>
      <c r="G40" s="3"/>
      <c r="I40" s="110"/>
      <c r="J40" s="3"/>
      <c r="K40" s="3"/>
      <c r="L40" s="3"/>
      <c r="M40" s="3"/>
      <c r="P40" s="1"/>
      <c r="S40" s="3"/>
      <c r="V40" s="1"/>
      <c r="W40" s="1"/>
    </row>
    <row r="41" spans="1:23">
      <c r="A41" s="76"/>
      <c r="B41" s="121">
        <v>0.14000000000000001</v>
      </c>
      <c r="C41" s="1" t="s">
        <v>217</v>
      </c>
      <c r="G41" s="3"/>
      <c r="I41" s="110"/>
      <c r="J41" s="3"/>
      <c r="K41" s="3"/>
      <c r="L41" s="3"/>
      <c r="M41" s="3"/>
    </row>
    <row r="42" spans="1:23" ht="18" thickBot="1">
      <c r="A42" s="120"/>
    </row>
    <row r="43" spans="1:23">
      <c r="A43" s="32" t="s">
        <v>72</v>
      </c>
      <c r="B43" s="74">
        <v>0.14000000000000001</v>
      </c>
      <c r="C43" s="43" t="s">
        <v>216</v>
      </c>
      <c r="D43" s="119"/>
      <c r="E43" s="118" t="s">
        <v>185</v>
      </c>
      <c r="F43" s="117"/>
      <c r="G43" s="100">
        <f>E35</f>
        <v>0</v>
      </c>
      <c r="H43" s="99" t="s">
        <v>183</v>
      </c>
      <c r="I43" s="116">
        <f>B49</f>
        <v>0</v>
      </c>
    </row>
    <row r="44" spans="1:23">
      <c r="A44" s="32" t="s">
        <v>121</v>
      </c>
      <c r="B44" s="33">
        <f>ROUND(B46/1.1,0)</f>
        <v>0</v>
      </c>
      <c r="C44" s="34" t="s">
        <v>215</v>
      </c>
      <c r="E44" s="115" t="s">
        <v>183</v>
      </c>
      <c r="F44" s="42"/>
      <c r="G44" s="13">
        <f>I43</f>
        <v>0</v>
      </c>
      <c r="H44" s="63" t="s">
        <v>182</v>
      </c>
      <c r="I44" s="114">
        <f>B50</f>
        <v>0</v>
      </c>
    </row>
    <row r="45" spans="1:23">
      <c r="A45" s="32" t="s">
        <v>118</v>
      </c>
      <c r="B45" s="33">
        <f>+B46-B44</f>
        <v>0</v>
      </c>
      <c r="C45" s="30"/>
      <c r="E45" s="113"/>
      <c r="F45" s="56"/>
      <c r="G45" s="63"/>
      <c r="H45" s="63" t="s">
        <v>180</v>
      </c>
      <c r="I45" s="114">
        <f>B44</f>
        <v>0</v>
      </c>
      <c r="J45" s="1"/>
    </row>
    <row r="46" spans="1:23">
      <c r="A46" s="32" t="s">
        <v>4</v>
      </c>
      <c r="B46" s="55">
        <f>E35*B43</f>
        <v>0</v>
      </c>
      <c r="C46" s="30"/>
      <c r="E46" s="113"/>
      <c r="F46" s="56"/>
      <c r="G46" s="63"/>
      <c r="H46" s="63" t="s">
        <v>179</v>
      </c>
      <c r="I46" s="114">
        <f>B45</f>
        <v>0</v>
      </c>
      <c r="J46" s="1"/>
    </row>
    <row r="47" spans="1:23">
      <c r="E47" s="113"/>
      <c r="F47" s="56"/>
      <c r="G47" s="63"/>
      <c r="H47" s="63" t="s">
        <v>177</v>
      </c>
      <c r="I47" s="114">
        <f>B51</f>
        <v>0</v>
      </c>
    </row>
    <row r="48" spans="1:23">
      <c r="E48" s="113"/>
      <c r="F48" s="56"/>
      <c r="G48" s="63"/>
      <c r="H48" s="63" t="s">
        <v>214</v>
      </c>
      <c r="I48" s="25">
        <f>B35</f>
        <v>0</v>
      </c>
      <c r="J48" s="1"/>
      <c r="P48" s="1"/>
      <c r="S48" s="3"/>
      <c r="V48" s="1"/>
      <c r="W48" s="1"/>
    </row>
    <row r="49" spans="1:23">
      <c r="A49" s="4" t="s">
        <v>67</v>
      </c>
      <c r="B49" s="16">
        <f>E35-B44</f>
        <v>0</v>
      </c>
      <c r="E49" s="113"/>
      <c r="F49" s="56"/>
      <c r="G49" s="9">
        <f>SUM(G43:G48)</f>
        <v>0</v>
      </c>
      <c r="H49" s="63"/>
      <c r="I49" s="25">
        <f>SUM(I43:I48)</f>
        <v>0</v>
      </c>
      <c r="J49" s="1"/>
      <c r="K49" s="3"/>
      <c r="L49" s="3"/>
      <c r="M49" s="3"/>
      <c r="P49" s="1"/>
      <c r="S49" s="3"/>
      <c r="V49" s="1"/>
      <c r="W49" s="1"/>
    </row>
    <row r="50" spans="1:23" ht="16.2" thickBot="1">
      <c r="A50" s="4" t="s">
        <v>50</v>
      </c>
      <c r="B50" s="16">
        <f>D35</f>
        <v>0</v>
      </c>
      <c r="E50" s="112"/>
      <c r="F50" s="111"/>
      <c r="G50" s="84"/>
      <c r="H50" s="84"/>
      <c r="I50" s="83"/>
      <c r="J50" s="1"/>
      <c r="K50" s="3"/>
      <c r="L50" s="3"/>
      <c r="M50" s="3"/>
      <c r="P50" s="1"/>
      <c r="S50" s="3"/>
      <c r="V50" s="1"/>
      <c r="W50" s="1"/>
    </row>
    <row r="51" spans="1:23">
      <c r="A51" s="4" t="s">
        <v>113</v>
      </c>
      <c r="B51" s="16">
        <f>C35-B46</f>
        <v>0</v>
      </c>
      <c r="H51" s="1"/>
      <c r="I51" s="1"/>
      <c r="J51" s="1"/>
      <c r="K51" s="3"/>
      <c r="L51" s="3"/>
      <c r="M51" s="3"/>
      <c r="N51" s="1"/>
      <c r="O51" s="1"/>
      <c r="P51" s="1"/>
      <c r="T51" s="1"/>
      <c r="U51" s="1"/>
    </row>
    <row r="52" spans="1:23">
      <c r="A52" s="4" t="s">
        <v>214</v>
      </c>
      <c r="B52" s="16">
        <f>B35</f>
        <v>0</v>
      </c>
      <c r="H52" s="1"/>
      <c r="I52" s="1"/>
      <c r="J52" s="1"/>
      <c r="N52" s="1"/>
      <c r="O52" s="1"/>
      <c r="P52" s="1"/>
      <c r="T52" s="1"/>
      <c r="U52" s="1"/>
    </row>
    <row r="53" spans="1:23">
      <c r="A53" s="5"/>
      <c r="N53" s="1"/>
      <c r="O53" s="1"/>
      <c r="P53" s="1"/>
      <c r="T53" s="1"/>
      <c r="U53" s="1"/>
    </row>
    <row r="54" spans="1:23">
      <c r="A54" s="1" t="s">
        <v>213</v>
      </c>
      <c r="N54" s="1"/>
      <c r="O54" s="1"/>
      <c r="P54" s="1"/>
      <c r="T54" s="1"/>
      <c r="U54" s="1"/>
    </row>
    <row r="55" spans="1:23">
      <c r="A55" s="1" t="s">
        <v>212</v>
      </c>
      <c r="N55" s="1"/>
      <c r="O55" s="1"/>
      <c r="P55" s="1"/>
      <c r="S55" s="47"/>
      <c r="T55" s="1"/>
      <c r="U55" s="1"/>
    </row>
    <row r="56" spans="1:23">
      <c r="A56" s="1" t="s">
        <v>211</v>
      </c>
      <c r="N56" s="1"/>
      <c r="O56" s="1"/>
      <c r="P56" s="1"/>
      <c r="T56" s="1"/>
      <c r="U56" s="1"/>
    </row>
    <row r="57" spans="1:23">
      <c r="A57" s="5"/>
      <c r="N57" s="1"/>
      <c r="O57" s="1"/>
      <c r="P57" s="1"/>
      <c r="T57" s="1"/>
      <c r="U57" s="1"/>
    </row>
    <row r="58" spans="1:23">
      <c r="A58" s="5"/>
      <c r="N58" s="1"/>
      <c r="O58" s="1"/>
      <c r="P58" s="1"/>
      <c r="T58" s="1"/>
      <c r="U58" s="1"/>
    </row>
    <row r="59" spans="1:23">
      <c r="A59" s="5"/>
    </row>
    <row r="60" spans="1:23">
      <c r="A60" s="5"/>
    </row>
    <row r="61" spans="1:23">
      <c r="A61" s="5"/>
    </row>
    <row r="62" spans="1:23">
      <c r="A62" s="5"/>
    </row>
    <row r="63" spans="1:23">
      <c r="A63" s="5"/>
    </row>
    <row r="64" spans="1:23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</sheetData>
  <phoneticPr fontId="3" type="noConversion"/>
  <printOptions horizontalCentered="1" verticalCentered="1"/>
  <pageMargins left="0.15748031496062992" right="0.15748031496062992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rgb="FFFFC000"/>
  </sheetPr>
  <dimension ref="A1:W83"/>
  <sheetViews>
    <sheetView zoomScaleNormal="100" workbookViewId="0">
      <pane xSplit="1" ySplit="3" topLeftCell="G4" activePane="bottomRight" state="frozen"/>
      <selection activeCell="W25" sqref="W25"/>
      <selection pane="topRight" activeCell="W25" sqref="W25"/>
      <selection pane="bottomLeft" activeCell="W25" sqref="W25"/>
      <selection pane="bottomRight" activeCell="L15" sqref="L15"/>
    </sheetView>
  </sheetViews>
  <sheetFormatPr defaultColWidth="8.8984375" defaultRowHeight="15.6"/>
  <cols>
    <col min="1" max="1" width="10.296875" style="4" customWidth="1"/>
    <col min="2" max="2" width="16.296875" style="1" customWidth="1"/>
    <col min="3" max="3" width="11.296875" style="1" customWidth="1"/>
    <col min="4" max="4" width="12.3984375" style="1" customWidth="1"/>
    <col min="5" max="5" width="15.59765625" style="1" customWidth="1"/>
    <col min="6" max="6" width="10.8984375" style="1" bestFit="1" customWidth="1"/>
    <col min="7" max="7" width="6.3984375" style="1" bestFit="1" customWidth="1"/>
    <col min="8" max="8" width="11.19921875" style="3" customWidth="1"/>
    <col min="9" max="9" width="11.8984375" style="3" bestFit="1" customWidth="1"/>
    <col min="10" max="10" width="6.3984375" style="1" customWidth="1"/>
    <col min="11" max="11" width="20.3984375" style="1" customWidth="1"/>
    <col min="12" max="12" width="11.8984375" style="1" customWidth="1"/>
    <col min="13" max="13" width="11.5" style="1" bestFit="1" customWidth="1"/>
    <col min="14" max="14" width="12.3984375" style="1" bestFit="1" customWidth="1"/>
    <col min="15" max="15" width="13" style="3" customWidth="1"/>
    <col min="16" max="16" width="11.8984375" style="3" customWidth="1"/>
    <col min="17" max="17" width="11.8984375" style="3" bestFit="1" customWidth="1"/>
    <col min="18" max="18" width="17.3984375" style="1" customWidth="1"/>
    <col min="19" max="19" width="11.8984375" style="3" customWidth="1"/>
    <col min="20" max="20" width="11.8984375" style="3" bestFit="1" customWidth="1"/>
    <col min="21" max="21" width="11.8984375" style="3" customWidth="1"/>
    <col min="22" max="22" width="11.3984375" style="1" customWidth="1"/>
    <col min="23" max="23" width="9" style="1" customWidth="1"/>
    <col min="24" max="24" width="8.8984375" style="1"/>
    <col min="25" max="25" width="10.296875" style="1" customWidth="1"/>
    <col min="26" max="16384" width="8.8984375" style="1"/>
  </cols>
  <sheetData>
    <row r="1" spans="1:23" ht="28.5" customHeight="1">
      <c r="A1" s="197"/>
      <c r="B1" s="1" t="s">
        <v>862</v>
      </c>
      <c r="C1" s="1" t="s">
        <v>863</v>
      </c>
      <c r="D1" s="1" t="s">
        <v>864</v>
      </c>
      <c r="E1" s="275" t="s">
        <v>865</v>
      </c>
      <c r="F1" s="197"/>
      <c r="G1" s="197"/>
      <c r="H1" s="197"/>
      <c r="I1" s="197"/>
      <c r="J1" s="197"/>
      <c r="K1" s="197"/>
      <c r="L1" s="197"/>
      <c r="Q1" s="197"/>
      <c r="R1" s="122"/>
      <c r="S1" s="122"/>
      <c r="T1" s="122"/>
      <c r="U1" s="122"/>
    </row>
    <row r="2" spans="1:23">
      <c r="M2" s="51">
        <v>1048656659</v>
      </c>
      <c r="N2" s="51">
        <v>119948</v>
      </c>
      <c r="O2" s="50" t="s">
        <v>241</v>
      </c>
      <c r="P2" s="50" t="s">
        <v>24</v>
      </c>
      <c r="Q2" s="50" t="s">
        <v>106</v>
      </c>
      <c r="R2" s="50" t="s">
        <v>240</v>
      </c>
      <c r="S2" s="50" t="s">
        <v>55</v>
      </c>
      <c r="T2" s="50" t="s">
        <v>239</v>
      </c>
      <c r="U2" s="50" t="s">
        <v>238</v>
      </c>
      <c r="W2" s="48"/>
    </row>
    <row r="3" spans="1:23" s="48" customFormat="1">
      <c r="A3" s="108" t="s">
        <v>77</v>
      </c>
      <c r="B3" s="108" t="s">
        <v>666</v>
      </c>
      <c r="C3" s="108" t="s">
        <v>627</v>
      </c>
      <c r="D3" s="108" t="s">
        <v>401</v>
      </c>
      <c r="E3" s="108" t="s">
        <v>629</v>
      </c>
      <c r="F3" s="108" t="s">
        <v>536</v>
      </c>
      <c r="G3" s="49" t="s">
        <v>667</v>
      </c>
      <c r="H3" s="219" t="s">
        <v>632</v>
      </c>
      <c r="I3" s="218" t="s">
        <v>668</v>
      </c>
      <c r="J3" s="218" t="s">
        <v>634</v>
      </c>
      <c r="K3" s="218" t="s">
        <v>635</v>
      </c>
      <c r="L3" s="218" t="s">
        <v>669</v>
      </c>
      <c r="M3" s="48" t="s">
        <v>670</v>
      </c>
      <c r="N3" s="48" t="s">
        <v>543</v>
      </c>
      <c r="O3" s="48" t="s">
        <v>224</v>
      </c>
      <c r="P3" s="48" t="s">
        <v>637</v>
      </c>
      <c r="Q3" s="48" t="s">
        <v>47</v>
      </c>
      <c r="R3" s="48" t="s">
        <v>76</v>
      </c>
      <c r="S3" s="48" t="s">
        <v>671</v>
      </c>
      <c r="T3" s="48" t="s">
        <v>672</v>
      </c>
      <c r="U3" s="48" t="s">
        <v>642</v>
      </c>
      <c r="V3" s="48" t="s">
        <v>4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R4" s="3"/>
      <c r="V4" s="3">
        <f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2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R5" s="3"/>
      <c r="V5" s="3">
        <f t="shared" ref="V5:V34" si="3">SUM(M5:U5)</f>
        <v>0</v>
      </c>
    </row>
    <row r="6" spans="1:23" ht="19.95" customHeight="1">
      <c r="A6" s="46">
        <v>46084</v>
      </c>
      <c r="B6" s="45"/>
      <c r="C6" s="45"/>
      <c r="D6" s="45">
        <f t="shared" si="2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R6" s="3"/>
      <c r="V6" s="3">
        <f t="shared" si="3"/>
        <v>0</v>
      </c>
    </row>
    <row r="7" spans="1:23" ht="19.95" customHeight="1">
      <c r="A7" s="46">
        <v>46085</v>
      </c>
      <c r="B7" s="45"/>
      <c r="C7" s="45"/>
      <c r="D7" s="45">
        <f t="shared" si="2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R7" s="3"/>
      <c r="V7" s="3">
        <f t="shared" si="3"/>
        <v>0</v>
      </c>
    </row>
    <row r="8" spans="1:23" ht="19.95" customHeight="1">
      <c r="A8" s="46">
        <v>46086</v>
      </c>
      <c r="B8" s="45"/>
      <c r="C8" s="45"/>
      <c r="D8" s="45">
        <f t="shared" si="2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R8" s="3"/>
      <c r="V8" s="3">
        <f t="shared" si="3"/>
        <v>0</v>
      </c>
    </row>
    <row r="9" spans="1:23" ht="19.95" customHeight="1">
      <c r="A9" s="46">
        <v>46087</v>
      </c>
      <c r="B9" s="45"/>
      <c r="C9" s="45"/>
      <c r="D9" s="45">
        <f t="shared" si="2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R9" s="3"/>
      <c r="V9" s="3">
        <f t="shared" si="3"/>
        <v>0</v>
      </c>
      <c r="W9" s="47"/>
    </row>
    <row r="10" spans="1:23" s="47" customFormat="1" ht="19.95" customHeight="1">
      <c r="A10" s="46">
        <v>46088</v>
      </c>
      <c r="B10" s="45"/>
      <c r="C10" s="45"/>
      <c r="D10" s="45">
        <f t="shared" si="2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3"/>
        <v>0</v>
      </c>
      <c r="W10" s="1"/>
    </row>
    <row r="11" spans="1:23" ht="19.95" customHeight="1">
      <c r="A11" s="46">
        <v>46089</v>
      </c>
      <c r="B11" s="45"/>
      <c r="C11" s="45"/>
      <c r="D11" s="45">
        <f t="shared" si="2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R11" s="3"/>
      <c r="V11" s="3">
        <f t="shared" si="3"/>
        <v>0</v>
      </c>
    </row>
    <row r="12" spans="1:23" ht="19.95" customHeight="1">
      <c r="A12" s="46">
        <v>46090</v>
      </c>
      <c r="B12" s="45"/>
      <c r="C12" s="45"/>
      <c r="D12" s="45">
        <f t="shared" si="2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R12" s="3"/>
      <c r="V12" s="3">
        <f t="shared" si="3"/>
        <v>0</v>
      </c>
    </row>
    <row r="13" spans="1:23" ht="19.95" customHeight="1">
      <c r="A13" s="46">
        <v>46091</v>
      </c>
      <c r="B13" s="45"/>
      <c r="C13" s="45"/>
      <c r="D13" s="45">
        <f t="shared" si="2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R13" s="3"/>
      <c r="V13" s="3">
        <f t="shared" si="3"/>
        <v>0</v>
      </c>
    </row>
    <row r="14" spans="1:23" ht="19.95" customHeight="1">
      <c r="A14" s="46">
        <v>46092</v>
      </c>
      <c r="B14" s="45"/>
      <c r="C14" s="45"/>
      <c r="D14" s="45">
        <f t="shared" si="2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R14" s="3"/>
      <c r="V14" s="3">
        <f t="shared" si="3"/>
        <v>0</v>
      </c>
    </row>
    <row r="15" spans="1:23" ht="19.95" customHeight="1">
      <c r="A15" s="46">
        <v>46093</v>
      </c>
      <c r="B15" s="45"/>
      <c r="C15" s="45"/>
      <c r="D15" s="45">
        <f t="shared" si="2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R15" s="3"/>
      <c r="V15" s="3">
        <f t="shared" si="3"/>
        <v>0</v>
      </c>
    </row>
    <row r="16" spans="1:23" ht="19.95" customHeight="1">
      <c r="A16" s="46">
        <v>46094</v>
      </c>
      <c r="B16" s="45"/>
      <c r="C16" s="45"/>
      <c r="D16" s="45">
        <f t="shared" si="2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R16" s="3"/>
      <c r="V16" s="3">
        <f t="shared" si="3"/>
        <v>0</v>
      </c>
    </row>
    <row r="17" spans="1:22" ht="19.95" customHeight="1">
      <c r="A17" s="46">
        <v>46095</v>
      </c>
      <c r="B17" s="45"/>
      <c r="C17" s="45"/>
      <c r="D17" s="45">
        <f t="shared" si="2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R17" s="3"/>
      <c r="V17" s="3">
        <f t="shared" si="3"/>
        <v>0</v>
      </c>
    </row>
    <row r="18" spans="1:22" ht="19.95" customHeight="1">
      <c r="A18" s="46">
        <v>46096</v>
      </c>
      <c r="B18" s="45"/>
      <c r="C18" s="45"/>
      <c r="D18" s="45">
        <f t="shared" si="2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R18" s="3"/>
      <c r="V18" s="3">
        <f t="shared" si="3"/>
        <v>0</v>
      </c>
    </row>
    <row r="19" spans="1:22" ht="19.95" customHeight="1">
      <c r="A19" s="46">
        <v>46097</v>
      </c>
      <c r="B19" s="45"/>
      <c r="C19" s="45"/>
      <c r="D19" s="45">
        <f t="shared" si="2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R19" s="3"/>
      <c r="V19" s="3">
        <f t="shared" si="3"/>
        <v>0</v>
      </c>
    </row>
    <row r="20" spans="1:22" ht="19.95" customHeight="1">
      <c r="A20" s="46">
        <v>46098</v>
      </c>
      <c r="B20" s="45"/>
      <c r="C20" s="45"/>
      <c r="D20" s="45">
        <f t="shared" si="2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R20" s="3"/>
      <c r="V20" s="3">
        <f t="shared" si="3"/>
        <v>0</v>
      </c>
    </row>
    <row r="21" spans="1:22" ht="19.95" customHeight="1">
      <c r="A21" s="46">
        <v>46099</v>
      </c>
      <c r="B21" s="45"/>
      <c r="C21" s="45"/>
      <c r="D21" s="45">
        <f t="shared" si="2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R21" s="3"/>
      <c r="V21" s="3">
        <f t="shared" si="3"/>
        <v>0</v>
      </c>
    </row>
    <row r="22" spans="1:22" ht="19.95" customHeight="1">
      <c r="A22" s="46">
        <v>46100</v>
      </c>
      <c r="B22" s="45"/>
      <c r="C22" s="45"/>
      <c r="D22" s="45">
        <f t="shared" si="2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R22" s="3"/>
      <c r="V22" s="3">
        <f t="shared" si="3"/>
        <v>0</v>
      </c>
    </row>
    <row r="23" spans="1:22" ht="19.95" customHeight="1">
      <c r="A23" s="46">
        <v>46101</v>
      </c>
      <c r="B23" s="45"/>
      <c r="C23" s="45"/>
      <c r="D23" s="45">
        <f t="shared" si="2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R23" s="3"/>
      <c r="V23" s="3">
        <f t="shared" si="3"/>
        <v>0</v>
      </c>
    </row>
    <row r="24" spans="1:22" ht="19.95" customHeight="1">
      <c r="A24" s="46">
        <v>46102</v>
      </c>
      <c r="B24" s="45"/>
      <c r="C24" s="45"/>
      <c r="D24" s="45">
        <f t="shared" si="2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R24" s="3"/>
      <c r="V24" s="3">
        <f t="shared" si="3"/>
        <v>0</v>
      </c>
    </row>
    <row r="25" spans="1:22" ht="19.95" customHeight="1">
      <c r="A25" s="46">
        <v>46103</v>
      </c>
      <c r="B25" s="45"/>
      <c r="C25" s="45"/>
      <c r="D25" s="45">
        <f t="shared" si="2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R25" s="3"/>
      <c r="V25" s="3">
        <f t="shared" si="3"/>
        <v>0</v>
      </c>
    </row>
    <row r="26" spans="1:22" ht="19.95" customHeight="1">
      <c r="A26" s="46">
        <v>46104</v>
      </c>
      <c r="B26" s="45"/>
      <c r="C26" s="45"/>
      <c r="D26" s="45">
        <f t="shared" si="2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R26" s="3"/>
      <c r="V26" s="3">
        <f t="shared" si="3"/>
        <v>0</v>
      </c>
    </row>
    <row r="27" spans="1:22" ht="19.95" customHeight="1">
      <c r="A27" s="46">
        <v>46105</v>
      </c>
      <c r="B27" s="45"/>
      <c r="C27" s="45"/>
      <c r="D27" s="45">
        <f t="shared" si="2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R27" s="3"/>
      <c r="V27" s="3">
        <f t="shared" si="3"/>
        <v>0</v>
      </c>
    </row>
    <row r="28" spans="1:22" ht="19.95" customHeight="1">
      <c r="A28" s="46">
        <v>46106</v>
      </c>
      <c r="B28" s="45"/>
      <c r="C28" s="45"/>
      <c r="D28" s="45">
        <f t="shared" si="2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R28" s="3"/>
      <c r="V28" s="3">
        <f t="shared" si="3"/>
        <v>0</v>
      </c>
    </row>
    <row r="29" spans="1:22" ht="19.95" customHeight="1">
      <c r="A29" s="46">
        <v>46107</v>
      </c>
      <c r="B29" s="45"/>
      <c r="C29" s="45"/>
      <c r="D29" s="45">
        <f t="shared" si="2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R29" s="3"/>
      <c r="V29" s="3">
        <f t="shared" si="3"/>
        <v>0</v>
      </c>
    </row>
    <row r="30" spans="1:22" ht="19.95" customHeight="1">
      <c r="A30" s="46">
        <v>46108</v>
      </c>
      <c r="B30" s="45"/>
      <c r="C30" s="45"/>
      <c r="D30" s="45">
        <f t="shared" si="2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R30" s="3"/>
      <c r="V30" s="3">
        <f t="shared" si="3"/>
        <v>0</v>
      </c>
    </row>
    <row r="31" spans="1:22" ht="19.95" customHeight="1">
      <c r="A31" s="46">
        <v>46109</v>
      </c>
      <c r="B31" s="45"/>
      <c r="C31" s="45"/>
      <c r="D31" s="45">
        <f t="shared" si="2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R31" s="3"/>
      <c r="V31" s="3">
        <f t="shared" si="3"/>
        <v>0</v>
      </c>
    </row>
    <row r="32" spans="1:22" ht="19.95" customHeight="1">
      <c r="A32" s="46">
        <v>46110</v>
      </c>
      <c r="B32" s="45"/>
      <c r="C32" s="45"/>
      <c r="D32" s="45">
        <f t="shared" si="2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R32" s="3"/>
      <c r="V32" s="3">
        <f t="shared" si="3"/>
        <v>0</v>
      </c>
    </row>
    <row r="33" spans="1:23" ht="19.95" customHeight="1">
      <c r="A33" s="46">
        <v>46111</v>
      </c>
      <c r="B33" s="45"/>
      <c r="C33" s="45"/>
      <c r="D33" s="45">
        <f t="shared" si="2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R33" s="3"/>
      <c r="V33" s="3">
        <f t="shared" si="3"/>
        <v>0</v>
      </c>
    </row>
    <row r="34" spans="1:23" ht="19.95" customHeight="1">
      <c r="A34" s="46">
        <v>46112</v>
      </c>
      <c r="B34" s="45"/>
      <c r="C34" s="45"/>
      <c r="D34" s="45">
        <f t="shared" si="2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R34" s="3"/>
      <c r="V34" s="3">
        <f t="shared" si="3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>
      <c r="A36" s="69"/>
      <c r="J36" s="110"/>
      <c r="K36" s="110"/>
      <c r="L36" s="110"/>
      <c r="M36" s="110"/>
      <c r="N36" s="3"/>
      <c r="Q36" s="1"/>
      <c r="S36" s="1"/>
      <c r="V36" s="3"/>
      <c r="W36" s="2"/>
    </row>
    <row r="37" spans="1:23">
      <c r="A37" s="143" t="s">
        <v>237</v>
      </c>
      <c r="J37" s="110"/>
      <c r="K37" s="110"/>
      <c r="L37" s="110"/>
      <c r="M37" s="110"/>
      <c r="N37" s="3"/>
      <c r="P37" s="1"/>
      <c r="Q37" s="1"/>
    </row>
    <row r="38" spans="1:23" ht="17.399999999999999">
      <c r="A38" s="1" t="s">
        <v>236</v>
      </c>
      <c r="B38" s="1" t="s">
        <v>220</v>
      </c>
      <c r="D38" s="142" t="s">
        <v>235</v>
      </c>
      <c r="G38" s="3"/>
      <c r="J38" s="3"/>
      <c r="K38" s="3"/>
      <c r="L38" s="3"/>
      <c r="M38" s="3"/>
      <c r="N38" s="3"/>
      <c r="P38" s="1"/>
      <c r="Q38" s="1"/>
    </row>
    <row r="39" spans="1:23">
      <c r="A39" s="1" t="s">
        <v>234</v>
      </c>
      <c r="B39" s="1" t="s">
        <v>233</v>
      </c>
      <c r="C39" s="139">
        <v>0.11</v>
      </c>
      <c r="G39" s="3"/>
      <c r="I39" s="110"/>
      <c r="J39" s="3"/>
      <c r="K39" s="3"/>
      <c r="L39" s="3"/>
      <c r="M39" s="3"/>
      <c r="N39" s="3"/>
      <c r="P39" s="1"/>
      <c r="Q39" s="1"/>
    </row>
    <row r="40" spans="1:23">
      <c r="A40" s="1"/>
      <c r="B40" s="141" t="s">
        <v>232</v>
      </c>
      <c r="C40" s="140">
        <v>0.12</v>
      </c>
      <c r="G40" s="3"/>
      <c r="I40" s="110"/>
      <c r="J40" s="3"/>
      <c r="K40" s="3"/>
      <c r="L40" s="3"/>
      <c r="M40" s="3"/>
      <c r="N40" s="3"/>
      <c r="P40" s="1"/>
      <c r="Q40" s="1"/>
    </row>
    <row r="41" spans="1:23">
      <c r="A41" s="1"/>
      <c r="B41" s="1" t="s">
        <v>231</v>
      </c>
      <c r="C41" s="139">
        <v>0.13</v>
      </c>
      <c r="G41" s="3"/>
      <c r="I41" s="110"/>
      <c r="J41" s="3"/>
      <c r="K41" s="3"/>
      <c r="L41" s="3"/>
      <c r="M41" s="3"/>
      <c r="N41" s="3"/>
      <c r="P41" s="1"/>
      <c r="Q41" s="1"/>
    </row>
    <row r="42" spans="1:23">
      <c r="A42" s="1"/>
      <c r="B42" s="75"/>
      <c r="C42" s="77"/>
      <c r="G42" s="3"/>
      <c r="I42" s="110"/>
      <c r="J42" s="3"/>
      <c r="K42" s="3"/>
      <c r="L42" s="3"/>
      <c r="M42" s="3"/>
      <c r="N42" s="3"/>
      <c r="P42" s="1"/>
      <c r="Q42" s="1"/>
    </row>
    <row r="43" spans="1:23" ht="18" thickBot="1">
      <c r="A43" s="120"/>
      <c r="J43" s="110"/>
      <c r="K43" s="110"/>
      <c r="L43" s="110"/>
      <c r="M43" s="110"/>
      <c r="N43" s="3"/>
      <c r="Q43" s="1"/>
      <c r="S43" s="1"/>
      <c r="V43" s="3"/>
      <c r="W43" s="2"/>
    </row>
    <row r="44" spans="1:23">
      <c r="A44" s="32" t="s">
        <v>72</v>
      </c>
      <c r="B44" s="74">
        <v>0.12</v>
      </c>
      <c r="C44" s="43" t="s">
        <v>230</v>
      </c>
      <c r="D44" s="119"/>
      <c r="E44" s="138"/>
      <c r="F44" s="117"/>
      <c r="G44" s="99"/>
      <c r="H44" s="99"/>
      <c r="I44" s="98"/>
      <c r="J44" s="110"/>
      <c r="K44" s="110"/>
      <c r="L44" s="110"/>
      <c r="M44" s="110"/>
      <c r="N44" s="3"/>
      <c r="Q44" s="1"/>
      <c r="S44" s="1"/>
      <c r="V44" s="3"/>
      <c r="W44" s="2"/>
    </row>
    <row r="45" spans="1:23">
      <c r="A45" s="32" t="s">
        <v>121</v>
      </c>
      <c r="B45" s="33">
        <f>ROUND(B47/1.1,0)</f>
        <v>0</v>
      </c>
      <c r="C45" s="34" t="s">
        <v>229</v>
      </c>
      <c r="E45" s="115" t="s">
        <v>185</v>
      </c>
      <c r="F45" s="42"/>
      <c r="G45" s="13">
        <f>E35</f>
        <v>0</v>
      </c>
      <c r="H45" s="63" t="s">
        <v>183</v>
      </c>
      <c r="I45" s="114">
        <f>B50</f>
        <v>0</v>
      </c>
      <c r="J45" s="110"/>
      <c r="K45" s="110"/>
      <c r="L45" s="110"/>
      <c r="M45" s="110"/>
      <c r="N45" s="3"/>
      <c r="Q45" s="1"/>
      <c r="S45" s="1"/>
      <c r="V45" s="3"/>
      <c r="W45" s="2"/>
    </row>
    <row r="46" spans="1:23">
      <c r="A46" s="32" t="s">
        <v>228</v>
      </c>
      <c r="B46" s="33">
        <f>+B47-B45</f>
        <v>0</v>
      </c>
      <c r="C46" s="30"/>
      <c r="E46" s="115" t="s">
        <v>183</v>
      </c>
      <c r="F46" s="56"/>
      <c r="G46" s="13">
        <f>B50</f>
        <v>0</v>
      </c>
      <c r="H46" s="63" t="s">
        <v>182</v>
      </c>
      <c r="I46" s="114">
        <f>B51</f>
        <v>0</v>
      </c>
      <c r="J46" s="110"/>
      <c r="K46" s="110"/>
      <c r="L46" s="110"/>
      <c r="M46" s="110"/>
      <c r="N46" s="3"/>
      <c r="Q46" s="1"/>
      <c r="S46" s="1"/>
      <c r="V46" s="3"/>
      <c r="W46" s="2"/>
    </row>
    <row r="47" spans="1:23">
      <c r="A47" s="32" t="s">
        <v>227</v>
      </c>
      <c r="B47" s="55">
        <f>E35*B44</f>
        <v>0</v>
      </c>
      <c r="C47" s="30"/>
      <c r="E47" s="113"/>
      <c r="F47" s="56"/>
      <c r="G47" s="63"/>
      <c r="H47" s="63" t="s">
        <v>180</v>
      </c>
      <c r="I47" s="114">
        <f>B45</f>
        <v>0</v>
      </c>
      <c r="J47" s="110"/>
      <c r="K47" s="110"/>
      <c r="L47" s="110"/>
      <c r="M47" s="110"/>
      <c r="N47" s="3"/>
      <c r="Q47" s="1"/>
      <c r="S47" s="1"/>
      <c r="V47" s="3"/>
      <c r="W47" s="2"/>
    </row>
    <row r="48" spans="1:23">
      <c r="E48" s="113"/>
      <c r="F48" s="56"/>
      <c r="G48" s="63"/>
      <c r="H48" s="63" t="s">
        <v>179</v>
      </c>
      <c r="I48" s="114">
        <f>B46</f>
        <v>0</v>
      </c>
      <c r="J48" s="110"/>
      <c r="K48" s="110"/>
      <c r="L48" s="110"/>
      <c r="M48" s="110"/>
      <c r="N48" s="3"/>
      <c r="Q48" s="1"/>
      <c r="S48" s="1"/>
      <c r="V48" s="3"/>
      <c r="W48" s="2"/>
    </row>
    <row r="49" spans="1:23">
      <c r="E49" s="113"/>
      <c r="F49" s="56"/>
      <c r="G49" s="63"/>
      <c r="H49" s="63" t="s">
        <v>177</v>
      </c>
      <c r="I49" s="114">
        <f>B53</f>
        <v>0</v>
      </c>
      <c r="J49" s="110"/>
      <c r="K49" s="110"/>
      <c r="L49" s="110"/>
      <c r="M49" s="110"/>
      <c r="N49" s="3"/>
      <c r="P49" s="1"/>
      <c r="Q49" s="1"/>
    </row>
    <row r="50" spans="1:23" ht="16.2" thickBot="1">
      <c r="A50" s="4" t="s">
        <v>67</v>
      </c>
      <c r="B50" s="16">
        <f>E35-B45</f>
        <v>0</v>
      </c>
      <c r="D50" s="4"/>
      <c r="E50" s="137"/>
      <c r="F50" s="136"/>
      <c r="G50" s="135"/>
      <c r="H50" s="135" t="s">
        <v>226</v>
      </c>
      <c r="I50" s="134">
        <f>B35</f>
        <v>0</v>
      </c>
      <c r="J50" s="3"/>
      <c r="K50" s="3"/>
      <c r="L50" s="3"/>
      <c r="M50" s="3"/>
      <c r="N50" s="3"/>
      <c r="O50" s="1"/>
      <c r="P50" s="1"/>
      <c r="Q50" s="1"/>
    </row>
    <row r="51" spans="1:23" ht="16.8" thickTop="1" thickBot="1">
      <c r="A51" s="4" t="s">
        <v>225</v>
      </c>
      <c r="B51" s="16">
        <f>D35</f>
        <v>0</v>
      </c>
      <c r="D51" s="4"/>
      <c r="E51" s="133"/>
      <c r="F51" s="111"/>
      <c r="G51" s="85">
        <f>SUM(G45:G50)</f>
        <v>0</v>
      </c>
      <c r="H51" s="85"/>
      <c r="I51" s="132">
        <f>SUM(I45:I50)</f>
        <v>0</v>
      </c>
      <c r="J51" s="3"/>
      <c r="K51" s="3"/>
      <c r="L51" s="3"/>
      <c r="M51" s="3"/>
      <c r="O51" s="1"/>
      <c r="P51" s="1"/>
      <c r="Q51" s="1"/>
    </row>
    <row r="52" spans="1:23">
      <c r="A52" s="4" t="s">
        <v>113</v>
      </c>
      <c r="B52" s="16">
        <f>C35-B47</f>
        <v>0</v>
      </c>
      <c r="D52" s="4"/>
      <c r="G52" s="3"/>
      <c r="I52" s="110"/>
      <c r="J52" s="3"/>
      <c r="K52" s="3"/>
      <c r="L52" s="3"/>
      <c r="M52" s="3"/>
      <c r="O52" s="1"/>
      <c r="P52" s="1"/>
      <c r="Q52" s="1"/>
      <c r="S52" s="1"/>
      <c r="T52" s="1"/>
      <c r="U52" s="1"/>
      <c r="V52" s="3"/>
      <c r="W52" s="2"/>
    </row>
    <row r="53" spans="1:23">
      <c r="A53" s="5"/>
      <c r="B53" s="16">
        <f>C35-B47</f>
        <v>0</v>
      </c>
      <c r="J53" s="110"/>
      <c r="K53" s="110"/>
      <c r="L53" s="110"/>
      <c r="M53" s="110"/>
      <c r="O53" s="1"/>
      <c r="P53" s="1"/>
      <c r="Q53" s="1"/>
      <c r="S53" s="1"/>
      <c r="T53" s="1"/>
      <c r="U53" s="1"/>
      <c r="V53" s="3"/>
      <c r="W53" s="2"/>
    </row>
    <row r="54" spans="1:23">
      <c r="A54" s="5"/>
      <c r="J54" s="110"/>
      <c r="K54" s="110"/>
      <c r="L54" s="110"/>
      <c r="M54" s="110"/>
      <c r="O54" s="1"/>
      <c r="P54" s="1"/>
      <c r="Q54" s="1"/>
      <c r="S54" s="1"/>
      <c r="T54" s="1"/>
      <c r="U54" s="1"/>
      <c r="V54" s="3"/>
      <c r="W54" s="2"/>
    </row>
    <row r="55" spans="1:23">
      <c r="A55" s="5"/>
      <c r="J55" s="110"/>
      <c r="K55" s="110"/>
      <c r="L55" s="110"/>
      <c r="M55" s="110"/>
      <c r="O55" s="1"/>
      <c r="P55" s="1"/>
      <c r="Q55" s="1"/>
      <c r="S55" s="1"/>
      <c r="T55" s="1"/>
      <c r="U55" s="1"/>
      <c r="V55" s="3"/>
      <c r="W55" s="2"/>
    </row>
    <row r="56" spans="1:23">
      <c r="A56" s="5"/>
      <c r="J56" s="110"/>
      <c r="K56" s="110"/>
      <c r="L56" s="110"/>
      <c r="M56" s="110"/>
      <c r="O56" s="1"/>
      <c r="P56" s="1"/>
      <c r="Q56" s="1"/>
      <c r="S56" s="47"/>
      <c r="T56" s="1"/>
      <c r="U56" s="1"/>
      <c r="V56" s="3"/>
      <c r="W56" s="2"/>
    </row>
    <row r="57" spans="1:23">
      <c r="A57" s="5"/>
      <c r="J57" s="110"/>
      <c r="K57" s="110"/>
      <c r="L57" s="110"/>
      <c r="M57" s="110"/>
      <c r="O57" s="1"/>
      <c r="P57" s="1"/>
      <c r="Q57" s="1"/>
      <c r="S57" s="1"/>
      <c r="T57" s="1"/>
      <c r="U57" s="1"/>
      <c r="V57" s="3"/>
      <c r="W57" s="2"/>
    </row>
    <row r="58" spans="1:23">
      <c r="A58" s="5"/>
      <c r="O58" s="1"/>
      <c r="P58" s="1"/>
      <c r="Q58" s="1"/>
      <c r="S58" s="131"/>
    </row>
    <row r="59" spans="1:23" ht="16.2" thickBot="1">
      <c r="A59" s="125"/>
      <c r="B59" s="13"/>
      <c r="C59" s="124"/>
      <c r="D59" s="9"/>
      <c r="E59" s="123"/>
      <c r="F59" s="13"/>
      <c r="G59" s="13"/>
      <c r="H59" s="63"/>
      <c r="I59" s="9"/>
      <c r="J59" s="3"/>
      <c r="M59" s="3"/>
      <c r="N59" s="130"/>
      <c r="P59" s="84"/>
      <c r="Q59" s="129"/>
      <c r="R59" s="128"/>
      <c r="S59" s="1"/>
      <c r="T59" s="2"/>
      <c r="U59" s="2"/>
    </row>
    <row r="60" spans="1:23">
      <c r="A60" s="125"/>
      <c r="B60" s="13"/>
      <c r="C60" s="124"/>
      <c r="D60" s="9"/>
      <c r="E60" s="123"/>
      <c r="F60" s="13"/>
      <c r="G60" s="13"/>
      <c r="H60" s="63"/>
      <c r="I60" s="9"/>
      <c r="J60" s="3"/>
      <c r="L60" s="3"/>
      <c r="M60" s="3"/>
      <c r="P60" s="1"/>
      <c r="Q60" s="2"/>
      <c r="R60" s="3"/>
      <c r="S60" s="1"/>
      <c r="T60" s="2"/>
      <c r="U60" s="2"/>
    </row>
    <row r="61" spans="1:23">
      <c r="A61" s="127"/>
      <c r="B61" s="126"/>
      <c r="C61" s="124"/>
      <c r="D61" s="9"/>
      <c r="E61" s="123"/>
      <c r="F61" s="13"/>
      <c r="G61" s="13"/>
      <c r="H61" s="63"/>
      <c r="I61" s="9"/>
      <c r="J61" s="3"/>
      <c r="M61" s="3"/>
      <c r="N61" s="3"/>
      <c r="P61" s="1"/>
      <c r="Q61" s="2"/>
      <c r="R61" s="3"/>
      <c r="S61" s="1"/>
      <c r="T61" s="2"/>
      <c r="U61" s="2"/>
    </row>
    <row r="62" spans="1:23">
      <c r="A62" s="125"/>
      <c r="B62" s="13"/>
      <c r="C62" s="124"/>
      <c r="D62" s="9"/>
      <c r="E62" s="123"/>
      <c r="F62" s="13"/>
      <c r="G62" s="13"/>
      <c r="H62" s="63"/>
      <c r="I62" s="9"/>
      <c r="J62" s="3"/>
      <c r="M62" s="3"/>
      <c r="N62" s="3"/>
      <c r="P62" s="1"/>
      <c r="Q62" s="2"/>
      <c r="R62" s="3"/>
      <c r="S62" s="1"/>
      <c r="T62" s="2"/>
      <c r="U62" s="2"/>
    </row>
    <row r="63" spans="1:23">
      <c r="A63" s="125"/>
      <c r="B63" s="13"/>
      <c r="C63" s="124"/>
      <c r="D63" s="13"/>
      <c r="E63" s="9"/>
      <c r="F63" s="123"/>
      <c r="G63" s="13"/>
      <c r="H63" s="13"/>
      <c r="I63" s="63"/>
      <c r="J63" s="3"/>
      <c r="M63" s="3"/>
      <c r="N63" s="3"/>
      <c r="Q63" s="1"/>
      <c r="R63" s="3"/>
      <c r="T63" s="1"/>
      <c r="U63" s="1"/>
    </row>
    <row r="64" spans="1:23">
      <c r="A64" s="5"/>
    </row>
    <row r="65" spans="1:13">
      <c r="A65" s="5"/>
      <c r="B65" s="16"/>
      <c r="D65" s="3"/>
      <c r="M65" s="16"/>
    </row>
    <row r="66" spans="1:13">
      <c r="A66" s="5"/>
    </row>
    <row r="67" spans="1:13">
      <c r="A67" s="5"/>
    </row>
    <row r="68" spans="1:13">
      <c r="A68" s="5"/>
    </row>
    <row r="69" spans="1:13">
      <c r="A69" s="5"/>
    </row>
    <row r="70" spans="1:13">
      <c r="A70" s="5"/>
    </row>
    <row r="71" spans="1:13">
      <c r="A71" s="5"/>
    </row>
    <row r="72" spans="1:13">
      <c r="A72" s="5"/>
    </row>
    <row r="73" spans="1:13">
      <c r="A73" s="5"/>
    </row>
    <row r="74" spans="1:13">
      <c r="A74" s="5"/>
    </row>
    <row r="75" spans="1:13">
      <c r="A75" s="5"/>
    </row>
    <row r="76" spans="1:13">
      <c r="A76" s="5"/>
    </row>
    <row r="77" spans="1:13">
      <c r="A77" s="5"/>
    </row>
    <row r="78" spans="1:13">
      <c r="A78" s="5"/>
    </row>
    <row r="79" spans="1:13">
      <c r="A79" s="5"/>
    </row>
    <row r="80" spans="1:13">
      <c r="A80" s="5"/>
    </row>
    <row r="81" spans="1:1">
      <c r="A81" s="5"/>
    </row>
    <row r="82" spans="1:1">
      <c r="A82" s="5"/>
    </row>
    <row r="83" spans="1:1">
      <c r="A83" s="5"/>
    </row>
  </sheetData>
  <phoneticPr fontId="3" type="noConversion"/>
  <printOptions horizontalCentered="1" verticalCentered="1"/>
  <pageMargins left="0.15748031496062992" right="0.15748031496062992" top="0.98425196850393704" bottom="0.98425196850393704" header="0.51181102362204722" footer="0.51181102362204722"/>
  <pageSetup paperSize="9" scale="9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7">
    <tabColor rgb="FFFFC000"/>
  </sheetPr>
  <dimension ref="A1:AD81"/>
  <sheetViews>
    <sheetView zoomScaleNormal="100" workbookViewId="0">
      <pane xSplit="1" ySplit="3" topLeftCell="G4" activePane="bottomRight" state="frozen"/>
      <selection activeCell="W25" sqref="W25"/>
      <selection pane="topRight" activeCell="W25" sqref="W25"/>
      <selection pane="bottomLeft" activeCell="W25" sqref="W25"/>
      <selection pane="bottomRight" activeCell="U23" sqref="U23"/>
    </sheetView>
  </sheetViews>
  <sheetFormatPr defaultColWidth="8.8984375" defaultRowHeight="15.6"/>
  <cols>
    <col min="1" max="1" width="10.69921875" style="4" customWidth="1"/>
    <col min="2" max="2" width="16" style="1" customWidth="1"/>
    <col min="3" max="3" width="11.8984375" style="1" bestFit="1" customWidth="1"/>
    <col min="4" max="4" width="10.69921875" style="1" customWidth="1"/>
    <col min="5" max="5" width="13.3984375" style="1" bestFit="1" customWidth="1"/>
    <col min="6" max="6" width="13.19921875" style="1" customWidth="1"/>
    <col min="7" max="7" width="13.3984375" style="1" bestFit="1" customWidth="1"/>
    <col min="8" max="8" width="14.3984375" style="1" customWidth="1"/>
    <col min="9" max="9" width="13" style="3" customWidth="1"/>
    <col min="10" max="10" width="12.19921875" style="1" customWidth="1"/>
    <col min="11" max="11" width="11.8984375" style="1" bestFit="1" customWidth="1"/>
    <col min="12" max="12" width="10.8984375" style="5" bestFit="1" customWidth="1"/>
    <col min="13" max="13" width="11.8984375" style="1" bestFit="1" customWidth="1"/>
    <col min="14" max="14" width="15.296875" style="3" bestFit="1" customWidth="1"/>
    <col min="15" max="15" width="10.19921875" style="82" bestFit="1" customWidth="1"/>
    <col min="16" max="16" width="9.8984375" style="1" bestFit="1" customWidth="1"/>
    <col min="17" max="17" width="11.8984375" style="1" bestFit="1" customWidth="1"/>
    <col min="18" max="18" width="13.3984375" style="1" bestFit="1" customWidth="1"/>
    <col min="19" max="19" width="10.69921875" style="1" customWidth="1"/>
    <col min="20" max="20" width="12.09765625" style="1" bestFit="1" customWidth="1"/>
    <col min="21" max="29" width="13.69921875" style="1" customWidth="1"/>
    <col min="30" max="16384" width="8.8984375" style="1"/>
  </cols>
  <sheetData>
    <row r="1" spans="1:30" ht="28.5" customHeight="1">
      <c r="A1" s="52"/>
      <c r="B1" s="1" t="s">
        <v>866</v>
      </c>
      <c r="C1" s="1" t="s">
        <v>867</v>
      </c>
      <c r="D1" s="1" t="s">
        <v>868</v>
      </c>
      <c r="E1" s="275" t="s">
        <v>869</v>
      </c>
      <c r="F1" s="52"/>
      <c r="G1" s="52"/>
      <c r="H1" s="52"/>
      <c r="I1" s="52"/>
      <c r="J1" s="52"/>
      <c r="K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47" t="s">
        <v>267</v>
      </c>
    </row>
    <row r="2" spans="1:30" ht="20.100000000000001" customHeight="1">
      <c r="I2" s="1"/>
      <c r="L2" s="1"/>
      <c r="M2" s="51">
        <v>1048656659</v>
      </c>
      <c r="N2" s="51">
        <v>119948</v>
      </c>
      <c r="O2" s="50" t="s">
        <v>266</v>
      </c>
      <c r="P2" s="50" t="s">
        <v>265</v>
      </c>
      <c r="Q2" s="50" t="s">
        <v>264</v>
      </c>
      <c r="R2" s="50" t="s">
        <v>263</v>
      </c>
      <c r="S2" s="50" t="s">
        <v>55</v>
      </c>
      <c r="T2" s="50" t="s">
        <v>262</v>
      </c>
      <c r="U2" s="50" t="s">
        <v>261</v>
      </c>
    </row>
    <row r="3" spans="1:30" s="48" customFormat="1" ht="19.95" customHeight="1">
      <c r="A3" s="108" t="s">
        <v>77</v>
      </c>
      <c r="B3" s="108" t="s">
        <v>673</v>
      </c>
      <c r="C3" s="108" t="s">
        <v>674</v>
      </c>
      <c r="D3" s="108" t="s">
        <v>401</v>
      </c>
      <c r="E3" s="108" t="s">
        <v>675</v>
      </c>
      <c r="F3" s="108" t="s">
        <v>52</v>
      </c>
      <c r="G3" s="49" t="s">
        <v>18</v>
      </c>
      <c r="H3" s="219" t="s">
        <v>370</v>
      </c>
      <c r="I3" s="218" t="s">
        <v>369</v>
      </c>
      <c r="J3" s="218" t="s">
        <v>51</v>
      </c>
      <c r="K3" s="218" t="s">
        <v>622</v>
      </c>
      <c r="L3" s="218" t="s">
        <v>676</v>
      </c>
      <c r="M3" s="48" t="s">
        <v>49</v>
      </c>
      <c r="N3" s="48" t="s">
        <v>102</v>
      </c>
      <c r="O3" s="48" t="s">
        <v>224</v>
      </c>
      <c r="P3" s="48" t="s">
        <v>48</v>
      </c>
      <c r="Q3" s="48" t="s">
        <v>47</v>
      </c>
      <c r="R3" s="48" t="s">
        <v>76</v>
      </c>
      <c r="S3" s="48" t="s">
        <v>46</v>
      </c>
      <c r="T3" s="48" t="s">
        <v>155</v>
      </c>
      <c r="U3" s="48" t="s">
        <v>677</v>
      </c>
      <c r="V3" s="48" t="s">
        <v>678</v>
      </c>
    </row>
    <row r="4" spans="1:30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30" s="63" customFormat="1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30" s="47" customFormat="1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30" s="47" customFormat="1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30" s="47" customFormat="1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30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30" ht="19.2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30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30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30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30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30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30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9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9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9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9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29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29">
      <c r="A38" s="182" t="s">
        <v>260</v>
      </c>
      <c r="B38" s="181"/>
      <c r="C38" s="42"/>
      <c r="D38" s="42"/>
      <c r="L38" s="4"/>
      <c r="T38" s="181"/>
      <c r="U38" s="3"/>
      <c r="V38" s="3"/>
      <c r="W38" s="3"/>
      <c r="X38" s="3"/>
      <c r="Y38" s="3"/>
      <c r="Z38" s="3"/>
      <c r="AA38" s="3"/>
      <c r="AB38" s="3"/>
      <c r="AC38" s="3"/>
    </row>
    <row r="39" spans="1:29" ht="16.2" thickBot="1">
      <c r="A39" s="180"/>
      <c r="L39" s="4"/>
      <c r="T39" s="63"/>
    </row>
    <row r="40" spans="1:29">
      <c r="A40" s="32" t="s">
        <v>259</v>
      </c>
      <c r="B40" s="179">
        <v>0.14000000000000001</v>
      </c>
      <c r="C40" s="178"/>
      <c r="D40" s="178"/>
      <c r="E40" s="4"/>
      <c r="F40" s="177" t="s">
        <v>258</v>
      </c>
      <c r="G40" s="176">
        <f>+E35</f>
        <v>0</v>
      </c>
      <c r="H40" s="175" t="s">
        <v>256</v>
      </c>
      <c r="I40" s="174">
        <f>+B45</f>
        <v>0</v>
      </c>
      <c r="L40" s="1"/>
      <c r="N40" s="47"/>
      <c r="O40" s="1"/>
    </row>
    <row r="41" spans="1:29">
      <c r="A41" s="32" t="s">
        <v>257</v>
      </c>
      <c r="B41" s="33">
        <f>ROUND(B43/1.1,0)</f>
        <v>0</v>
      </c>
      <c r="C41" s="53"/>
      <c r="D41" s="173"/>
      <c r="E41" s="8"/>
      <c r="F41" s="170" t="s">
        <v>256</v>
      </c>
      <c r="G41" s="169">
        <f>+I40</f>
        <v>0</v>
      </c>
      <c r="H41" s="172" t="s">
        <v>255</v>
      </c>
      <c r="I41" s="167">
        <f>B46</f>
        <v>0</v>
      </c>
      <c r="L41" s="1"/>
      <c r="N41" s="47"/>
      <c r="O41" s="1"/>
    </row>
    <row r="42" spans="1:29">
      <c r="A42" s="32" t="s">
        <v>254</v>
      </c>
      <c r="B42" s="33">
        <f>+B43-B41</f>
        <v>0</v>
      </c>
      <c r="C42" s="53"/>
      <c r="D42" s="53"/>
      <c r="E42" s="3"/>
      <c r="F42" s="170"/>
      <c r="G42" s="169"/>
      <c r="H42" s="172" t="s">
        <v>253</v>
      </c>
      <c r="I42" s="167">
        <f>B41</f>
        <v>0</v>
      </c>
      <c r="L42" s="1"/>
      <c r="N42" s="47"/>
      <c r="O42" s="1"/>
    </row>
    <row r="43" spans="1:29">
      <c r="A43" s="32" t="s">
        <v>252</v>
      </c>
      <c r="B43" s="55">
        <f>+E35*B40</f>
        <v>0</v>
      </c>
      <c r="C43" s="104"/>
      <c r="D43" s="104"/>
      <c r="E43" s="3"/>
      <c r="F43" s="170"/>
      <c r="G43" s="169"/>
      <c r="H43" s="172" t="s">
        <v>251</v>
      </c>
      <c r="I43" s="167">
        <f>B42</f>
        <v>0</v>
      </c>
      <c r="L43" s="1"/>
      <c r="N43" s="47"/>
      <c r="O43" s="1"/>
    </row>
    <row r="44" spans="1:29" ht="17.399999999999999">
      <c r="A44" s="120"/>
      <c r="F44" s="170"/>
      <c r="G44" s="169"/>
      <c r="H44" s="172" t="s">
        <v>247</v>
      </c>
      <c r="I44" s="171">
        <f>+B47</f>
        <v>0</v>
      </c>
      <c r="L44" s="1"/>
      <c r="N44" s="47"/>
      <c r="O44" s="1"/>
    </row>
    <row r="45" spans="1:29">
      <c r="A45" s="4" t="s">
        <v>250</v>
      </c>
      <c r="B45" s="16">
        <f>+E35-B41</f>
        <v>0</v>
      </c>
      <c r="C45" s="16"/>
      <c r="D45" s="16"/>
      <c r="F45" s="170"/>
      <c r="G45" s="169"/>
      <c r="H45" s="168" t="s">
        <v>249</v>
      </c>
      <c r="I45" s="167">
        <f>B35</f>
        <v>0</v>
      </c>
      <c r="L45" s="1"/>
      <c r="N45" s="47"/>
      <c r="O45" s="1"/>
    </row>
    <row r="46" spans="1:29" ht="16.2" thickBot="1">
      <c r="A46" s="4" t="s">
        <v>248</v>
      </c>
      <c r="B46" s="16">
        <f>D35</f>
        <v>0</v>
      </c>
      <c r="C46" s="16"/>
      <c r="D46" s="16"/>
      <c r="F46" s="166"/>
      <c r="G46" s="165">
        <f>SUM(G40:G45)</f>
        <v>0</v>
      </c>
      <c r="H46" s="165"/>
      <c r="I46" s="164">
        <f>SUM(I40:I45)</f>
        <v>0</v>
      </c>
      <c r="L46" s="1"/>
      <c r="N46" s="81"/>
      <c r="O46" s="1"/>
    </row>
    <row r="47" spans="1:29" s="144" customFormat="1">
      <c r="A47" s="4" t="s">
        <v>247</v>
      </c>
      <c r="B47" s="16">
        <f>+C35-B43</f>
        <v>0</v>
      </c>
      <c r="C47" s="16"/>
      <c r="D47" s="16"/>
      <c r="E47" s="1"/>
      <c r="F47" s="1"/>
      <c r="G47" s="1"/>
      <c r="H47" s="3"/>
      <c r="I47" s="3"/>
      <c r="K47" s="163"/>
      <c r="L47" s="162"/>
      <c r="M47" s="149"/>
      <c r="N47" s="7"/>
      <c r="O47" s="8"/>
      <c r="P47" s="8"/>
      <c r="Q47" s="8"/>
    </row>
    <row r="48" spans="1:29" s="144" customFormat="1">
      <c r="A48" s="161"/>
      <c r="B48" s="160"/>
      <c r="C48" s="160"/>
      <c r="D48" s="160"/>
      <c r="H48" s="3"/>
      <c r="I48" s="3"/>
      <c r="K48" s="158"/>
      <c r="L48" s="154"/>
      <c r="M48" s="149"/>
    </row>
    <row r="49" spans="1:28" s="144" customFormat="1">
      <c r="A49" s="159" t="s">
        <v>246</v>
      </c>
      <c r="B49" s="3"/>
      <c r="C49" s="3"/>
      <c r="D49" s="3"/>
      <c r="H49" s="3"/>
      <c r="I49" s="3"/>
      <c r="J49" s="151"/>
      <c r="K49" s="158"/>
      <c r="L49" s="154"/>
      <c r="M49" s="149"/>
    </row>
    <row r="50" spans="1:28" s="144" customFormat="1">
      <c r="A50" s="144" t="s">
        <v>245</v>
      </c>
      <c r="B50" s="157"/>
      <c r="C50" s="157"/>
      <c r="D50" s="157"/>
      <c r="E50" s="153"/>
      <c r="F50" s="153"/>
      <c r="G50" s="151"/>
      <c r="H50" s="148" t="s">
        <v>244</v>
      </c>
      <c r="I50" s="3"/>
      <c r="J50" s="156"/>
      <c r="K50" s="155"/>
      <c r="L50" s="154"/>
      <c r="M50" s="149"/>
    </row>
    <row r="51" spans="1:28" s="144" customFormat="1" ht="16.2" thickBot="1">
      <c r="A51" s="153"/>
      <c r="B51" s="152"/>
      <c r="C51" s="152"/>
      <c r="D51" s="152"/>
      <c r="E51" s="146"/>
      <c r="F51" s="146"/>
      <c r="G51" s="151"/>
      <c r="H51" s="148" t="s">
        <v>243</v>
      </c>
      <c r="I51" s="3"/>
      <c r="J51" s="147"/>
      <c r="K51" s="150"/>
      <c r="L51" s="149"/>
      <c r="M51" s="149"/>
      <c r="N51" s="1"/>
      <c r="O51" s="1"/>
      <c r="P51" s="1"/>
      <c r="Q51" s="1"/>
    </row>
    <row r="52" spans="1:28" s="144" customFormat="1">
      <c r="A52" s="146"/>
      <c r="H52" s="148" t="s">
        <v>242</v>
      </c>
      <c r="I52" s="117"/>
      <c r="J52" s="147"/>
      <c r="K52" s="147"/>
      <c r="N52" s="1"/>
      <c r="O52" s="1"/>
      <c r="P52" s="1"/>
      <c r="Q52" s="1"/>
    </row>
    <row r="53" spans="1:28" s="144" customFormat="1">
      <c r="A53" s="146"/>
      <c r="H53" s="3"/>
      <c r="I53" s="42"/>
      <c r="Y53" s="1"/>
      <c r="Z53" s="1"/>
      <c r="AA53" s="1"/>
      <c r="AB53" s="1"/>
    </row>
    <row r="54" spans="1:28">
      <c r="A54" s="146"/>
      <c r="B54" s="144"/>
      <c r="C54" s="144"/>
      <c r="D54" s="144"/>
      <c r="E54" s="144"/>
      <c r="F54" s="144"/>
      <c r="G54" s="145"/>
      <c r="I54" s="56"/>
      <c r="R54" s="145"/>
      <c r="S54" s="144"/>
      <c r="T54" s="144"/>
    </row>
    <row r="55" spans="1:28">
      <c r="A55" s="5"/>
      <c r="I55" s="56"/>
    </row>
    <row r="56" spans="1:28">
      <c r="A56" s="5"/>
      <c r="I56" s="56"/>
    </row>
    <row r="57" spans="1:28">
      <c r="A57" s="5"/>
      <c r="I57" s="56"/>
    </row>
    <row r="58" spans="1:28">
      <c r="A58" s="5"/>
      <c r="I58" s="56"/>
    </row>
    <row r="59" spans="1:28" ht="16.2" thickBot="1">
      <c r="A59" s="5"/>
      <c r="I59" s="111"/>
    </row>
    <row r="60" spans="1:28">
      <c r="A60" s="5"/>
    </row>
    <row r="61" spans="1:28">
      <c r="A61" s="5"/>
    </row>
    <row r="62" spans="1:28">
      <c r="A62" s="5"/>
    </row>
    <row r="63" spans="1:28">
      <c r="A63" s="5"/>
    </row>
    <row r="64" spans="1:28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tabColor rgb="FFFFC000"/>
  </sheetPr>
  <dimension ref="A1:AD81"/>
  <sheetViews>
    <sheetView zoomScaleNormal="100" workbookViewId="0">
      <pane xSplit="1" ySplit="3" topLeftCell="S4" activePane="bottomRight" state="frozen"/>
      <selection activeCell="W25" sqref="W25"/>
      <selection pane="topRight" activeCell="W25" sqref="W25"/>
      <selection pane="bottomLeft" activeCell="W25" sqref="W25"/>
      <selection pane="bottomRight" activeCell="AE26" sqref="AE26"/>
    </sheetView>
  </sheetViews>
  <sheetFormatPr defaultColWidth="8.8984375" defaultRowHeight="15.6"/>
  <cols>
    <col min="1" max="1" width="10.69921875" style="4" customWidth="1"/>
    <col min="2" max="2" width="12.09765625" style="1" bestFit="1" customWidth="1"/>
    <col min="3" max="3" width="15.796875" style="1" customWidth="1"/>
    <col min="4" max="4" width="10.69921875" style="1" customWidth="1"/>
    <col min="5" max="5" width="12.3984375" style="1" bestFit="1" customWidth="1"/>
    <col min="6" max="6" width="10.69921875" style="1" customWidth="1"/>
    <col min="7" max="7" width="16.296875" style="1" customWidth="1"/>
    <col min="8" max="8" width="10.69921875" style="1" customWidth="1"/>
    <col min="9" max="9" width="15" style="1" customWidth="1"/>
    <col min="10" max="10" width="15.19921875" style="1" bestFit="1" customWidth="1"/>
    <col min="11" max="11" width="13" style="3" customWidth="1"/>
    <col min="12" max="12" width="13.8984375" style="5" bestFit="1" customWidth="1"/>
    <col min="13" max="13" width="11.8984375" style="1" bestFit="1" customWidth="1"/>
    <col min="14" max="14" width="9.8984375" style="3" bestFit="1" customWidth="1"/>
    <col min="15" max="15" width="15.19921875" style="82" bestFit="1" customWidth="1"/>
    <col min="16" max="16" width="15.19921875" style="1" bestFit="1" customWidth="1"/>
    <col min="17" max="17" width="9.8984375" style="1" bestFit="1" customWidth="1"/>
    <col min="18" max="18" width="8.59765625" style="1" customWidth="1"/>
    <col min="19" max="19" width="12.09765625" style="1" bestFit="1" customWidth="1"/>
    <col min="20" max="20" width="10.69921875" style="1" customWidth="1"/>
    <col min="21" max="21" width="12.09765625" style="1" bestFit="1" customWidth="1"/>
    <col min="22" max="30" width="13.69921875" style="1" customWidth="1"/>
    <col min="31" max="16384" width="8.8984375" style="1"/>
  </cols>
  <sheetData>
    <row r="1" spans="1:30" ht="28.5" customHeight="1">
      <c r="A1" s="197"/>
      <c r="B1" s="1" t="s">
        <v>870</v>
      </c>
      <c r="C1" s="1" t="s">
        <v>871</v>
      </c>
      <c r="D1" s="1" t="s">
        <v>872</v>
      </c>
      <c r="E1" s="275" t="s">
        <v>873</v>
      </c>
      <c r="F1" s="197"/>
      <c r="G1" s="197"/>
      <c r="H1" s="197"/>
      <c r="I1" s="197"/>
      <c r="J1" s="197"/>
      <c r="K1" s="52"/>
      <c r="L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</row>
    <row r="2" spans="1:30" ht="20.100000000000001" customHeight="1">
      <c r="K2" s="1"/>
      <c r="L2" s="1"/>
      <c r="M2" s="51">
        <v>1048656659</v>
      </c>
      <c r="N2" s="51">
        <v>119948</v>
      </c>
      <c r="O2" s="50" t="s">
        <v>291</v>
      </c>
      <c r="P2" s="50" t="s">
        <v>290</v>
      </c>
      <c r="Q2" s="50" t="s">
        <v>289</v>
      </c>
      <c r="R2" s="50" t="s">
        <v>22</v>
      </c>
      <c r="S2" s="50" t="s">
        <v>55</v>
      </c>
      <c r="T2" s="50" t="s">
        <v>54</v>
      </c>
      <c r="U2" s="50" t="s">
        <v>288</v>
      </c>
    </row>
    <row r="3" spans="1:30" s="48" customFormat="1" ht="19.95" customHeight="1">
      <c r="A3" s="108" t="s">
        <v>679</v>
      </c>
      <c r="B3" s="108" t="s">
        <v>287</v>
      </c>
      <c r="C3" s="108" t="s">
        <v>680</v>
      </c>
      <c r="D3" s="108" t="s">
        <v>681</v>
      </c>
      <c r="E3" s="108" t="s">
        <v>682</v>
      </c>
      <c r="F3" s="108" t="s">
        <v>536</v>
      </c>
      <c r="G3" s="49" t="s">
        <v>18</v>
      </c>
      <c r="H3" s="219" t="s">
        <v>370</v>
      </c>
      <c r="I3" s="218" t="s">
        <v>683</v>
      </c>
      <c r="J3" s="218" t="s">
        <v>51</v>
      </c>
      <c r="K3" s="218" t="s">
        <v>684</v>
      </c>
      <c r="L3" s="218" t="s">
        <v>685</v>
      </c>
      <c r="M3" s="48" t="s">
        <v>686</v>
      </c>
      <c r="N3" s="48" t="s">
        <v>687</v>
      </c>
      <c r="O3" s="48" t="s">
        <v>224</v>
      </c>
      <c r="P3" s="48" t="s">
        <v>688</v>
      </c>
      <c r="Q3" s="48" t="s">
        <v>689</v>
      </c>
      <c r="R3" s="48" t="s">
        <v>690</v>
      </c>
      <c r="S3" s="48" t="s">
        <v>691</v>
      </c>
      <c r="T3" s="48" t="s">
        <v>692</v>
      </c>
      <c r="U3" s="48" t="s">
        <v>693</v>
      </c>
      <c r="V3" s="48" t="s">
        <v>694</v>
      </c>
    </row>
    <row r="4" spans="1:30" s="47" customFormat="1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30" s="47" customFormat="1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30" s="47" customFormat="1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30" s="47" customFormat="1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30" s="47" customFormat="1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30" s="47" customFormat="1" ht="19.2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30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30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30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30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30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30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183"/>
    </row>
    <row r="16" spans="1:30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185"/>
    </row>
    <row r="17" spans="1:23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183"/>
    </row>
    <row r="18" spans="1:23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185"/>
    </row>
    <row r="19" spans="1:23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P19" s="3"/>
      <c r="Q19" s="3"/>
      <c r="R19" s="3"/>
      <c r="S19" s="3"/>
      <c r="T19" s="3"/>
      <c r="U19" s="3"/>
      <c r="V19" s="3">
        <f t="shared" si="2"/>
        <v>0</v>
      </c>
      <c r="W19" s="183"/>
    </row>
    <row r="20" spans="1:23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P20" s="3"/>
      <c r="Q20" s="3"/>
      <c r="R20" s="3"/>
      <c r="S20" s="3"/>
      <c r="T20" s="3"/>
      <c r="U20" s="3"/>
      <c r="V20" s="3">
        <f t="shared" si="2"/>
        <v>0</v>
      </c>
      <c r="W20" s="185"/>
    </row>
    <row r="21" spans="1:23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P21" s="3"/>
      <c r="Q21" s="3"/>
      <c r="R21" s="3"/>
      <c r="S21" s="3"/>
      <c r="T21" s="3"/>
      <c r="U21" s="3"/>
      <c r="V21" s="3">
        <f t="shared" si="2"/>
        <v>0</v>
      </c>
      <c r="W21" s="183"/>
    </row>
    <row r="22" spans="1:23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P22" s="3"/>
      <c r="Q22" s="3"/>
      <c r="R22" s="3"/>
      <c r="S22" s="3"/>
      <c r="T22" s="3"/>
      <c r="U22" s="3"/>
      <c r="V22" s="3">
        <f t="shared" si="2"/>
        <v>0</v>
      </c>
      <c r="W22" s="185"/>
    </row>
    <row r="23" spans="1:23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3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3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3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3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3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3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3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3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3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30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30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30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30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30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30">
      <c r="A38" s="182" t="s">
        <v>286</v>
      </c>
      <c r="B38" s="181"/>
      <c r="C38" s="42"/>
      <c r="D38" s="42"/>
      <c r="L38" s="4"/>
      <c r="U38" s="181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A39" s="180"/>
      <c r="C39" s="76" t="s">
        <v>285</v>
      </c>
      <c r="L39" s="4"/>
    </row>
    <row r="40" spans="1:30">
      <c r="A40" s="32" t="s">
        <v>284</v>
      </c>
      <c r="B40" s="196">
        <v>0.17</v>
      </c>
      <c r="C40" s="195" t="s">
        <v>283</v>
      </c>
      <c r="D40" s="194"/>
      <c r="E40" s="4"/>
      <c r="F40" s="4"/>
      <c r="G40" s="16"/>
      <c r="K40" s="1"/>
      <c r="L40" s="1"/>
      <c r="N40" s="1"/>
      <c r="O40" s="1"/>
    </row>
    <row r="41" spans="1:30">
      <c r="A41" s="32" t="s">
        <v>282</v>
      </c>
      <c r="B41" s="73">
        <f>ROUND(B43/1.1,0)</f>
        <v>0</v>
      </c>
      <c r="C41" s="73">
        <v>8310000</v>
      </c>
      <c r="D41" s="9"/>
      <c r="E41" s="8"/>
      <c r="F41" s="8"/>
      <c r="G41" s="16"/>
      <c r="K41" s="1"/>
      <c r="L41" s="1"/>
      <c r="N41" s="1"/>
      <c r="O41" s="1"/>
    </row>
    <row r="42" spans="1:30">
      <c r="A42" s="32" t="s">
        <v>281</v>
      </c>
      <c r="B42" s="73">
        <f>+B43-B41</f>
        <v>0</v>
      </c>
      <c r="C42" s="73">
        <f>C41/10</f>
        <v>831000</v>
      </c>
      <c r="D42" s="9"/>
      <c r="E42" s="3"/>
      <c r="F42" s="3"/>
      <c r="K42" s="1"/>
      <c r="L42" s="1"/>
      <c r="N42" s="1"/>
      <c r="O42" s="1"/>
    </row>
    <row r="43" spans="1:30">
      <c r="A43" s="32" t="s">
        <v>280</v>
      </c>
      <c r="B43" s="30">
        <f>+E35*B40</f>
        <v>0</v>
      </c>
      <c r="C43" s="30">
        <f>C41+C42</f>
        <v>9141000</v>
      </c>
      <c r="D43" s="13"/>
      <c r="E43" s="3"/>
      <c r="F43" s="3"/>
      <c r="K43" s="1"/>
      <c r="L43" s="1"/>
      <c r="N43" s="1"/>
      <c r="O43" s="1"/>
    </row>
    <row r="44" spans="1:30" ht="18" thickBot="1">
      <c r="A44" s="120"/>
      <c r="F44" s="16"/>
      <c r="K44" s="1"/>
      <c r="L44" s="1"/>
      <c r="N44" s="1"/>
      <c r="O44" s="1"/>
    </row>
    <row r="45" spans="1:30">
      <c r="A45" s="4" t="s">
        <v>279</v>
      </c>
      <c r="B45" s="16">
        <f>E35-B41</f>
        <v>0</v>
      </c>
      <c r="E45" s="40" t="s">
        <v>278</v>
      </c>
      <c r="F45" s="39">
        <f>E35</f>
        <v>0</v>
      </c>
      <c r="G45" s="72" t="s">
        <v>276</v>
      </c>
      <c r="H45" s="37">
        <f>B45</f>
        <v>0</v>
      </c>
      <c r="K45" s="1"/>
      <c r="L45" s="1"/>
      <c r="N45" s="1"/>
      <c r="O45" s="1"/>
    </row>
    <row r="46" spans="1:30">
      <c r="A46" s="4" t="s">
        <v>277</v>
      </c>
      <c r="B46" s="16">
        <f>D35</f>
        <v>0</v>
      </c>
      <c r="E46" s="27" t="s">
        <v>276</v>
      </c>
      <c r="F46" s="20">
        <f>+H45</f>
        <v>0</v>
      </c>
      <c r="G46" s="68" t="s">
        <v>275</v>
      </c>
      <c r="H46" s="25">
        <f>B46</f>
        <v>0</v>
      </c>
      <c r="K46" s="1"/>
      <c r="L46" s="1"/>
      <c r="N46" s="16">
        <f>+H51-F51</f>
        <v>0</v>
      </c>
      <c r="O46" s="1"/>
    </row>
    <row r="47" spans="1:30" s="144" customFormat="1">
      <c r="A47" s="4" t="s">
        <v>271</v>
      </c>
      <c r="B47" s="16">
        <f>C35-B43</f>
        <v>0</v>
      </c>
      <c r="E47" s="27"/>
      <c r="F47" s="20"/>
      <c r="G47" s="68" t="s">
        <v>274</v>
      </c>
      <c r="H47" s="25">
        <f>+B41</f>
        <v>0</v>
      </c>
      <c r="N47" s="7"/>
      <c r="O47" s="8"/>
      <c r="P47" s="8"/>
      <c r="Q47" s="8"/>
    </row>
    <row r="48" spans="1:30" s="144" customFormat="1">
      <c r="A48" s="161"/>
      <c r="B48" s="160"/>
      <c r="E48" s="27"/>
      <c r="F48" s="20"/>
      <c r="G48" s="68" t="s">
        <v>273</v>
      </c>
      <c r="H48" s="25">
        <f>+B42</f>
        <v>0</v>
      </c>
      <c r="J48" s="158"/>
      <c r="K48" s="3"/>
      <c r="L48" s="154"/>
      <c r="M48" s="149"/>
    </row>
    <row r="49" spans="1:17" s="144" customFormat="1">
      <c r="A49" s="159" t="s">
        <v>272</v>
      </c>
      <c r="B49" s="3"/>
      <c r="E49" s="27"/>
      <c r="F49" s="20"/>
      <c r="G49" s="68" t="s">
        <v>271</v>
      </c>
      <c r="H49" s="67">
        <f>+B47</f>
        <v>0</v>
      </c>
      <c r="I49" s="151"/>
      <c r="J49" s="158"/>
      <c r="K49" s="3"/>
      <c r="L49" s="154"/>
      <c r="M49" s="149"/>
    </row>
    <row r="50" spans="1:17" s="144" customFormat="1">
      <c r="A50" s="144" t="s">
        <v>270</v>
      </c>
      <c r="B50" s="157"/>
      <c r="E50" s="27"/>
      <c r="F50" s="20"/>
      <c r="G50" s="29" t="s">
        <v>269</v>
      </c>
      <c r="H50" s="25">
        <f>+B35</f>
        <v>0</v>
      </c>
      <c r="I50" s="151"/>
      <c r="J50" s="158"/>
      <c r="K50" s="3"/>
      <c r="L50" s="154"/>
      <c r="M50" s="149"/>
    </row>
    <row r="51" spans="1:17" s="144" customFormat="1" ht="16.2" thickBot="1">
      <c r="A51" s="153"/>
      <c r="B51" s="152"/>
      <c r="E51" s="193"/>
      <c r="F51" s="20">
        <f>SUM(F45:F50)</f>
        <v>0</v>
      </c>
      <c r="G51" s="20"/>
      <c r="H51" s="192">
        <f>SUM(H45:H50)</f>
        <v>0</v>
      </c>
      <c r="J51" s="149"/>
      <c r="K51" s="3"/>
      <c r="L51" s="149"/>
      <c r="M51" s="149"/>
      <c r="N51" s="1"/>
      <c r="O51" s="1"/>
      <c r="P51" s="1"/>
      <c r="Q51" s="1"/>
    </row>
    <row r="52" spans="1:17" s="144" customFormat="1" ht="16.2" thickBot="1">
      <c r="A52" s="146"/>
      <c r="E52" s="191"/>
      <c r="F52" s="190"/>
      <c r="G52" s="189"/>
      <c r="H52" s="188"/>
      <c r="K52" s="117"/>
      <c r="N52" s="1"/>
      <c r="O52" s="1"/>
      <c r="P52" s="1"/>
      <c r="Q52" s="1"/>
    </row>
    <row r="53" spans="1:17" s="144" customFormat="1">
      <c r="A53" s="146"/>
      <c r="H53" s="3"/>
      <c r="K53" s="42"/>
      <c r="N53" s="1"/>
      <c r="O53" s="1"/>
      <c r="P53" s="1"/>
      <c r="Q53" s="1"/>
    </row>
    <row r="54" spans="1:17">
      <c r="A54" s="146"/>
      <c r="B54" s="144"/>
      <c r="C54" s="144"/>
      <c r="D54" s="144"/>
      <c r="E54" s="144"/>
      <c r="F54" s="144"/>
      <c r="G54" s="145"/>
      <c r="K54" s="56"/>
      <c r="L54" s="1"/>
      <c r="N54" s="1"/>
      <c r="O54" s="1"/>
    </row>
    <row r="55" spans="1:17">
      <c r="A55" s="5"/>
      <c r="K55" s="56"/>
      <c r="L55" s="1"/>
      <c r="N55" s="1"/>
      <c r="O55" s="1"/>
    </row>
    <row r="56" spans="1:17">
      <c r="A56" s="5"/>
      <c r="K56" s="56"/>
      <c r="L56" s="1"/>
      <c r="N56" s="1"/>
      <c r="O56" s="1"/>
    </row>
    <row r="57" spans="1:17">
      <c r="A57" s="5"/>
      <c r="K57" s="56"/>
      <c r="L57" s="1"/>
      <c r="N57" s="1"/>
      <c r="O57" s="1"/>
    </row>
    <row r="58" spans="1:17">
      <c r="A58" s="5"/>
      <c r="K58" s="56"/>
    </row>
    <row r="59" spans="1:17" ht="16.2" thickBot="1">
      <c r="A59" s="5"/>
      <c r="K59" s="111"/>
    </row>
    <row r="60" spans="1:17">
      <c r="A60" s="5"/>
    </row>
    <row r="61" spans="1:17">
      <c r="A61" s="5"/>
    </row>
    <row r="62" spans="1:17">
      <c r="A62" s="5"/>
    </row>
    <row r="63" spans="1:17">
      <c r="A63" s="5"/>
    </row>
    <row r="64" spans="1:17">
      <c r="A64" s="5"/>
      <c r="N64" s="3" t="s">
        <v>268</v>
      </c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tabColor rgb="FFFFC000"/>
  </sheetPr>
  <dimension ref="A1:W83"/>
  <sheetViews>
    <sheetView zoomScale="83" zoomScaleNormal="83" workbookViewId="0">
      <pane xSplit="1" ySplit="3" topLeftCell="S4" activePane="bottomRight" state="frozen"/>
      <selection activeCell="W25" sqref="W25"/>
      <selection pane="topRight" activeCell="W25" sqref="W25"/>
      <selection pane="bottomLeft" activeCell="W25" sqref="W25"/>
      <selection pane="bottomRight" activeCell="AB25" sqref="AB25"/>
    </sheetView>
  </sheetViews>
  <sheetFormatPr defaultColWidth="8.8984375" defaultRowHeight="15.6"/>
  <cols>
    <col min="1" max="1" width="10.3984375" style="4" customWidth="1"/>
    <col min="2" max="2" width="11.59765625" style="4" customWidth="1"/>
    <col min="3" max="3" width="11.3984375" style="1" customWidth="1"/>
    <col min="4" max="4" width="12.296875" style="1" customWidth="1"/>
    <col min="5" max="5" width="11.8984375" style="1" bestFit="1" customWidth="1"/>
    <col min="6" max="6" width="10.3984375" style="1" customWidth="1"/>
    <col min="7" max="7" width="9" style="1" customWidth="1"/>
    <col min="8" max="8" width="16.69921875" style="1" customWidth="1"/>
    <col min="9" max="9" width="13.69921875" style="3" customWidth="1"/>
    <col min="10" max="10" width="10.796875" style="3" customWidth="1"/>
    <col min="11" max="11" width="12.19921875" style="1" bestFit="1" customWidth="1"/>
    <col min="12" max="12" width="8.19921875" style="1" bestFit="1" customWidth="1"/>
    <col min="13" max="13" width="10.19921875" style="3" bestFit="1" customWidth="1"/>
    <col min="14" max="14" width="11.8984375" style="3" customWidth="1"/>
    <col min="15" max="15" width="13" style="3" customWidth="1"/>
    <col min="16" max="16" width="12.19921875" style="1" bestFit="1" customWidth="1"/>
    <col min="17" max="17" width="15.19921875" style="1" customWidth="1"/>
    <col min="18" max="18" width="12.19921875" style="2" bestFit="1" customWidth="1"/>
    <col min="19" max="19" width="13.3984375" style="2" customWidth="1"/>
    <col min="20" max="20" width="10.796875" style="1" customWidth="1"/>
    <col min="21" max="21" width="16" style="1" bestFit="1" customWidth="1"/>
    <col min="22" max="22" width="9.796875" style="1" customWidth="1"/>
    <col min="23" max="16384" width="8.8984375" style="1"/>
  </cols>
  <sheetData>
    <row r="1" spans="1:23" ht="28.5" customHeight="1">
      <c r="A1" s="52"/>
      <c r="B1" s="1" t="s">
        <v>874</v>
      </c>
      <c r="C1" s="1" t="s">
        <v>875</v>
      </c>
      <c r="D1" s="1" t="s">
        <v>876</v>
      </c>
      <c r="E1" s="275" t="s">
        <v>877</v>
      </c>
      <c r="F1" s="52"/>
      <c r="G1" s="52"/>
      <c r="H1" s="52"/>
      <c r="I1" s="52"/>
      <c r="J1" s="52"/>
      <c r="K1" s="52"/>
      <c r="L1" s="52"/>
      <c r="M1" s="52"/>
    </row>
    <row r="2" spans="1:23">
      <c r="B2" s="1"/>
      <c r="H2" s="3"/>
      <c r="J2" s="1"/>
      <c r="M2" s="51">
        <v>1048656659</v>
      </c>
      <c r="N2" s="51">
        <v>119948</v>
      </c>
      <c r="O2" s="50" t="s">
        <v>173</v>
      </c>
      <c r="P2" s="50" t="s">
        <v>172</v>
      </c>
      <c r="Q2" s="50" t="s">
        <v>171</v>
      </c>
      <c r="R2" s="50" t="s">
        <v>170</v>
      </c>
      <c r="S2" s="50" t="s">
        <v>169</v>
      </c>
      <c r="T2" s="50" t="s">
        <v>168</v>
      </c>
      <c r="U2" s="50" t="s">
        <v>167</v>
      </c>
      <c r="W2" s="48"/>
    </row>
    <row r="3" spans="1:23" s="48" customFormat="1">
      <c r="A3" s="108" t="s">
        <v>695</v>
      </c>
      <c r="B3" s="108" t="s">
        <v>696</v>
      </c>
      <c r="C3" s="108" t="s">
        <v>697</v>
      </c>
      <c r="D3" s="108" t="s">
        <v>401</v>
      </c>
      <c r="E3" s="108" t="s">
        <v>698</v>
      </c>
      <c r="F3" s="108" t="s">
        <v>52</v>
      </c>
      <c r="G3" s="49" t="s">
        <v>18</v>
      </c>
      <c r="H3" s="219" t="s">
        <v>699</v>
      </c>
      <c r="I3" s="218" t="s">
        <v>369</v>
      </c>
      <c r="J3" s="218" t="s">
        <v>51</v>
      </c>
      <c r="K3" s="218" t="s">
        <v>700</v>
      </c>
      <c r="L3" s="218" t="s">
        <v>623</v>
      </c>
      <c r="M3" s="48" t="s">
        <v>701</v>
      </c>
      <c r="N3" s="48" t="s">
        <v>702</v>
      </c>
      <c r="O3" s="48" t="s">
        <v>703</v>
      </c>
      <c r="P3" s="48" t="s">
        <v>48</v>
      </c>
      <c r="Q3" s="48" t="s">
        <v>47</v>
      </c>
      <c r="R3" s="48" t="s">
        <v>76</v>
      </c>
      <c r="S3" s="48" t="s">
        <v>46</v>
      </c>
      <c r="T3" s="48" t="s">
        <v>45</v>
      </c>
      <c r="U3" s="48" t="s">
        <v>704</v>
      </c>
      <c r="V3" s="48" t="s">
        <v>4</v>
      </c>
      <c r="W3" s="1"/>
    </row>
    <row r="4" spans="1:23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3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P5" s="3"/>
      <c r="Q5" s="3"/>
      <c r="R5" s="3"/>
      <c r="S5" s="3"/>
      <c r="T5" s="3"/>
      <c r="U5" s="3"/>
      <c r="V5" s="3">
        <f t="shared" si="2"/>
        <v>0</v>
      </c>
    </row>
    <row r="6" spans="1:23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P6" s="3"/>
      <c r="Q6" s="3"/>
      <c r="R6" s="3"/>
      <c r="S6" s="3"/>
      <c r="T6" s="3"/>
      <c r="U6" s="3"/>
      <c r="V6" s="3">
        <f t="shared" si="2"/>
        <v>0</v>
      </c>
    </row>
    <row r="7" spans="1:23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P7" s="3"/>
      <c r="Q7" s="3"/>
      <c r="R7" s="3"/>
      <c r="S7" s="3"/>
      <c r="T7" s="3"/>
      <c r="U7" s="3"/>
      <c r="V7" s="3">
        <f t="shared" si="2"/>
        <v>0</v>
      </c>
    </row>
    <row r="8" spans="1:23" s="47" customFormat="1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  <c r="W8" s="1"/>
    </row>
    <row r="9" spans="1:23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P9" s="3"/>
      <c r="Q9" s="3"/>
      <c r="R9" s="3"/>
      <c r="S9" s="3"/>
      <c r="T9" s="3"/>
      <c r="U9" s="3"/>
      <c r="V9" s="3">
        <f t="shared" si="2"/>
        <v>0</v>
      </c>
    </row>
    <row r="10" spans="1:23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P10" s="3"/>
      <c r="Q10" s="3"/>
      <c r="R10" s="3"/>
      <c r="S10" s="3"/>
      <c r="T10" s="3"/>
      <c r="U10" s="3"/>
      <c r="V10" s="3">
        <f t="shared" si="2"/>
        <v>0</v>
      </c>
    </row>
    <row r="11" spans="1:23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P11" s="3"/>
      <c r="Q11" s="3"/>
      <c r="R11" s="3"/>
      <c r="S11" s="3"/>
      <c r="T11" s="3"/>
      <c r="U11" s="3"/>
      <c r="V11" s="3">
        <f t="shared" si="2"/>
        <v>0</v>
      </c>
    </row>
    <row r="12" spans="1:23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P12" s="3"/>
      <c r="Q12" s="3"/>
      <c r="R12" s="3"/>
      <c r="S12" s="3"/>
      <c r="T12" s="3"/>
      <c r="U12" s="3"/>
      <c r="V12" s="3">
        <f t="shared" si="2"/>
        <v>0</v>
      </c>
    </row>
    <row r="13" spans="1:23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P13" s="3"/>
      <c r="Q13" s="3"/>
      <c r="R13" s="3"/>
      <c r="S13" s="3"/>
      <c r="T13" s="3"/>
      <c r="U13" s="3"/>
      <c r="V13" s="3">
        <f t="shared" si="2"/>
        <v>0</v>
      </c>
    </row>
    <row r="14" spans="1:23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P14" s="3"/>
      <c r="Q14" s="3"/>
      <c r="R14" s="3"/>
      <c r="S14" s="3"/>
      <c r="T14" s="3"/>
      <c r="U14" s="3"/>
      <c r="V14" s="3">
        <f t="shared" si="2"/>
        <v>0</v>
      </c>
    </row>
    <row r="15" spans="1:23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P15" s="3"/>
      <c r="Q15" s="3"/>
      <c r="R15" s="3"/>
      <c r="S15" s="3"/>
      <c r="T15" s="3"/>
      <c r="U15" s="3"/>
      <c r="V15" s="3">
        <f t="shared" si="2"/>
        <v>0</v>
      </c>
    </row>
    <row r="16" spans="1:23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P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P32" s="3"/>
      <c r="Q32" s="3"/>
      <c r="R32" s="3"/>
      <c r="S32" s="3"/>
      <c r="T32" s="3"/>
      <c r="U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P33" s="3"/>
      <c r="Q33" s="3"/>
      <c r="R33" s="3"/>
      <c r="S33" s="3"/>
      <c r="T33" s="3"/>
      <c r="U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P34" s="3"/>
      <c r="Q34" s="3"/>
      <c r="R34" s="3"/>
      <c r="S34" s="3"/>
      <c r="T34" s="3"/>
      <c r="U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  <c r="W35" s="2"/>
    </row>
    <row r="36" spans="1:23" ht="19.95" customHeight="1">
      <c r="A36" s="5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2"/>
    </row>
    <row r="37" spans="1:23">
      <c r="A37" s="203" t="s">
        <v>305</v>
      </c>
      <c r="B37" s="1"/>
      <c r="H37" s="3"/>
      <c r="J37" s="1"/>
      <c r="L37" s="3"/>
      <c r="N37" s="1"/>
      <c r="P37" s="2"/>
      <c r="Q37" s="2"/>
      <c r="R37" s="1"/>
      <c r="S37" s="1"/>
    </row>
    <row r="38" spans="1:23">
      <c r="A38" s="203" t="s">
        <v>304</v>
      </c>
      <c r="B38" s="1"/>
      <c r="H38" s="3"/>
      <c r="J38" s="1"/>
      <c r="L38" s="3"/>
      <c r="N38" s="1"/>
      <c r="P38" s="2"/>
      <c r="Q38" s="2"/>
      <c r="R38" s="1"/>
      <c r="S38" s="1"/>
    </row>
    <row r="39" spans="1:23">
      <c r="A39" s="203" t="s">
        <v>303</v>
      </c>
      <c r="B39" s="1"/>
      <c r="H39" s="3"/>
      <c r="J39" s="1"/>
      <c r="L39" s="3"/>
      <c r="N39" s="1"/>
      <c r="P39" s="2"/>
      <c r="Q39" s="2"/>
      <c r="R39" s="1"/>
      <c r="S39" s="1"/>
    </row>
    <row r="40" spans="1:23" ht="19.2">
      <c r="A40" s="202"/>
      <c r="B40" s="1"/>
      <c r="H40" s="3"/>
      <c r="J40" s="200"/>
      <c r="K40" s="200"/>
      <c r="L40" s="201"/>
      <c r="M40" s="201"/>
      <c r="N40" s="1"/>
      <c r="P40" s="2"/>
      <c r="Q40" s="2"/>
      <c r="R40" s="1"/>
      <c r="S40" s="1"/>
    </row>
    <row r="41" spans="1:23" ht="19.2">
      <c r="A41" s="1" t="s">
        <v>302</v>
      </c>
      <c r="B41" s="1" t="s">
        <v>301</v>
      </c>
      <c r="G41" s="3"/>
      <c r="H41" s="3"/>
      <c r="I41" s="1"/>
      <c r="J41" s="200"/>
      <c r="K41" s="201"/>
      <c r="L41" s="201"/>
      <c r="M41" s="200"/>
      <c r="N41" s="2"/>
      <c r="P41" s="2"/>
      <c r="R41" s="1"/>
      <c r="S41" s="1"/>
    </row>
    <row r="42" spans="1:23" ht="19.2">
      <c r="A42" s="1" t="s">
        <v>300</v>
      </c>
      <c r="B42" s="75">
        <v>0.17</v>
      </c>
      <c r="C42" s="77"/>
      <c r="G42" s="3"/>
      <c r="H42" s="3"/>
      <c r="I42" s="1"/>
      <c r="J42" s="200"/>
      <c r="K42" s="201"/>
      <c r="L42" s="201"/>
      <c r="M42" s="200"/>
      <c r="N42" s="2"/>
      <c r="P42" s="2"/>
      <c r="R42" s="1"/>
      <c r="S42" s="1"/>
    </row>
    <row r="43" spans="1:23" ht="16.2" thickBot="1">
      <c r="B43" s="76"/>
      <c r="C43" s="75"/>
      <c r="D43" s="77"/>
      <c r="H43" s="3"/>
      <c r="J43" s="1"/>
      <c r="L43" s="3"/>
      <c r="N43" s="1"/>
      <c r="P43" s="2"/>
      <c r="Q43" s="2"/>
      <c r="R43" s="1"/>
      <c r="S43" s="1"/>
    </row>
    <row r="44" spans="1:23" ht="16.2" thickBot="1">
      <c r="A44" s="32" t="s">
        <v>299</v>
      </c>
      <c r="B44" s="74">
        <f>+B42</f>
        <v>0.17</v>
      </c>
      <c r="C44" s="43" t="s">
        <v>298</v>
      </c>
      <c r="E44" s="118" t="s">
        <v>185</v>
      </c>
      <c r="F44" s="117"/>
      <c r="G44" s="100">
        <f>E35</f>
        <v>0</v>
      </c>
      <c r="H44" s="99" t="s">
        <v>183</v>
      </c>
      <c r="I44" s="116">
        <f>G45</f>
        <v>0</v>
      </c>
      <c r="J44" s="1"/>
      <c r="L44" s="3"/>
      <c r="N44" s="1"/>
      <c r="P44" s="2"/>
      <c r="Q44" s="2"/>
      <c r="R44" s="1"/>
      <c r="S44" s="1"/>
    </row>
    <row r="45" spans="1:23">
      <c r="A45" s="32" t="s">
        <v>297</v>
      </c>
      <c r="B45" s="33">
        <f>ROUND(B47/1.1,0)</f>
        <v>0</v>
      </c>
      <c r="C45" s="34" t="s">
        <v>296</v>
      </c>
      <c r="E45" s="115" t="s">
        <v>183</v>
      </c>
      <c r="F45" s="56"/>
      <c r="G45" s="13">
        <f>B50</f>
        <v>0</v>
      </c>
      <c r="H45" s="63" t="s">
        <v>182</v>
      </c>
      <c r="I45" s="114">
        <f>B51</f>
        <v>0</v>
      </c>
      <c r="J45" s="1"/>
      <c r="L45" s="3"/>
      <c r="N45" s="1"/>
      <c r="O45" s="117"/>
      <c r="P45" s="2"/>
      <c r="Q45" s="2"/>
      <c r="R45" s="1"/>
      <c r="S45" s="1"/>
    </row>
    <row r="46" spans="1:23">
      <c r="A46" s="32" t="s">
        <v>69</v>
      </c>
      <c r="B46" s="33">
        <f>+B47-B45</f>
        <v>0</v>
      </c>
      <c r="C46" s="30"/>
      <c r="E46" s="113"/>
      <c r="F46" s="56"/>
      <c r="G46" s="63"/>
      <c r="H46" s="63" t="s">
        <v>180</v>
      </c>
      <c r="I46" s="114">
        <f>B45</f>
        <v>0</v>
      </c>
      <c r="J46" s="1"/>
      <c r="L46" s="3"/>
      <c r="N46" s="1"/>
      <c r="O46" s="1"/>
      <c r="R46" s="1"/>
      <c r="S46" s="1"/>
    </row>
    <row r="47" spans="1:23">
      <c r="A47" s="32" t="s">
        <v>295</v>
      </c>
      <c r="B47" s="31">
        <f>E35*B44</f>
        <v>0</v>
      </c>
      <c r="C47" s="30"/>
      <c r="E47" s="113"/>
      <c r="F47" s="56"/>
      <c r="G47" s="63"/>
      <c r="H47" s="63" t="s">
        <v>179</v>
      </c>
      <c r="I47" s="114">
        <f>B46</f>
        <v>0</v>
      </c>
      <c r="J47" s="1"/>
      <c r="L47" s="3"/>
      <c r="N47" s="1"/>
      <c r="O47" s="1"/>
      <c r="R47" s="1"/>
      <c r="S47" s="1"/>
    </row>
    <row r="48" spans="1:23">
      <c r="B48" s="1"/>
      <c r="E48" s="113"/>
      <c r="F48" s="56"/>
      <c r="G48" s="63"/>
      <c r="H48" s="63" t="s">
        <v>177</v>
      </c>
      <c r="I48" s="114">
        <f>B52</f>
        <v>0</v>
      </c>
      <c r="J48" s="1"/>
      <c r="L48" s="3"/>
      <c r="N48" s="1"/>
      <c r="O48" s="1"/>
      <c r="R48" s="1"/>
      <c r="S48" s="1"/>
    </row>
    <row r="49" spans="1:19">
      <c r="B49" s="1"/>
      <c r="E49" s="113"/>
      <c r="F49" s="56"/>
      <c r="G49" s="63"/>
      <c r="H49" s="63" t="s">
        <v>294</v>
      </c>
      <c r="I49" s="25">
        <f>B35</f>
        <v>0</v>
      </c>
      <c r="J49" s="1"/>
      <c r="L49" s="3"/>
      <c r="N49" s="1"/>
      <c r="O49" s="1"/>
      <c r="R49" s="1"/>
      <c r="S49" s="1"/>
    </row>
    <row r="50" spans="1:19" ht="16.2" thickBot="1">
      <c r="A50" s="4" t="s">
        <v>293</v>
      </c>
      <c r="B50" s="16">
        <f>E35-B45</f>
        <v>0</v>
      </c>
      <c r="E50" s="112"/>
      <c r="F50" s="111"/>
      <c r="G50" s="199">
        <f>G44+G45</f>
        <v>0</v>
      </c>
      <c r="H50" s="84"/>
      <c r="I50" s="132">
        <f>SUM(I44:I49)</f>
        <v>0</v>
      </c>
      <c r="J50" s="1"/>
      <c r="K50" s="3"/>
      <c r="L50" s="3"/>
      <c r="M50" s="1"/>
      <c r="N50" s="1"/>
      <c r="O50" s="1"/>
      <c r="R50" s="1"/>
      <c r="S50" s="1"/>
    </row>
    <row r="51" spans="1:19">
      <c r="A51" s="4" t="s">
        <v>162</v>
      </c>
      <c r="B51" s="16">
        <f>D35</f>
        <v>0</v>
      </c>
      <c r="G51" s="3"/>
      <c r="H51" s="3"/>
      <c r="I51" s="1"/>
      <c r="J51" s="1"/>
      <c r="K51" s="3"/>
      <c r="L51" s="3"/>
      <c r="M51" s="1"/>
      <c r="N51" s="1"/>
      <c r="O51" s="1"/>
      <c r="R51" s="1"/>
      <c r="S51" s="1"/>
    </row>
    <row r="52" spans="1:19">
      <c r="A52" s="4" t="s">
        <v>292</v>
      </c>
      <c r="B52" s="16">
        <f>C35-B47</f>
        <v>0</v>
      </c>
      <c r="G52" s="3"/>
      <c r="H52" s="3"/>
      <c r="I52" s="1"/>
      <c r="J52" s="1"/>
      <c r="K52" s="3"/>
      <c r="L52" s="3"/>
      <c r="M52" s="1"/>
      <c r="N52" s="1"/>
      <c r="O52" s="1"/>
      <c r="R52" s="1"/>
      <c r="S52" s="1"/>
    </row>
    <row r="53" spans="1:19">
      <c r="A53" s="5"/>
      <c r="B53" s="1"/>
      <c r="H53" s="3"/>
      <c r="J53" s="1"/>
      <c r="L53" s="3"/>
      <c r="N53" s="4"/>
      <c r="O53" s="1"/>
      <c r="R53" s="1"/>
      <c r="S53" s="1"/>
    </row>
    <row r="54" spans="1:19">
      <c r="A54" s="198"/>
      <c r="B54" s="3"/>
      <c r="D54" s="3"/>
      <c r="H54" s="3"/>
      <c r="J54" s="1"/>
      <c r="L54" s="3"/>
      <c r="N54" s="1"/>
      <c r="O54" s="1"/>
      <c r="P54" s="2"/>
      <c r="Q54" s="2"/>
      <c r="R54" s="1"/>
      <c r="S54" s="1"/>
    </row>
    <row r="55" spans="1:19">
      <c r="A55" s="198"/>
      <c r="B55" s="3"/>
      <c r="D55" s="3"/>
      <c r="H55" s="3"/>
      <c r="J55" s="1"/>
      <c r="L55" s="3"/>
      <c r="N55" s="1"/>
      <c r="O55" s="1"/>
      <c r="P55" s="2"/>
      <c r="Q55" s="2"/>
      <c r="R55" s="1"/>
      <c r="S55" s="1"/>
    </row>
    <row r="56" spans="1:19">
      <c r="A56" s="5"/>
      <c r="B56" s="1"/>
      <c r="D56" s="3"/>
      <c r="H56" s="3"/>
      <c r="J56" s="1"/>
      <c r="L56" s="3"/>
      <c r="N56" s="1"/>
      <c r="O56" s="1"/>
      <c r="P56" s="2"/>
      <c r="Q56" s="2"/>
      <c r="R56" s="1"/>
      <c r="S56" s="1"/>
    </row>
    <row r="57" spans="1:19">
      <c r="A57" s="5"/>
      <c r="B57" s="1"/>
      <c r="D57" s="3"/>
      <c r="H57" s="3"/>
      <c r="J57" s="1"/>
      <c r="L57" s="3"/>
      <c r="N57" s="1"/>
      <c r="O57" s="1"/>
      <c r="P57" s="2"/>
      <c r="Q57" s="2"/>
      <c r="R57" s="1"/>
      <c r="S57" s="1"/>
    </row>
    <row r="58" spans="1:19">
      <c r="A58" s="5"/>
      <c r="B58" s="1"/>
      <c r="D58" s="3"/>
      <c r="H58" s="3"/>
      <c r="J58" s="1"/>
      <c r="L58" s="3"/>
      <c r="N58" s="1"/>
      <c r="O58" s="1"/>
      <c r="P58" s="2"/>
      <c r="Q58" s="2"/>
      <c r="R58" s="1"/>
      <c r="S58" s="1"/>
    </row>
    <row r="59" spans="1:19">
      <c r="A59" s="5"/>
      <c r="B59" s="1"/>
      <c r="H59" s="3"/>
      <c r="J59" s="1"/>
      <c r="L59" s="3"/>
      <c r="N59" s="1"/>
      <c r="P59" s="2"/>
      <c r="Q59" s="2"/>
      <c r="R59" s="1"/>
      <c r="S59" s="1"/>
    </row>
    <row r="60" spans="1:19">
      <c r="A60" s="5"/>
      <c r="B60" s="16"/>
      <c r="D60" s="16"/>
      <c r="H60" s="3"/>
      <c r="J60" s="1"/>
      <c r="L60" s="3"/>
      <c r="N60" s="1"/>
      <c r="P60" s="2"/>
      <c r="Q60" s="2"/>
      <c r="R60" s="1"/>
      <c r="S60" s="1"/>
    </row>
    <row r="61" spans="1:19">
      <c r="A61" s="5"/>
      <c r="B61" s="1"/>
      <c r="H61" s="3"/>
      <c r="J61" s="1"/>
      <c r="L61" s="3"/>
      <c r="N61" s="1"/>
      <c r="P61" s="2"/>
      <c r="Q61" s="2"/>
      <c r="R61" s="1"/>
      <c r="S61" s="1"/>
    </row>
    <row r="62" spans="1:19">
      <c r="A62" s="5"/>
    </row>
    <row r="63" spans="1:19">
      <c r="A63" s="5"/>
    </row>
    <row r="64" spans="1:19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</sheetData>
  <phoneticPr fontId="3" type="noConversion"/>
  <printOptions horizontalCentered="1" verticalCentered="1"/>
  <pageMargins left="0.15748031496062992" right="0.15748031496062992" top="0.98425196850393704" bottom="0.98425196850393704" header="0.51181102362204722" footer="0.51181102362204722"/>
  <pageSetup paperSize="9" scale="95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tabColor rgb="FFFFFF00"/>
    <pageSetUpPr fitToPage="1"/>
  </sheetPr>
  <dimension ref="A1:V82"/>
  <sheetViews>
    <sheetView zoomScale="85" zoomScaleNormal="85" workbookViewId="0">
      <pane xSplit="1" ySplit="3" topLeftCell="B4" activePane="bottomRight" state="frozen"/>
      <selection activeCell="F55" sqref="F55"/>
      <selection pane="topRight" activeCell="F55" sqref="F55"/>
      <selection pane="bottomLeft" activeCell="F55" sqref="F55"/>
      <selection pane="bottomRight" activeCell="N26" sqref="N26"/>
    </sheetView>
  </sheetViews>
  <sheetFormatPr defaultColWidth="8.8984375" defaultRowHeight="15.6"/>
  <cols>
    <col min="1" max="3" width="10.69921875" style="4" customWidth="1"/>
    <col min="4" max="5" width="10.69921875" style="1" customWidth="1"/>
    <col min="6" max="6" width="12.19921875" style="1" bestFit="1" customWidth="1"/>
    <col min="7" max="7" width="10.69921875" style="4" customWidth="1"/>
    <col min="8" max="8" width="12.19921875" style="1" customWidth="1"/>
    <col min="9" max="9" width="13.69921875" style="1" customWidth="1"/>
    <col min="10" max="10" width="13" style="3" customWidth="1"/>
    <col min="11" max="18" width="13.69921875" style="1" customWidth="1"/>
    <col min="19" max="19" width="9.8984375" style="1" bestFit="1" customWidth="1"/>
    <col min="20" max="20" width="9" style="1" bestFit="1" customWidth="1"/>
    <col min="21" max="16384" width="8.8984375" style="1"/>
  </cols>
  <sheetData>
    <row r="1" spans="1:22" ht="28.5" customHeight="1">
      <c r="A1" s="197"/>
      <c r="B1" s="1" t="s">
        <v>879</v>
      </c>
      <c r="C1" s="1" t="s">
        <v>878</v>
      </c>
      <c r="D1" s="1" t="s">
        <v>880</v>
      </c>
      <c r="E1" s="275" t="s">
        <v>881</v>
      </c>
      <c r="F1" s="210"/>
      <c r="G1" s="197"/>
      <c r="H1" s="197"/>
      <c r="I1" s="197"/>
      <c r="J1" s="197"/>
      <c r="K1" s="197"/>
      <c r="P1" s="52"/>
      <c r="Q1" s="52"/>
    </row>
    <row r="2" spans="1:22" ht="20.100000000000001" customHeight="1">
      <c r="J2" s="1"/>
      <c r="M2" s="51">
        <v>1048656659</v>
      </c>
      <c r="N2" s="51">
        <v>119948</v>
      </c>
      <c r="O2" s="50" t="s">
        <v>173</v>
      </c>
      <c r="P2" s="50" t="s">
        <v>336</v>
      </c>
      <c r="Q2" s="50" t="s">
        <v>335</v>
      </c>
      <c r="R2" s="50" t="s">
        <v>170</v>
      </c>
      <c r="S2" s="50" t="s">
        <v>334</v>
      </c>
      <c r="T2" s="50" t="s">
        <v>333</v>
      </c>
      <c r="U2" s="50" t="s">
        <v>332</v>
      </c>
    </row>
    <row r="3" spans="1:22" s="48" customFormat="1" ht="19.95" customHeight="1">
      <c r="A3" s="108" t="s">
        <v>77</v>
      </c>
      <c r="B3" s="108" t="s">
        <v>705</v>
      </c>
      <c r="C3" s="108" t="s">
        <v>706</v>
      </c>
      <c r="D3" s="108" t="s">
        <v>707</v>
      </c>
      <c r="E3" s="108" t="s">
        <v>368</v>
      </c>
      <c r="F3" s="108" t="s">
        <v>708</v>
      </c>
      <c r="G3" s="49" t="s">
        <v>709</v>
      </c>
      <c r="H3" s="219" t="s">
        <v>370</v>
      </c>
      <c r="I3" s="218" t="s">
        <v>710</v>
      </c>
      <c r="J3" s="218" t="s">
        <v>51</v>
      </c>
      <c r="K3" s="218" t="s">
        <v>711</v>
      </c>
      <c r="L3" s="218" t="s">
        <v>712</v>
      </c>
      <c r="M3" s="48" t="s">
        <v>49</v>
      </c>
      <c r="N3" s="48" t="s">
        <v>102</v>
      </c>
      <c r="O3" s="48" t="s">
        <v>713</v>
      </c>
      <c r="P3" s="48" t="s">
        <v>48</v>
      </c>
      <c r="Q3" s="48" t="s">
        <v>714</v>
      </c>
      <c r="R3" s="48" t="s">
        <v>715</v>
      </c>
      <c r="S3" s="48" t="s">
        <v>598</v>
      </c>
      <c r="T3" s="48" t="s">
        <v>45</v>
      </c>
      <c r="U3" s="48" t="s">
        <v>716</v>
      </c>
      <c r="V3" s="48" t="s">
        <v>4</v>
      </c>
    </row>
    <row r="4" spans="1:22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2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2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2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2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2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2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2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2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2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2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</row>
    <row r="15" spans="1:22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</row>
    <row r="16" spans="1:22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2" s="47" customFormat="1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2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2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2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2" ht="19.95" customHeight="1">
      <c r="A36" s="56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1:22" ht="19.95" customHeight="1">
      <c r="A37" s="56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1:22">
      <c r="A38" s="209" t="s">
        <v>330</v>
      </c>
      <c r="B38" s="48"/>
      <c r="C38" s="48"/>
      <c r="G38" s="48"/>
      <c r="I38" s="3"/>
      <c r="K38" s="3"/>
      <c r="L38" s="3"/>
      <c r="M38" s="3"/>
      <c r="N38" s="3"/>
      <c r="O38" s="3"/>
      <c r="P38" s="3"/>
      <c r="Q38" s="3"/>
      <c r="R38" s="3"/>
    </row>
    <row r="39" spans="1:22" ht="18" thickBot="1">
      <c r="A39" s="120" t="s">
        <v>329</v>
      </c>
      <c r="B39" s="120"/>
      <c r="C39" s="120"/>
      <c r="G39" s="120"/>
    </row>
    <row r="40" spans="1:22" ht="17.399999999999999">
      <c r="A40" s="40" t="s">
        <v>321</v>
      </c>
      <c r="B40" s="116">
        <v>10000</v>
      </c>
      <c r="C40" s="208" t="s">
        <v>328</v>
      </c>
      <c r="D40" s="208"/>
      <c r="E40" s="208"/>
      <c r="F40" s="208"/>
      <c r="G40" s="208"/>
      <c r="H40" s="208"/>
      <c r="K40" s="40" t="s">
        <v>327</v>
      </c>
      <c r="L40" s="39">
        <f>F35</f>
        <v>0</v>
      </c>
      <c r="M40" s="38" t="s">
        <v>324</v>
      </c>
      <c r="N40" s="37">
        <f>L41</f>
        <v>-1047381.8181818181</v>
      </c>
    </row>
    <row r="41" spans="1:22" ht="17.399999999999999">
      <c r="A41" s="27" t="s">
        <v>320</v>
      </c>
      <c r="B41" s="114">
        <v>3696200</v>
      </c>
      <c r="C41" s="208" t="s">
        <v>326</v>
      </c>
      <c r="D41" s="208"/>
      <c r="E41" s="208"/>
      <c r="F41" s="208" t="s">
        <v>325</v>
      </c>
      <c r="G41" s="208"/>
      <c r="H41" s="208"/>
      <c r="K41" s="27" t="s">
        <v>324</v>
      </c>
      <c r="L41" s="20">
        <f>L48</f>
        <v>-1047381.8181818181</v>
      </c>
      <c r="M41" s="29" t="s">
        <v>323</v>
      </c>
      <c r="N41" s="25">
        <f>C35</f>
        <v>0</v>
      </c>
    </row>
    <row r="42" spans="1:22" ht="16.2" thickBot="1">
      <c r="A42" s="133" t="s">
        <v>319</v>
      </c>
      <c r="B42" s="128">
        <v>5210000</v>
      </c>
      <c r="C42" s="1"/>
      <c r="G42" s="1"/>
      <c r="K42" s="27"/>
      <c r="L42" s="20"/>
      <c r="M42" s="29" t="s">
        <v>322</v>
      </c>
      <c r="N42" s="25">
        <f>+B45+D45+F45</f>
        <v>1047381.8181818181</v>
      </c>
    </row>
    <row r="43" spans="1:22">
      <c r="A43" s="1"/>
      <c r="B43" s="207" t="s">
        <v>321</v>
      </c>
      <c r="C43" s="207"/>
      <c r="D43" s="207" t="s">
        <v>320</v>
      </c>
      <c r="E43" s="207"/>
      <c r="F43" s="207" t="s">
        <v>319</v>
      </c>
      <c r="G43" s="207"/>
      <c r="H43" s="207"/>
      <c r="K43" s="27"/>
      <c r="L43" s="20"/>
      <c r="M43" s="29" t="s">
        <v>318</v>
      </c>
      <c r="N43" s="25">
        <f>B46+D46+F46</f>
        <v>104738.18181818191</v>
      </c>
    </row>
    <row r="44" spans="1:22">
      <c r="A44" s="32" t="s">
        <v>317</v>
      </c>
      <c r="B44" s="206">
        <v>0.1</v>
      </c>
      <c r="C44" s="32" t="s">
        <v>317</v>
      </c>
      <c r="D44" s="206">
        <v>0.1</v>
      </c>
      <c r="E44" s="32" t="s">
        <v>317</v>
      </c>
      <c r="F44" s="206">
        <v>0.15</v>
      </c>
      <c r="G44" s="32"/>
      <c r="H44" s="32"/>
      <c r="K44" s="27"/>
      <c r="L44" s="20"/>
      <c r="M44" s="29" t="s">
        <v>316</v>
      </c>
      <c r="N44" s="67">
        <f>L49</f>
        <v>-1152120</v>
      </c>
    </row>
    <row r="45" spans="1:22">
      <c r="A45" s="32" t="s">
        <v>315</v>
      </c>
      <c r="B45" s="205">
        <f>+B47/1.1</f>
        <v>909.09090909090901</v>
      </c>
      <c r="C45" s="32" t="s">
        <v>315</v>
      </c>
      <c r="D45" s="205">
        <f>+D47/1.1</f>
        <v>336018.18181818177</v>
      </c>
      <c r="E45" s="32" t="s">
        <v>315</v>
      </c>
      <c r="F45" s="205">
        <f>+F47/1.1</f>
        <v>710454.54545454541</v>
      </c>
      <c r="G45" s="32"/>
      <c r="H45" s="32"/>
      <c r="K45" s="27"/>
      <c r="L45" s="20"/>
      <c r="M45" s="26" t="s">
        <v>314</v>
      </c>
      <c r="N45" s="25">
        <f>L50</f>
        <v>0</v>
      </c>
    </row>
    <row r="46" spans="1:22" ht="16.2" thickBot="1">
      <c r="A46" s="32" t="s">
        <v>313</v>
      </c>
      <c r="B46" s="55">
        <f>+B47-B45</f>
        <v>90.909090909090992</v>
      </c>
      <c r="C46" s="32" t="s">
        <v>313</v>
      </c>
      <c r="D46" s="55">
        <f>+D47-D45</f>
        <v>33601.818181818235</v>
      </c>
      <c r="E46" s="32" t="s">
        <v>313</v>
      </c>
      <c r="F46" s="55">
        <f>+F47-F45</f>
        <v>71045.454545454588</v>
      </c>
      <c r="G46" s="32"/>
      <c r="H46" s="32"/>
      <c r="K46" s="23"/>
      <c r="L46" s="22">
        <f>SUM(L40:L45)</f>
        <v>-1047381.8181818181</v>
      </c>
      <c r="M46" s="22"/>
      <c r="N46" s="21">
        <f>SUM(N40:N45)</f>
        <v>-1047381.8181818181</v>
      </c>
    </row>
    <row r="47" spans="1:22" s="144" customFormat="1">
      <c r="A47" s="32" t="s">
        <v>312</v>
      </c>
      <c r="B47" s="55">
        <f>+B40*B44</f>
        <v>1000</v>
      </c>
      <c r="C47" s="32" t="s">
        <v>312</v>
      </c>
      <c r="D47" s="55">
        <f>+B41*D44</f>
        <v>369620</v>
      </c>
      <c r="E47" s="32" t="s">
        <v>312</v>
      </c>
      <c r="F47" s="55">
        <f>+B42*F44</f>
        <v>781500</v>
      </c>
      <c r="G47" s="32"/>
      <c r="H47" s="32"/>
      <c r="J47" s="3"/>
    </row>
    <row r="48" spans="1:22" s="144" customFormat="1">
      <c r="A48" s="159" t="s">
        <v>311</v>
      </c>
      <c r="B48" s="159"/>
      <c r="C48" s="159"/>
      <c r="G48" s="159"/>
      <c r="J48" s="3"/>
      <c r="K48" s="144" t="s">
        <v>310</v>
      </c>
      <c r="L48" s="204">
        <f>F35-B45-D45-F45</f>
        <v>-1047381.8181818181</v>
      </c>
      <c r="M48" s="144" t="s">
        <v>309</v>
      </c>
    </row>
    <row r="49" spans="1:19" s="144" customFormat="1">
      <c r="A49" s="159"/>
      <c r="B49" s="159"/>
      <c r="C49" s="159"/>
      <c r="D49" s="153"/>
      <c r="E49" s="153"/>
      <c r="G49" s="159"/>
      <c r="I49" s="153"/>
      <c r="J49" s="3"/>
      <c r="K49" s="144" t="s">
        <v>308</v>
      </c>
      <c r="L49" s="204">
        <f>D35-B47-D47-F47</f>
        <v>-1152120</v>
      </c>
      <c r="N49" s="204"/>
    </row>
    <row r="50" spans="1:19" s="144" customFormat="1">
      <c r="A50" s="159"/>
      <c r="B50" s="159"/>
      <c r="C50" s="159"/>
      <c r="F50" s="151"/>
      <c r="G50" s="159"/>
      <c r="H50" s="151"/>
      <c r="J50" s="3"/>
      <c r="K50" s="144" t="s">
        <v>307</v>
      </c>
      <c r="L50" s="204">
        <f>B35</f>
        <v>0</v>
      </c>
      <c r="M50" s="1"/>
      <c r="N50" s="1"/>
      <c r="O50" s="1"/>
      <c r="P50" s="1"/>
      <c r="S50" s="204"/>
    </row>
    <row r="51" spans="1:19" s="144" customFormat="1">
      <c r="A51" s="159" t="s">
        <v>306</v>
      </c>
      <c r="B51" s="159"/>
      <c r="C51" s="159"/>
      <c r="F51" s="151"/>
      <c r="G51" s="159"/>
      <c r="H51" s="151"/>
      <c r="J51" s="3"/>
      <c r="M51" s="1"/>
      <c r="N51" s="1"/>
      <c r="O51" s="1"/>
      <c r="P51" s="1"/>
      <c r="S51" s="204"/>
    </row>
    <row r="52" spans="1:19" s="144" customFormat="1" ht="16.2" thickBot="1">
      <c r="A52" s="146"/>
      <c r="J52" s="3"/>
      <c r="M52" s="1"/>
      <c r="N52" s="1"/>
      <c r="O52" s="1"/>
      <c r="P52" s="1"/>
    </row>
    <row r="53" spans="1:19" s="144" customFormat="1">
      <c r="A53" s="146"/>
      <c r="J53" s="117"/>
      <c r="M53" s="1"/>
      <c r="N53" s="1"/>
      <c r="O53" s="1"/>
      <c r="P53" s="1"/>
    </row>
    <row r="54" spans="1:19">
      <c r="A54" s="5"/>
      <c r="F54" s="145"/>
      <c r="H54" s="145"/>
      <c r="J54" s="42"/>
    </row>
    <row r="55" spans="1:19">
      <c r="A55" s="5"/>
      <c r="J55" s="56"/>
    </row>
    <row r="56" spans="1:19">
      <c r="A56" s="5"/>
      <c r="J56" s="56"/>
    </row>
    <row r="57" spans="1:19">
      <c r="A57" s="5"/>
      <c r="J57" s="56"/>
      <c r="P57" s="3"/>
    </row>
    <row r="58" spans="1:19">
      <c r="A58" s="5"/>
      <c r="J58" s="56"/>
      <c r="P58" s="3"/>
    </row>
    <row r="59" spans="1:19">
      <c r="A59" s="5"/>
      <c r="J59" s="56"/>
      <c r="P59" s="3"/>
    </row>
    <row r="60" spans="1:19" ht="16.2" thickBot="1">
      <c r="A60" s="5"/>
      <c r="J60" s="111"/>
    </row>
    <row r="61" spans="1:19">
      <c r="A61" s="5"/>
    </row>
    <row r="62" spans="1:19">
      <c r="A62" s="5"/>
    </row>
    <row r="63" spans="1:19">
      <c r="A63" s="5"/>
    </row>
    <row r="64" spans="1:19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</sheetData>
  <phoneticPr fontId="3" type="noConversion"/>
  <printOptions horizontalCentered="1" verticalCentered="1"/>
  <pageMargins left="0.15748031496062992" right="0.15748031496062992" top="0.15748031496062992" bottom="0.15748031496062992" header="0.15748031496062992" footer="0.19685039370078741"/>
  <pageSetup paperSize="9" fitToHeight="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tabColor rgb="FFFFC000"/>
  </sheetPr>
  <dimension ref="A1:V81"/>
  <sheetViews>
    <sheetView zoomScaleNormal="100" workbookViewId="0">
      <pane xSplit="1" ySplit="3" topLeftCell="H4" activePane="bottomRight" state="frozen"/>
      <selection activeCell="F55" sqref="F55"/>
      <selection pane="topRight" activeCell="F55" sqref="F55"/>
      <selection pane="bottomLeft" activeCell="F55" sqref="F55"/>
      <selection pane="bottomRight" activeCell="Q26" sqref="Q26"/>
    </sheetView>
  </sheetViews>
  <sheetFormatPr defaultColWidth="8.8984375" defaultRowHeight="15.6"/>
  <cols>
    <col min="1" max="1" width="10.69921875" style="4" customWidth="1"/>
    <col min="2" max="2" width="12.09765625" style="1" bestFit="1" customWidth="1"/>
    <col min="3" max="3" width="15.796875" style="1" customWidth="1"/>
    <col min="4" max="4" width="10.69921875" style="1" customWidth="1"/>
    <col min="5" max="6" width="12.3984375" style="1" bestFit="1" customWidth="1"/>
    <col min="7" max="7" width="10.69921875" style="1" customWidth="1"/>
    <col min="8" max="8" width="12.09765625" style="1" bestFit="1" customWidth="1"/>
    <col min="9" max="9" width="10.69921875" style="1" customWidth="1"/>
    <col min="10" max="10" width="10.8984375" style="1" customWidth="1"/>
    <col min="11" max="11" width="8.19921875" style="1" customWidth="1"/>
    <col min="12" max="12" width="16.296875" style="5" customWidth="1"/>
    <col min="13" max="13" width="24.3984375" style="1" customWidth="1"/>
    <col min="14" max="14" width="19.3984375" style="3" customWidth="1"/>
    <col min="15" max="15" width="19.3984375" style="8" customWidth="1"/>
    <col min="16" max="16" width="12.59765625" style="3" customWidth="1"/>
    <col min="17" max="17" width="20" style="1" customWidth="1"/>
    <col min="18" max="18" width="13" style="1" customWidth="1"/>
    <col min="19" max="19" width="12.09765625" style="1" bestFit="1" customWidth="1"/>
    <col min="20" max="20" width="10.69921875" style="1" customWidth="1"/>
    <col min="21" max="21" width="12.09765625" style="1" bestFit="1" customWidth="1"/>
    <col min="22" max="22" width="13" style="3" customWidth="1"/>
    <col min="23" max="16384" width="8.8984375" style="1"/>
  </cols>
  <sheetData>
    <row r="1" spans="1:22" ht="28.5" customHeight="1">
      <c r="B1" s="1" t="s">
        <v>882</v>
      </c>
      <c r="C1" s="1" t="s">
        <v>883</v>
      </c>
      <c r="D1" s="1" t="s">
        <v>884</v>
      </c>
      <c r="E1" s="275" t="s">
        <v>885</v>
      </c>
      <c r="F1" s="52"/>
      <c r="G1" s="52"/>
      <c r="H1" s="52"/>
      <c r="I1" s="52"/>
      <c r="J1" s="52"/>
      <c r="K1" s="52"/>
      <c r="L1" s="52"/>
      <c r="Q1" s="52"/>
      <c r="R1" s="52"/>
      <c r="S1" s="52"/>
      <c r="T1" s="52"/>
      <c r="U1" s="52"/>
      <c r="V1" s="52"/>
    </row>
    <row r="2" spans="1:22" ht="20.100000000000001" customHeight="1">
      <c r="A2" s="1"/>
      <c r="K2" s="1" t="s">
        <v>359</v>
      </c>
      <c r="M2" s="51">
        <v>1048656659</v>
      </c>
      <c r="N2" s="51">
        <v>119948</v>
      </c>
      <c r="O2" s="50" t="s">
        <v>173</v>
      </c>
      <c r="P2" s="50" t="s">
        <v>336</v>
      </c>
      <c r="Q2" s="50" t="s">
        <v>335</v>
      </c>
      <c r="R2" s="50" t="s">
        <v>170</v>
      </c>
      <c r="S2" s="50" t="s">
        <v>334</v>
      </c>
      <c r="T2" s="50" t="s">
        <v>333</v>
      </c>
      <c r="U2" s="50" t="s">
        <v>332</v>
      </c>
      <c r="V2" s="1"/>
    </row>
    <row r="3" spans="1:22" s="48" customFormat="1" ht="20.399999999999999" customHeight="1">
      <c r="A3" s="108" t="s">
        <v>731</v>
      </c>
      <c r="B3" s="108" t="s">
        <v>732</v>
      </c>
      <c r="C3" s="108" t="s">
        <v>733</v>
      </c>
      <c r="D3" s="108" t="s">
        <v>718</v>
      </c>
      <c r="E3" s="108" t="s">
        <v>734</v>
      </c>
      <c r="F3" s="108" t="s">
        <v>719</v>
      </c>
      <c r="G3" s="49" t="s">
        <v>720</v>
      </c>
      <c r="H3" s="219" t="s">
        <v>735</v>
      </c>
      <c r="I3" s="218" t="s">
        <v>736</v>
      </c>
      <c r="J3" s="218" t="s">
        <v>722</v>
      </c>
      <c r="K3" s="218" t="s">
        <v>622</v>
      </c>
      <c r="L3" s="218" t="s">
        <v>724</v>
      </c>
      <c r="M3" s="48" t="s">
        <v>636</v>
      </c>
      <c r="N3" s="48" t="s">
        <v>725</v>
      </c>
      <c r="O3" s="48" t="s">
        <v>726</v>
      </c>
      <c r="P3" s="48" t="s">
        <v>737</v>
      </c>
      <c r="Q3" s="48" t="s">
        <v>738</v>
      </c>
      <c r="R3" s="48" t="s">
        <v>76</v>
      </c>
      <c r="S3" s="48" t="s">
        <v>729</v>
      </c>
      <c r="T3" s="48" t="s">
        <v>730</v>
      </c>
      <c r="U3" s="48" t="s">
        <v>739</v>
      </c>
      <c r="V3" s="48" t="s">
        <v>740</v>
      </c>
    </row>
    <row r="4" spans="1:22" s="47" customFormat="1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2" s="47" customFormat="1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2" s="47" customFormat="1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2" s="47" customFormat="1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2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O8" s="3"/>
      <c r="Q8" s="3"/>
      <c r="R8" s="3"/>
      <c r="S8" s="3"/>
      <c r="T8" s="3"/>
      <c r="U8" s="3"/>
      <c r="V8" s="3">
        <f t="shared" si="2"/>
        <v>0</v>
      </c>
    </row>
    <row r="9" spans="1:22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O9" s="3"/>
      <c r="Q9" s="3"/>
      <c r="R9" s="3"/>
      <c r="S9" s="3"/>
      <c r="T9" s="3"/>
      <c r="U9" s="3"/>
      <c r="V9" s="3">
        <f t="shared" si="2"/>
        <v>0</v>
      </c>
    </row>
    <row r="10" spans="1:22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2" s="47" customFormat="1" ht="19.2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2" s="47" customFormat="1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2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Q13" s="3"/>
      <c r="R13" s="3"/>
      <c r="S13" s="3"/>
      <c r="T13" s="3"/>
      <c r="U13" s="3"/>
      <c r="V13" s="3">
        <f t="shared" si="2"/>
        <v>0</v>
      </c>
    </row>
    <row r="14" spans="1:22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O14" s="3"/>
      <c r="Q14" s="3"/>
      <c r="R14" s="3"/>
      <c r="S14" s="3"/>
      <c r="T14" s="3"/>
      <c r="U14" s="3"/>
      <c r="V14" s="3">
        <f t="shared" si="2"/>
        <v>0</v>
      </c>
    </row>
    <row r="15" spans="1:22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O15" s="3"/>
      <c r="Q15" s="3"/>
      <c r="R15" s="3"/>
      <c r="S15" s="3"/>
      <c r="T15" s="3"/>
      <c r="U15" s="3"/>
      <c r="V15" s="3">
        <f t="shared" si="2"/>
        <v>0</v>
      </c>
    </row>
    <row r="16" spans="1:22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</row>
    <row r="17" spans="1:22" s="47" customFormat="1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</row>
    <row r="18" spans="1:22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Q18" s="3"/>
      <c r="R18" s="3"/>
      <c r="S18" s="3"/>
      <c r="T18" s="3"/>
      <c r="U18" s="3"/>
      <c r="V18" s="3">
        <f t="shared" si="2"/>
        <v>0</v>
      </c>
    </row>
    <row r="19" spans="1:22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Q19" s="3"/>
      <c r="R19" s="3"/>
      <c r="S19" s="3"/>
      <c r="T19" s="3"/>
      <c r="U19" s="3"/>
      <c r="V19" s="3">
        <f t="shared" si="2"/>
        <v>0</v>
      </c>
    </row>
    <row r="20" spans="1:22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Q20" s="3"/>
      <c r="R20" s="3"/>
      <c r="S20" s="3"/>
      <c r="T20" s="3"/>
      <c r="U20" s="3"/>
      <c r="V20" s="3">
        <f t="shared" si="2"/>
        <v>0</v>
      </c>
    </row>
    <row r="21" spans="1:22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Q21" s="3"/>
      <c r="R21" s="3"/>
      <c r="S21" s="3"/>
      <c r="T21" s="3"/>
      <c r="U21" s="3"/>
      <c r="V21" s="3">
        <f t="shared" si="2"/>
        <v>0</v>
      </c>
    </row>
    <row r="22" spans="1:22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Q22" s="3"/>
      <c r="R22" s="3"/>
      <c r="S22" s="3"/>
      <c r="T22" s="3"/>
      <c r="U22" s="3"/>
      <c r="V22" s="3">
        <f t="shared" si="2"/>
        <v>0</v>
      </c>
    </row>
    <row r="23" spans="1:22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Q23" s="3"/>
      <c r="R23" s="3"/>
      <c r="S23" s="3"/>
      <c r="T23" s="3"/>
      <c r="U23" s="3"/>
      <c r="V23" s="3">
        <f t="shared" si="2"/>
        <v>0</v>
      </c>
    </row>
    <row r="24" spans="1:22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Q24" s="3"/>
      <c r="R24" s="3"/>
      <c r="S24" s="3"/>
      <c r="T24" s="3"/>
      <c r="U24" s="3"/>
      <c r="V24" s="3">
        <f t="shared" si="2"/>
        <v>0</v>
      </c>
    </row>
    <row r="25" spans="1:22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Q25" s="3"/>
      <c r="R25" s="3"/>
      <c r="S25" s="3"/>
      <c r="T25" s="3"/>
      <c r="U25" s="3"/>
      <c r="V25" s="3">
        <f t="shared" si="2"/>
        <v>0</v>
      </c>
    </row>
    <row r="26" spans="1:22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Q26" s="3"/>
      <c r="R26" s="3"/>
      <c r="S26" s="3"/>
      <c r="T26" s="3"/>
      <c r="U26" s="3"/>
      <c r="V26" s="3">
        <f t="shared" si="2"/>
        <v>0</v>
      </c>
    </row>
    <row r="27" spans="1:22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Q27" s="3"/>
      <c r="R27" s="3"/>
      <c r="S27" s="3"/>
      <c r="T27" s="3"/>
      <c r="U27" s="3"/>
      <c r="V27" s="3">
        <f t="shared" si="2"/>
        <v>0</v>
      </c>
    </row>
    <row r="28" spans="1:22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Q28" s="3"/>
      <c r="R28" s="3"/>
      <c r="S28" s="3"/>
      <c r="T28" s="3"/>
      <c r="U28" s="3"/>
      <c r="V28" s="3">
        <f t="shared" si="2"/>
        <v>0</v>
      </c>
    </row>
    <row r="29" spans="1:22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Q29" s="3"/>
      <c r="R29" s="3"/>
      <c r="S29" s="3"/>
      <c r="T29" s="3"/>
      <c r="U29" s="3"/>
      <c r="V29" s="3">
        <f t="shared" si="2"/>
        <v>0</v>
      </c>
    </row>
    <row r="30" spans="1:22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Q30" s="3"/>
      <c r="R30" s="3"/>
      <c r="S30" s="3"/>
      <c r="T30" s="3"/>
      <c r="U30" s="3"/>
      <c r="V30" s="3">
        <f t="shared" si="2"/>
        <v>0</v>
      </c>
    </row>
    <row r="31" spans="1:22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Q31" s="3"/>
      <c r="R31" s="3"/>
      <c r="S31" s="3"/>
      <c r="T31" s="3"/>
      <c r="U31" s="3"/>
      <c r="V31" s="3">
        <f t="shared" si="2"/>
        <v>0</v>
      </c>
    </row>
    <row r="32" spans="1:22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Q32" s="3"/>
      <c r="R32" s="3"/>
      <c r="S32" s="3"/>
      <c r="T32" s="3"/>
      <c r="U32" s="3"/>
      <c r="V32" s="3">
        <f t="shared" si="2"/>
        <v>0</v>
      </c>
    </row>
    <row r="33" spans="1:22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Q33" s="3"/>
      <c r="R33" s="3"/>
      <c r="S33" s="3"/>
      <c r="T33" s="3"/>
      <c r="U33" s="3"/>
      <c r="V33" s="3">
        <f t="shared" si="2"/>
        <v>0</v>
      </c>
    </row>
    <row r="34" spans="1:22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Q34" s="3"/>
      <c r="R34" s="3"/>
      <c r="S34" s="3"/>
      <c r="T34" s="3"/>
      <c r="U34" s="3"/>
      <c r="V34" s="3">
        <f t="shared" si="2"/>
        <v>0</v>
      </c>
    </row>
    <row r="35" spans="1:22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2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1"/>
      <c r="V36" s="13"/>
    </row>
    <row r="37" spans="1:22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1"/>
    </row>
    <row r="38" spans="1:22">
      <c r="A38" s="182" t="s">
        <v>353</v>
      </c>
      <c r="B38" s="181"/>
      <c r="C38" s="42"/>
      <c r="D38" s="42"/>
      <c r="E38" s="42"/>
      <c r="H38" s="16"/>
      <c r="L38" s="4"/>
      <c r="U38" s="181"/>
    </row>
    <row r="39" spans="1:22" ht="16.2" thickBot="1">
      <c r="A39" s="180"/>
      <c r="F39" s="4"/>
      <c r="G39" s="4"/>
      <c r="H39" s="4"/>
      <c r="L39" s="4"/>
      <c r="N39" s="8"/>
      <c r="T39" s="4"/>
    </row>
    <row r="40" spans="1:22">
      <c r="A40" s="32" t="s">
        <v>352</v>
      </c>
      <c r="B40" s="179">
        <v>0.2</v>
      </c>
      <c r="C40" s="215"/>
      <c r="D40" s="215"/>
      <c r="E40" s="214" t="s">
        <v>351</v>
      </c>
      <c r="F40" s="8"/>
      <c r="G40" s="8"/>
      <c r="H40" s="3"/>
      <c r="I40" s="3"/>
      <c r="J40" s="3"/>
      <c r="K40" s="3"/>
      <c r="L40" s="8"/>
      <c r="M40" s="3"/>
      <c r="N40" s="40" t="s">
        <v>350</v>
      </c>
      <c r="O40" s="39">
        <f>H35</f>
        <v>0</v>
      </c>
      <c r="P40" s="72" t="s">
        <v>347</v>
      </c>
      <c r="Q40" s="37">
        <f>O41</f>
        <v>0</v>
      </c>
      <c r="T40" s="8"/>
      <c r="U40" s="194"/>
    </row>
    <row r="41" spans="1:22">
      <c r="A41" s="32" t="s">
        <v>348</v>
      </c>
      <c r="B41" s="33">
        <f>ROUND(B43/1.1,0)</f>
        <v>0</v>
      </c>
      <c r="C41" s="53"/>
      <c r="D41" s="53"/>
      <c r="E41" s="73">
        <v>12000000</v>
      </c>
      <c r="F41" s="8"/>
      <c r="G41" s="8"/>
      <c r="H41" s="3"/>
      <c r="I41" s="3"/>
      <c r="J41" s="3"/>
      <c r="K41" s="3"/>
      <c r="L41" s="8"/>
      <c r="M41" s="3"/>
      <c r="N41" s="27" t="s">
        <v>347</v>
      </c>
      <c r="O41" s="20">
        <f>B45</f>
        <v>0</v>
      </c>
      <c r="P41" s="68" t="s">
        <v>346</v>
      </c>
      <c r="Q41" s="25">
        <f>G35</f>
        <v>0</v>
      </c>
      <c r="T41" s="8"/>
      <c r="U41" s="9"/>
    </row>
    <row r="42" spans="1:22">
      <c r="A42" s="32" t="s">
        <v>345</v>
      </c>
      <c r="B42" s="33">
        <f>+B43-B41</f>
        <v>0</v>
      </c>
      <c r="C42" s="53"/>
      <c r="D42" s="53"/>
      <c r="E42" s="73">
        <v>1200000</v>
      </c>
      <c r="F42" s="3"/>
      <c r="G42" s="3"/>
      <c r="H42" s="3"/>
      <c r="I42" s="3"/>
      <c r="J42" s="3"/>
      <c r="K42" s="3"/>
      <c r="L42" s="8"/>
      <c r="M42" s="3"/>
      <c r="N42" s="27"/>
      <c r="O42" s="20"/>
      <c r="P42" s="68" t="s">
        <v>344</v>
      </c>
      <c r="Q42" s="25">
        <f>B41</f>
        <v>0</v>
      </c>
      <c r="S42" s="213"/>
      <c r="T42" s="3"/>
      <c r="U42" s="212"/>
    </row>
    <row r="43" spans="1:22">
      <c r="A43" s="32" t="s">
        <v>343</v>
      </c>
      <c r="B43" s="55">
        <f>+H35*B40</f>
        <v>0</v>
      </c>
      <c r="C43" s="104"/>
      <c r="D43" s="104"/>
      <c r="E43" s="30">
        <f>E41+E42</f>
        <v>13200000</v>
      </c>
      <c r="F43" s="3"/>
      <c r="G43" s="3"/>
      <c r="H43" s="3"/>
      <c r="I43" s="3"/>
      <c r="J43" s="3">
        <f>H35-G35</f>
        <v>0</v>
      </c>
      <c r="K43" s="3"/>
      <c r="L43" s="8"/>
      <c r="M43" s="3"/>
      <c r="N43" s="27"/>
      <c r="O43" s="20"/>
      <c r="P43" s="68" t="s">
        <v>342</v>
      </c>
      <c r="Q43" s="25">
        <f>B42</f>
        <v>0</v>
      </c>
      <c r="T43" s="3"/>
      <c r="U43" s="13"/>
    </row>
    <row r="44" spans="1:22" ht="17.399999999999999">
      <c r="A44" s="120"/>
      <c r="F44" s="3"/>
      <c r="G44" s="3"/>
      <c r="H44" s="3"/>
      <c r="I44" s="3"/>
      <c r="J44" s="3"/>
      <c r="K44" s="3"/>
      <c r="L44" s="8"/>
      <c r="M44" s="3"/>
      <c r="N44" s="27"/>
      <c r="O44" s="20"/>
      <c r="P44" s="68" t="s">
        <v>339</v>
      </c>
      <c r="Q44" s="67">
        <f>B47</f>
        <v>0</v>
      </c>
      <c r="T44" s="3"/>
      <c r="U44" s="63"/>
    </row>
    <row r="45" spans="1:22">
      <c r="A45" s="4" t="s">
        <v>341</v>
      </c>
      <c r="B45" s="16">
        <f>H35-B41</f>
        <v>0</v>
      </c>
      <c r="C45" s="16"/>
      <c r="D45" s="16"/>
      <c r="E45" s="16"/>
      <c r="L45" s="4"/>
      <c r="N45" s="27"/>
      <c r="O45" s="20"/>
      <c r="P45" s="29"/>
      <c r="Q45" s="25"/>
      <c r="U45" s="9"/>
    </row>
    <row r="46" spans="1:22">
      <c r="A46" s="4" t="s">
        <v>340</v>
      </c>
      <c r="B46" s="16">
        <f>G35</f>
        <v>0</v>
      </c>
      <c r="C46" s="16"/>
      <c r="D46" s="16"/>
      <c r="E46" s="16"/>
      <c r="L46" s="4"/>
      <c r="N46" s="193"/>
      <c r="O46" s="20">
        <f>SUM(O40:O45)</f>
        <v>0</v>
      </c>
      <c r="P46" s="20"/>
      <c r="Q46" s="192">
        <f>SUM(Q40:Q45)</f>
        <v>0</v>
      </c>
      <c r="U46" s="9"/>
    </row>
    <row r="47" spans="1:22" s="144" customFormat="1" ht="16.2" thickBot="1">
      <c r="A47" s="4" t="s">
        <v>339</v>
      </c>
      <c r="B47" s="16">
        <f>F35+E35+B35-B43</f>
        <v>0</v>
      </c>
      <c r="C47" s="16"/>
      <c r="D47" s="16"/>
      <c r="E47" s="16"/>
      <c r="F47" s="1"/>
      <c r="G47" s="1"/>
      <c r="H47" s="1"/>
      <c r="I47" s="3"/>
      <c r="K47" s="211"/>
      <c r="N47" s="191"/>
      <c r="O47" s="190"/>
      <c r="P47" s="189"/>
      <c r="Q47" s="188"/>
      <c r="S47" s="1"/>
      <c r="T47" s="1"/>
      <c r="U47" s="9"/>
      <c r="V47" s="3"/>
    </row>
    <row r="48" spans="1:22" s="144" customFormat="1">
      <c r="A48" s="161"/>
      <c r="B48" s="160"/>
      <c r="C48" s="160"/>
      <c r="D48" s="160"/>
      <c r="E48" s="160"/>
      <c r="I48" s="3"/>
      <c r="K48" s="211"/>
      <c r="O48" s="3"/>
      <c r="P48" s="3"/>
      <c r="U48" s="160"/>
      <c r="V48" s="3"/>
    </row>
    <row r="49" spans="1:22" s="144" customFormat="1">
      <c r="A49" s="159" t="s">
        <v>338</v>
      </c>
      <c r="B49" s="3"/>
      <c r="C49" s="3"/>
      <c r="D49" s="3"/>
      <c r="E49" s="3"/>
      <c r="I49" s="3"/>
      <c r="K49" s="211"/>
      <c r="O49" s="3"/>
      <c r="P49" s="3"/>
      <c r="U49" s="3"/>
      <c r="V49" s="3"/>
    </row>
    <row r="50" spans="1:22" s="144" customFormat="1">
      <c r="A50" s="144" t="s">
        <v>337</v>
      </c>
      <c r="B50" s="157"/>
      <c r="C50" s="157"/>
      <c r="D50" s="157"/>
      <c r="E50" s="157"/>
      <c r="F50" s="153"/>
      <c r="G50" s="153"/>
      <c r="H50" s="151"/>
      <c r="I50" s="3"/>
      <c r="K50" s="211"/>
      <c r="O50" s="3"/>
      <c r="P50" s="3"/>
      <c r="S50" s="151"/>
      <c r="T50" s="153"/>
      <c r="U50" s="157"/>
      <c r="V50" s="3"/>
    </row>
    <row r="51" spans="1:22" s="144" customFormat="1">
      <c r="A51" s="153"/>
      <c r="B51" s="152"/>
      <c r="C51" s="152"/>
      <c r="D51" s="152"/>
      <c r="E51" s="152"/>
      <c r="F51" s="146"/>
      <c r="G51" s="146"/>
      <c r="H51" s="151"/>
      <c r="I51" s="3"/>
      <c r="K51" s="211"/>
      <c r="O51" s="3"/>
      <c r="P51" s="3"/>
      <c r="S51" s="151"/>
      <c r="T51" s="146"/>
      <c r="U51" s="152"/>
      <c r="V51" s="3"/>
    </row>
    <row r="52" spans="1:22" s="144" customFormat="1" ht="16.2" thickBot="1">
      <c r="A52" s="146"/>
      <c r="I52" s="3"/>
      <c r="K52" s="145"/>
      <c r="O52" s="3"/>
      <c r="P52" s="3"/>
      <c r="V52" s="3"/>
    </row>
    <row r="53" spans="1:22" s="144" customFormat="1">
      <c r="A53" s="146"/>
      <c r="I53" s="3"/>
      <c r="O53" s="3"/>
      <c r="P53" s="3"/>
      <c r="V53" s="117"/>
    </row>
    <row r="54" spans="1:22">
      <c r="A54" s="146"/>
      <c r="B54" s="144"/>
      <c r="C54" s="144"/>
      <c r="D54" s="144"/>
      <c r="E54" s="144"/>
      <c r="F54" s="144"/>
      <c r="G54" s="144"/>
      <c r="H54" s="145"/>
      <c r="S54" s="145"/>
      <c r="T54" s="144"/>
      <c r="U54" s="144"/>
      <c r="V54" s="42"/>
    </row>
    <row r="55" spans="1:22">
      <c r="A55" s="5"/>
      <c r="V55" s="56"/>
    </row>
    <row r="56" spans="1:22">
      <c r="A56" s="5"/>
      <c r="V56" s="56"/>
    </row>
    <row r="57" spans="1:22">
      <c r="A57" s="5"/>
      <c r="V57" s="56"/>
    </row>
    <row r="58" spans="1:22">
      <c r="A58" s="5"/>
      <c r="V58" s="56"/>
    </row>
    <row r="59" spans="1:22">
      <c r="A59" s="5"/>
      <c r="V59" s="56"/>
    </row>
    <row r="60" spans="1:22" ht="16.2" thickBot="1">
      <c r="A60" s="5"/>
      <c r="V60" s="111"/>
    </row>
    <row r="61" spans="1:22">
      <c r="A61" s="5"/>
    </row>
    <row r="62" spans="1:22">
      <c r="A62" s="5"/>
    </row>
    <row r="63" spans="1:22">
      <c r="A63" s="5"/>
    </row>
    <row r="64" spans="1:22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tabColor rgb="FFFFD03B"/>
  </sheetPr>
  <dimension ref="A1:AC81"/>
  <sheetViews>
    <sheetView zoomScaleNormal="100" workbookViewId="0">
      <pane xSplit="1" ySplit="3" topLeftCell="N4" activePane="bottomRight" state="frozen"/>
      <selection activeCell="F55" sqref="F55"/>
      <selection pane="topRight" activeCell="F55" sqref="F55"/>
      <selection pane="bottomLeft" activeCell="F55" sqref="F55"/>
      <selection pane="bottomRight" activeCell="Y26" sqref="Y26"/>
    </sheetView>
  </sheetViews>
  <sheetFormatPr defaultColWidth="8.8984375" defaultRowHeight="15.6"/>
  <cols>
    <col min="1" max="1" width="10.69921875" style="4" customWidth="1"/>
    <col min="2" max="2" width="12.3984375" style="1" bestFit="1" customWidth="1"/>
    <col min="3" max="4" width="10.69921875" style="1" customWidth="1"/>
    <col min="5" max="6" width="12.3984375" style="1" bestFit="1" customWidth="1"/>
    <col min="7" max="7" width="10.69921875" style="1" customWidth="1"/>
    <col min="8" max="8" width="12.3984375" style="1" bestFit="1" customWidth="1"/>
    <col min="9" max="9" width="15.8984375" style="1" customWidth="1"/>
    <col min="10" max="10" width="9.8984375" style="1" customWidth="1"/>
    <col min="11" max="11" width="11.796875" style="1" customWidth="1"/>
    <col min="12" max="12" width="9.3984375" style="5" customWidth="1"/>
    <col min="13" max="13" width="20.8984375" style="1" customWidth="1"/>
    <col min="14" max="14" width="11.8984375" style="3" bestFit="1" customWidth="1"/>
    <col min="15" max="15" width="14.296875" style="82" customWidth="1"/>
    <col min="16" max="16" width="12.09765625" style="1" customWidth="1"/>
    <col min="17" max="17" width="17.19921875" style="1" customWidth="1"/>
    <col min="18" max="18" width="13" style="3" customWidth="1"/>
    <col min="19" max="19" width="9.8984375" style="1" bestFit="1" customWidth="1"/>
    <col min="20" max="21" width="12.3984375" style="1" bestFit="1" customWidth="1"/>
    <col min="22" max="22" width="10.69921875" style="1" customWidth="1"/>
    <col min="23" max="26" width="13.69921875" style="1" customWidth="1"/>
    <col min="27" max="27" width="12.3984375" style="1" bestFit="1" customWidth="1"/>
    <col min="28" max="28" width="13.69921875" style="1" customWidth="1"/>
    <col min="29" max="16384" width="8.8984375" style="1"/>
  </cols>
  <sheetData>
    <row r="1" spans="1:29" ht="28.5" customHeight="1">
      <c r="A1" s="197"/>
      <c r="B1" s="1" t="s">
        <v>886</v>
      </c>
      <c r="C1" s="1" t="s">
        <v>887</v>
      </c>
      <c r="D1" s="1" t="s">
        <v>888</v>
      </c>
      <c r="E1" s="275" t="s">
        <v>889</v>
      </c>
      <c r="F1" s="197"/>
      <c r="G1" s="197"/>
      <c r="H1" s="197"/>
      <c r="I1" s="197"/>
      <c r="J1" s="197"/>
      <c r="K1" s="197"/>
      <c r="L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47"/>
    </row>
    <row r="2" spans="1:29" ht="20.100000000000001" customHeight="1">
      <c r="A2" s="1"/>
      <c r="K2" s="5"/>
      <c r="L2" s="1"/>
      <c r="M2" s="51">
        <v>1048656659</v>
      </c>
      <c r="N2" s="51">
        <v>119948</v>
      </c>
      <c r="O2" s="50" t="s">
        <v>173</v>
      </c>
      <c r="P2" s="50" t="s">
        <v>172</v>
      </c>
      <c r="Q2" s="50" t="s">
        <v>171</v>
      </c>
      <c r="R2" s="50" t="s">
        <v>170</v>
      </c>
      <c r="S2" s="50" t="s">
        <v>169</v>
      </c>
      <c r="T2" s="50" t="s">
        <v>168</v>
      </c>
      <c r="U2" s="50" t="s">
        <v>167</v>
      </c>
    </row>
    <row r="3" spans="1:29" s="48" customFormat="1" ht="18.600000000000001" customHeight="1">
      <c r="A3" s="108" t="s">
        <v>77</v>
      </c>
      <c r="B3" s="108" t="s">
        <v>287</v>
      </c>
      <c r="C3" s="108" t="s">
        <v>367</v>
      </c>
      <c r="D3" s="108" t="s">
        <v>741</v>
      </c>
      <c r="E3" s="108" t="s">
        <v>368</v>
      </c>
      <c r="F3" s="108" t="s">
        <v>52</v>
      </c>
      <c r="G3" s="49" t="s">
        <v>18</v>
      </c>
      <c r="H3" s="219" t="s">
        <v>370</v>
      </c>
      <c r="I3" s="218" t="s">
        <v>369</v>
      </c>
      <c r="J3" s="218" t="s">
        <v>51</v>
      </c>
      <c r="K3" s="218" t="s">
        <v>622</v>
      </c>
      <c r="L3" s="218" t="s">
        <v>623</v>
      </c>
      <c r="M3" s="48" t="s">
        <v>49</v>
      </c>
      <c r="N3" s="48" t="s">
        <v>102</v>
      </c>
      <c r="O3" s="48" t="s">
        <v>224</v>
      </c>
      <c r="P3" s="48" t="s">
        <v>48</v>
      </c>
      <c r="Q3" s="48" t="s">
        <v>47</v>
      </c>
      <c r="R3" s="48" t="s">
        <v>742</v>
      </c>
      <c r="S3" s="48" t="s">
        <v>46</v>
      </c>
      <c r="T3" s="48" t="s">
        <v>45</v>
      </c>
      <c r="U3" s="48" t="s">
        <v>223</v>
      </c>
      <c r="V3" s="48" t="s">
        <v>743</v>
      </c>
    </row>
    <row r="4" spans="1:29" ht="19.2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O4" s="3"/>
      <c r="P4" s="3"/>
      <c r="Q4" s="3"/>
      <c r="S4" s="3"/>
      <c r="T4" s="3"/>
      <c r="U4" s="3"/>
      <c r="V4" s="3">
        <f t="shared" ref="V4:V34" si="2">SUM(M4:U4)</f>
        <v>0</v>
      </c>
    </row>
    <row r="5" spans="1:29" ht="19.2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O5" s="3"/>
      <c r="P5" s="3"/>
      <c r="Q5" s="3"/>
      <c r="S5" s="3"/>
      <c r="T5" s="3"/>
      <c r="U5" s="3"/>
      <c r="V5" s="3">
        <f t="shared" si="2"/>
        <v>0</v>
      </c>
    </row>
    <row r="6" spans="1:29" ht="19.2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O6" s="3"/>
      <c r="P6" s="3"/>
      <c r="Q6" s="3"/>
      <c r="S6" s="3"/>
      <c r="T6" s="3"/>
      <c r="U6" s="3"/>
      <c r="V6" s="3">
        <f t="shared" si="2"/>
        <v>0</v>
      </c>
    </row>
    <row r="7" spans="1:29" ht="19.2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O7" s="3"/>
      <c r="P7" s="3"/>
      <c r="Q7" s="3"/>
      <c r="S7" s="3"/>
      <c r="T7" s="3"/>
      <c r="U7" s="3"/>
      <c r="V7" s="3">
        <f t="shared" si="2"/>
        <v>0</v>
      </c>
    </row>
    <row r="8" spans="1:29" s="47" customFormat="1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9" s="47" customFormat="1" ht="19.2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9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  <c r="W10" s="228"/>
      <c r="X10" s="228"/>
      <c r="Y10" s="228"/>
      <c r="Z10" s="228"/>
      <c r="AA10" s="228"/>
    </row>
    <row r="11" spans="1:29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O11" s="3"/>
      <c r="P11" s="3"/>
      <c r="Q11" s="3"/>
      <c r="S11" s="3"/>
      <c r="T11" s="3"/>
      <c r="U11" s="3"/>
      <c r="V11" s="3">
        <f t="shared" si="2"/>
        <v>0</v>
      </c>
      <c r="W11" s="63"/>
      <c r="X11" s="63"/>
      <c r="Y11" s="63"/>
      <c r="Z11" s="63"/>
      <c r="AA11" s="63"/>
    </row>
    <row r="12" spans="1:29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O12" s="3"/>
      <c r="P12" s="3"/>
      <c r="Q12" s="3"/>
      <c r="S12" s="3"/>
      <c r="T12" s="3"/>
      <c r="U12" s="3"/>
      <c r="V12" s="3">
        <f t="shared" si="2"/>
        <v>0</v>
      </c>
      <c r="W12" s="13"/>
      <c r="X12" s="13"/>
      <c r="Y12" s="63"/>
      <c r="Z12" s="63"/>
      <c r="AA12" s="63"/>
    </row>
    <row r="13" spans="1:29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P13" s="3"/>
      <c r="Q13" s="3"/>
      <c r="S13" s="3"/>
      <c r="T13" s="3"/>
      <c r="U13" s="3"/>
      <c r="V13" s="3">
        <f t="shared" si="2"/>
        <v>0</v>
      </c>
      <c r="W13" s="13"/>
      <c r="X13" s="13"/>
      <c r="Y13" s="63"/>
      <c r="Z13" s="63"/>
      <c r="AA13" s="63"/>
    </row>
    <row r="14" spans="1:29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126"/>
      <c r="X14" s="126"/>
      <c r="Y14" s="226"/>
      <c r="Z14" s="228"/>
      <c r="AA14" s="228"/>
    </row>
    <row r="15" spans="1:29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126"/>
      <c r="X15" s="226"/>
      <c r="Y15" s="226"/>
      <c r="Z15" s="226"/>
      <c r="AA15" s="228"/>
    </row>
    <row r="16" spans="1:29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O16" s="3"/>
      <c r="P16" s="3"/>
      <c r="Q16" s="3"/>
      <c r="S16" s="3"/>
      <c r="T16" s="3"/>
      <c r="U16" s="3"/>
      <c r="V16" s="3">
        <f t="shared" si="2"/>
        <v>0</v>
      </c>
      <c r="W16" s="13"/>
      <c r="X16" s="226"/>
      <c r="Y16" s="226"/>
      <c r="Z16" s="226"/>
      <c r="AA16" s="63"/>
    </row>
    <row r="17" spans="1:27" s="47" customFormat="1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126"/>
      <c r="X17" s="226"/>
      <c r="Y17" s="226"/>
      <c r="Z17" s="226"/>
      <c r="AA17" s="228"/>
    </row>
    <row r="18" spans="1:27" s="47" customFormat="1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126"/>
      <c r="X18" s="226"/>
      <c r="Y18" s="226"/>
      <c r="Z18" s="226"/>
      <c r="AA18" s="228"/>
    </row>
    <row r="19" spans="1:27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P19" s="3"/>
      <c r="Q19" s="3"/>
      <c r="S19" s="3"/>
      <c r="T19" s="3"/>
      <c r="U19" s="3"/>
      <c r="V19" s="3">
        <f t="shared" si="2"/>
        <v>0</v>
      </c>
      <c r="W19" s="13"/>
      <c r="X19" s="226"/>
      <c r="Y19" s="226"/>
      <c r="Z19" s="226"/>
      <c r="AA19" s="63"/>
    </row>
    <row r="20" spans="1:27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P20" s="3"/>
      <c r="Q20" s="3"/>
      <c r="S20" s="3"/>
      <c r="T20" s="3"/>
      <c r="U20" s="3"/>
      <c r="V20" s="3">
        <f t="shared" si="2"/>
        <v>0</v>
      </c>
      <c r="W20" s="13"/>
      <c r="X20" s="226"/>
      <c r="Y20" s="226"/>
      <c r="Z20" s="226"/>
      <c r="AA20" s="63"/>
    </row>
    <row r="21" spans="1:27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P21" s="3"/>
      <c r="Q21" s="3"/>
      <c r="S21" s="3"/>
      <c r="T21" s="3"/>
      <c r="U21" s="3"/>
      <c r="V21" s="3">
        <f t="shared" si="2"/>
        <v>0</v>
      </c>
      <c r="W21" s="63"/>
      <c r="X21" s="227"/>
      <c r="Y21" s="227"/>
      <c r="Z21" s="227"/>
      <c r="AA21" s="63"/>
    </row>
    <row r="22" spans="1:27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P22" s="3"/>
      <c r="Q22" s="3"/>
      <c r="S22" s="3"/>
      <c r="T22" s="3"/>
      <c r="U22" s="3"/>
      <c r="V22" s="3">
        <f t="shared" si="2"/>
        <v>0</v>
      </c>
      <c r="W22" s="63"/>
      <c r="X22" s="226"/>
      <c r="Y22" s="226"/>
      <c r="Z22" s="226"/>
      <c r="AA22" s="63"/>
    </row>
    <row r="23" spans="1:27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P23" s="3"/>
      <c r="Q23" s="3"/>
      <c r="S23" s="3"/>
      <c r="T23" s="3"/>
      <c r="U23" s="3"/>
      <c r="V23" s="3">
        <f t="shared" si="2"/>
        <v>0</v>
      </c>
      <c r="W23" s="63"/>
      <c r="X23" s="63"/>
      <c r="Y23" s="226"/>
      <c r="Z23" s="63"/>
      <c r="AA23" s="63"/>
    </row>
    <row r="24" spans="1:27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P24" s="3"/>
      <c r="Q24" s="3"/>
      <c r="S24" s="3"/>
      <c r="T24" s="3"/>
      <c r="U24" s="3"/>
      <c r="V24" s="3">
        <f t="shared" si="2"/>
        <v>0</v>
      </c>
      <c r="W24" s="63"/>
      <c r="X24" s="63"/>
      <c r="Y24" s="63"/>
      <c r="Z24" s="63"/>
      <c r="AA24" s="63"/>
    </row>
    <row r="25" spans="1:27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P25" s="3"/>
      <c r="Q25" s="3"/>
      <c r="S25" s="3"/>
      <c r="T25" s="3"/>
      <c r="U25" s="3"/>
      <c r="V25" s="3">
        <f t="shared" si="2"/>
        <v>0</v>
      </c>
      <c r="W25" s="63"/>
      <c r="X25" s="63"/>
      <c r="Y25" s="63"/>
      <c r="Z25" s="63"/>
      <c r="AA25" s="63"/>
    </row>
    <row r="26" spans="1:27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P26" s="3"/>
      <c r="Q26" s="3"/>
      <c r="S26" s="3"/>
      <c r="T26" s="3"/>
      <c r="U26" s="3"/>
      <c r="V26" s="3">
        <f t="shared" si="2"/>
        <v>0</v>
      </c>
      <c r="W26" s="63"/>
      <c r="X26" s="63"/>
      <c r="Y26" s="63"/>
      <c r="Z26" s="63"/>
      <c r="AA26" s="63"/>
    </row>
    <row r="27" spans="1:27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P27" s="3"/>
      <c r="Q27" s="3"/>
      <c r="S27" s="3"/>
      <c r="T27" s="3"/>
      <c r="U27" s="3"/>
      <c r="V27" s="3">
        <f t="shared" si="2"/>
        <v>0</v>
      </c>
      <c r="W27" s="63"/>
      <c r="X27" s="63"/>
      <c r="Y27" s="63"/>
      <c r="Z27" s="63"/>
      <c r="AA27" s="63"/>
    </row>
    <row r="28" spans="1:27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P28" s="3"/>
      <c r="Q28" s="3"/>
      <c r="S28" s="3"/>
      <c r="T28" s="3"/>
      <c r="U28" s="3"/>
      <c r="V28" s="3">
        <f t="shared" si="2"/>
        <v>0</v>
      </c>
      <c r="W28" s="63"/>
      <c r="X28" s="63"/>
      <c r="Y28" s="63"/>
      <c r="Z28" s="63"/>
      <c r="AA28" s="63"/>
    </row>
    <row r="29" spans="1:27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P29" s="3"/>
      <c r="Q29" s="3"/>
      <c r="S29" s="3"/>
      <c r="T29" s="3"/>
      <c r="U29" s="3"/>
      <c r="V29" s="3">
        <f t="shared" si="2"/>
        <v>0</v>
      </c>
    </row>
    <row r="30" spans="1:27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P30" s="3"/>
      <c r="Q30" s="3"/>
      <c r="S30" s="3"/>
      <c r="T30" s="3"/>
      <c r="U30" s="3"/>
      <c r="V30" s="3">
        <f t="shared" si="2"/>
        <v>0</v>
      </c>
    </row>
    <row r="31" spans="1:27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P31" s="3"/>
      <c r="Q31" s="3"/>
      <c r="S31" s="3"/>
      <c r="T31" s="3"/>
      <c r="U31" s="3"/>
      <c r="V31" s="3">
        <f t="shared" si="2"/>
        <v>0</v>
      </c>
    </row>
    <row r="32" spans="1:27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P32" s="3"/>
      <c r="Q32" s="3"/>
      <c r="S32" s="3"/>
      <c r="T32" s="3"/>
      <c r="U32" s="3"/>
      <c r="V32" s="3">
        <f t="shared" si="2"/>
        <v>0</v>
      </c>
    </row>
    <row r="33" spans="1:27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P33" s="3"/>
      <c r="Q33" s="3"/>
      <c r="S33" s="3"/>
      <c r="T33" s="3"/>
      <c r="U33" s="3"/>
      <c r="V33" s="3">
        <f t="shared" si="2"/>
        <v>0</v>
      </c>
    </row>
    <row r="34" spans="1:27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P34" s="3"/>
      <c r="Q34" s="3"/>
      <c r="S34" s="3"/>
      <c r="T34" s="3"/>
      <c r="U34" s="3"/>
      <c r="V34" s="3">
        <f t="shared" si="2"/>
        <v>0</v>
      </c>
    </row>
    <row r="35" spans="1:27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7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1"/>
      <c r="V36" s="13"/>
    </row>
    <row r="37" spans="1:27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225"/>
      <c r="L37" s="225"/>
      <c r="M37" s="13"/>
      <c r="N37" s="13"/>
      <c r="O37" s="102"/>
      <c r="P37" s="13"/>
      <c r="Q37" s="13"/>
      <c r="S37" s="13"/>
      <c r="T37" s="13"/>
      <c r="U37" s="131"/>
      <c r="V37" s="13"/>
      <c r="W37" s="3"/>
      <c r="X37" s="3"/>
      <c r="Y37" s="3"/>
      <c r="Z37" s="13">
        <v>27017000</v>
      </c>
      <c r="AA37" s="3"/>
    </row>
    <row r="38" spans="1:27">
      <c r="A38" s="182" t="s">
        <v>353</v>
      </c>
      <c r="B38" s="181"/>
      <c r="C38" s="42"/>
      <c r="D38" s="42"/>
      <c r="E38" s="42"/>
      <c r="L38" s="4"/>
      <c r="U38" s="42"/>
      <c r="W38" s="3"/>
      <c r="X38" s="3"/>
      <c r="Y38" s="3"/>
      <c r="Z38" s="42"/>
      <c r="AA38" s="3"/>
    </row>
    <row r="39" spans="1:27" ht="16.2" thickBot="1">
      <c r="A39" s="180"/>
      <c r="F39" s="4"/>
      <c r="G39" s="4"/>
      <c r="H39" s="4"/>
      <c r="L39" s="4"/>
      <c r="V39" s="4"/>
    </row>
    <row r="40" spans="1:27">
      <c r="A40" s="32" t="s">
        <v>352</v>
      </c>
      <c r="B40" s="74">
        <v>0.2</v>
      </c>
      <c r="C40" s="178"/>
      <c r="D40" s="178"/>
      <c r="E40" s="214" t="s">
        <v>351</v>
      </c>
      <c r="F40" s="8"/>
      <c r="G40" s="40" t="s">
        <v>349</v>
      </c>
      <c r="H40" s="39">
        <f>+H35</f>
        <v>0</v>
      </c>
      <c r="I40" s="72" t="s">
        <v>347</v>
      </c>
      <c r="J40" s="37">
        <f>+B45</f>
        <v>0</v>
      </c>
      <c r="K40" s="3"/>
      <c r="L40" s="8"/>
      <c r="M40" s="3"/>
      <c r="U40" s="220"/>
      <c r="V40" s="8"/>
      <c r="Z40" s="214" t="s">
        <v>351</v>
      </c>
    </row>
    <row r="41" spans="1:27">
      <c r="A41" s="32" t="s">
        <v>348</v>
      </c>
      <c r="B41" s="33">
        <f>ROUND(B43/1.1,0)</f>
        <v>0</v>
      </c>
      <c r="C41" s="53"/>
      <c r="D41" s="53"/>
      <c r="E41" s="73">
        <v>13000000</v>
      </c>
      <c r="F41" s="8"/>
      <c r="G41" s="27" t="s">
        <v>347</v>
      </c>
      <c r="H41" s="20">
        <f>+J40</f>
        <v>0</v>
      </c>
      <c r="I41" s="68" t="s">
        <v>346</v>
      </c>
      <c r="J41" s="25">
        <f>B46</f>
        <v>0</v>
      </c>
      <c r="K41" s="3"/>
      <c r="L41" s="8"/>
      <c r="M41" s="3"/>
      <c r="U41" s="9"/>
      <c r="V41" s="8"/>
      <c r="Z41" s="73">
        <v>13000000</v>
      </c>
    </row>
    <row r="42" spans="1:27">
      <c r="A42" s="32" t="s">
        <v>345</v>
      </c>
      <c r="B42" s="33">
        <f>+B43-B41</f>
        <v>0</v>
      </c>
      <c r="C42" s="53"/>
      <c r="D42" s="53"/>
      <c r="E42" s="73">
        <v>1300000</v>
      </c>
      <c r="F42" s="3"/>
      <c r="G42" s="27"/>
      <c r="H42" s="20"/>
      <c r="I42" s="68" t="s">
        <v>344</v>
      </c>
      <c r="J42" s="25">
        <f>+B41</f>
        <v>0</v>
      </c>
      <c r="K42" s="3"/>
      <c r="L42" s="8"/>
      <c r="M42" s="3"/>
      <c r="T42" s="213"/>
      <c r="U42" s="212"/>
      <c r="V42" s="3"/>
      <c r="Z42" s="73">
        <v>1300000</v>
      </c>
    </row>
    <row r="43" spans="1:27">
      <c r="A43" s="32" t="s">
        <v>343</v>
      </c>
      <c r="B43" s="55">
        <f>+H35*B40</f>
        <v>0</v>
      </c>
      <c r="C43" s="104"/>
      <c r="D43" s="104"/>
      <c r="E43" s="30">
        <f>E41+E42</f>
        <v>14300000</v>
      </c>
      <c r="F43" s="3"/>
      <c r="G43" s="27"/>
      <c r="H43" s="20"/>
      <c r="I43" s="68" t="s">
        <v>342</v>
      </c>
      <c r="J43" s="25">
        <f>+B42</f>
        <v>0</v>
      </c>
      <c r="K43" s="3"/>
      <c r="L43" s="8"/>
      <c r="M43" s="3"/>
      <c r="U43" s="13"/>
      <c r="V43" s="3"/>
      <c r="Z43" s="30">
        <f>Z41+Z42</f>
        <v>14300000</v>
      </c>
    </row>
    <row r="44" spans="1:27" ht="17.399999999999999">
      <c r="A44" s="120"/>
      <c r="F44" s="3"/>
      <c r="G44" s="27"/>
      <c r="H44" s="20"/>
      <c r="I44" s="68" t="s">
        <v>339</v>
      </c>
      <c r="J44" s="67">
        <f>+B47</f>
        <v>0</v>
      </c>
      <c r="K44" s="3"/>
      <c r="L44" s="8"/>
      <c r="M44" s="3"/>
      <c r="U44" s="63"/>
      <c r="V44" s="3"/>
    </row>
    <row r="45" spans="1:27">
      <c r="A45" s="4" t="s">
        <v>341</v>
      </c>
      <c r="B45" s="16">
        <f>H35-B41</f>
        <v>0</v>
      </c>
      <c r="C45" s="16"/>
      <c r="D45" s="16"/>
      <c r="E45" s="16"/>
      <c r="G45" s="27"/>
      <c r="H45" s="20"/>
      <c r="I45" s="29"/>
      <c r="J45" s="25"/>
      <c r="L45" s="4"/>
      <c r="U45" s="9"/>
      <c r="Z45" s="16"/>
    </row>
    <row r="46" spans="1:27">
      <c r="A46" s="4" t="s">
        <v>340</v>
      </c>
      <c r="B46" s="16">
        <f>G35</f>
        <v>0</v>
      </c>
      <c r="C46" s="16"/>
      <c r="D46" s="16"/>
      <c r="E46" s="16"/>
      <c r="G46" s="224"/>
      <c r="H46" s="20">
        <f>SUM(H40:H45)</f>
        <v>0</v>
      </c>
      <c r="I46" s="20"/>
      <c r="J46" s="192">
        <f>SUM(J40:J45)</f>
        <v>0</v>
      </c>
      <c r="L46" s="4"/>
      <c r="U46" s="9"/>
      <c r="W46" s="16"/>
      <c r="AA46" s="16"/>
    </row>
    <row r="47" spans="1:27" s="144" customFormat="1" ht="16.2" thickBot="1">
      <c r="A47" s="4" t="s">
        <v>339</v>
      </c>
      <c r="B47" s="16">
        <f>F35+E35+B35-B43</f>
        <v>0</v>
      </c>
      <c r="C47" s="16"/>
      <c r="D47" s="16"/>
      <c r="E47" s="16">
        <f>H35-G35-B43</f>
        <v>0</v>
      </c>
      <c r="F47" s="1"/>
      <c r="G47" s="223"/>
      <c r="H47" s="222"/>
      <c r="I47" s="190"/>
      <c r="J47" s="221"/>
      <c r="K47" s="211"/>
      <c r="R47" s="3"/>
      <c r="T47" s="1"/>
      <c r="U47" s="9"/>
      <c r="V47" s="1"/>
      <c r="W47" s="7"/>
      <c r="X47" s="8"/>
      <c r="Y47" s="8"/>
      <c r="Z47" s="8"/>
      <c r="AA47" s="16"/>
    </row>
    <row r="48" spans="1:27" s="144" customFormat="1">
      <c r="A48" s="161"/>
      <c r="B48" s="160"/>
      <c r="C48" s="160"/>
      <c r="D48" s="160"/>
      <c r="E48" s="160"/>
      <c r="I48" s="3"/>
      <c r="K48" s="211"/>
      <c r="R48" s="3"/>
      <c r="U48" s="220"/>
      <c r="AA48" s="160"/>
    </row>
    <row r="49" spans="1:27" s="144" customFormat="1">
      <c r="A49" s="159" t="s">
        <v>338</v>
      </c>
      <c r="B49" s="3"/>
      <c r="C49" s="3"/>
      <c r="D49" s="3"/>
      <c r="E49" s="3"/>
      <c r="I49" s="3"/>
      <c r="K49" s="211"/>
      <c r="R49" s="3"/>
      <c r="U49" s="3"/>
      <c r="AA49" s="3"/>
    </row>
    <row r="50" spans="1:27" s="144" customFormat="1">
      <c r="A50" s="144" t="s">
        <v>337</v>
      </c>
      <c r="B50" s="157"/>
      <c r="C50" s="157"/>
      <c r="D50" s="157"/>
      <c r="E50" s="157"/>
      <c r="F50" s="153"/>
      <c r="G50" s="153"/>
      <c r="H50" s="151"/>
      <c r="I50" s="3"/>
      <c r="K50" s="211"/>
      <c r="R50" s="3"/>
      <c r="T50" s="151"/>
      <c r="U50" s="157"/>
      <c r="V50" s="153"/>
      <c r="AA50" s="157"/>
    </row>
    <row r="51" spans="1:27" s="144" customFormat="1">
      <c r="A51" s="153"/>
      <c r="B51" s="152"/>
      <c r="C51" s="152"/>
      <c r="D51" s="152"/>
      <c r="E51" s="152"/>
      <c r="F51" s="146"/>
      <c r="G51" s="146"/>
      <c r="H51" s="151"/>
      <c r="I51" s="3"/>
      <c r="K51" s="211"/>
      <c r="R51" s="3"/>
      <c r="T51" s="151"/>
      <c r="U51" s="152"/>
      <c r="V51" s="146"/>
      <c r="W51" s="1"/>
      <c r="X51" s="1"/>
      <c r="Y51" s="1"/>
      <c r="Z51" s="1"/>
      <c r="AA51" s="152"/>
    </row>
    <row r="52" spans="1:27" s="144" customFormat="1" ht="16.2" thickBot="1">
      <c r="A52" s="146"/>
      <c r="I52" s="3"/>
      <c r="K52" s="145"/>
      <c r="R52" s="3"/>
      <c r="W52" s="1"/>
      <c r="X52" s="1"/>
      <c r="Y52" s="1"/>
      <c r="Z52" s="1"/>
    </row>
    <row r="53" spans="1:27" s="144" customFormat="1">
      <c r="A53" s="146"/>
      <c r="I53" s="3"/>
      <c r="R53" s="117"/>
      <c r="W53" s="1"/>
      <c r="X53" s="1"/>
      <c r="Y53" s="1"/>
      <c r="Z53" s="1"/>
    </row>
    <row r="54" spans="1:27">
      <c r="A54" s="146"/>
      <c r="B54" s="144"/>
      <c r="C54" s="144"/>
      <c r="D54" s="144"/>
      <c r="E54" s="144"/>
      <c r="F54" s="144"/>
      <c r="G54" s="144"/>
      <c r="H54" s="145"/>
      <c r="R54" s="42"/>
      <c r="T54" s="145"/>
      <c r="U54" s="144"/>
      <c r="V54" s="144"/>
      <c r="AA54" s="144"/>
    </row>
    <row r="55" spans="1:27">
      <c r="A55" s="5"/>
      <c r="R55" s="56"/>
    </row>
    <row r="56" spans="1:27">
      <c r="A56" s="5"/>
      <c r="R56" s="56"/>
    </row>
    <row r="57" spans="1:27">
      <c r="A57" s="5"/>
      <c r="R57" s="56"/>
    </row>
    <row r="58" spans="1:27">
      <c r="A58" s="5"/>
      <c r="R58" s="56"/>
    </row>
    <row r="59" spans="1:27">
      <c r="A59" s="5"/>
      <c r="R59" s="56"/>
    </row>
    <row r="60" spans="1:27" ht="16.2" thickBot="1">
      <c r="A60" s="5"/>
      <c r="R60" s="111"/>
    </row>
    <row r="61" spans="1:27">
      <c r="A61" s="5"/>
    </row>
    <row r="62" spans="1:27">
      <c r="A62" s="5"/>
    </row>
    <row r="63" spans="1:27">
      <c r="A63" s="5"/>
    </row>
    <row r="64" spans="1:27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tabColor rgb="FFFFCC66"/>
  </sheetPr>
  <dimension ref="A1:Z81"/>
  <sheetViews>
    <sheetView zoomScale="82" zoomScaleNormal="82" workbookViewId="0">
      <pane xSplit="1" ySplit="3" topLeftCell="B4" activePane="bottomRight" state="frozen"/>
      <selection activeCell="AA66" sqref="AA66"/>
      <selection pane="topRight" activeCell="AA66" sqref="AA66"/>
      <selection pane="bottomLeft" activeCell="AA66" sqref="AA66"/>
      <selection pane="bottomRight" activeCell="Q20" sqref="Q20"/>
    </sheetView>
  </sheetViews>
  <sheetFormatPr defaultColWidth="8.8984375" defaultRowHeight="15.6"/>
  <cols>
    <col min="1" max="1" width="10.69921875" style="4" customWidth="1"/>
    <col min="2" max="2" width="12" style="1" bestFit="1" customWidth="1"/>
    <col min="3" max="4" width="10.69921875" style="1" customWidth="1"/>
    <col min="5" max="5" width="12.3984375" style="1" bestFit="1" customWidth="1"/>
    <col min="6" max="6" width="13.59765625" style="1" bestFit="1" customWidth="1"/>
    <col min="7" max="7" width="10.69921875" style="1" customWidth="1"/>
    <col min="8" max="8" width="13.59765625" style="1" bestFit="1" customWidth="1"/>
    <col min="9" max="9" width="10.8984375" style="1" bestFit="1" customWidth="1"/>
    <col min="10" max="10" width="13.3984375" style="1" bestFit="1" customWidth="1"/>
    <col min="11" max="11" width="13.59765625" style="1" bestFit="1" customWidth="1"/>
    <col min="12" max="12" width="11.3984375" style="5" bestFit="1" customWidth="1"/>
    <col min="13" max="13" width="34.8984375" style="1" bestFit="1" customWidth="1"/>
    <col min="14" max="14" width="11.8984375" style="3" customWidth="1"/>
    <col min="15" max="15" width="7.3984375" style="82" customWidth="1"/>
    <col min="16" max="16" width="14.8984375" style="1" customWidth="1"/>
    <col min="17" max="17" width="11.19921875" style="1" customWidth="1"/>
    <col min="18" max="18" width="21.5" style="1" customWidth="1"/>
    <col min="19" max="19" width="13.59765625" style="1" bestFit="1" customWidth="1"/>
    <col min="20" max="20" width="10.69921875" style="1" customWidth="1"/>
    <col min="21" max="21" width="12" style="1" bestFit="1" customWidth="1"/>
    <col min="22" max="22" width="13.69921875" style="1" customWidth="1"/>
    <col min="23" max="16384" width="8.8984375" style="1"/>
  </cols>
  <sheetData>
    <row r="1" spans="1:26" ht="28.5" customHeight="1">
      <c r="A1" s="52"/>
      <c r="B1" s="1" t="s">
        <v>890</v>
      </c>
      <c r="C1" s="1" t="s">
        <v>891</v>
      </c>
      <c r="D1" s="1" t="s">
        <v>892</v>
      </c>
      <c r="E1" s="275" t="s">
        <v>893</v>
      </c>
      <c r="F1" s="52"/>
      <c r="G1" s="52"/>
      <c r="H1" s="52"/>
      <c r="I1" s="52"/>
      <c r="J1" s="52"/>
      <c r="K1" s="52"/>
      <c r="L1" s="52"/>
      <c r="M1" s="52"/>
      <c r="R1" s="52"/>
      <c r="S1" s="52"/>
      <c r="T1" s="52"/>
      <c r="U1" s="52"/>
      <c r="V1" s="52"/>
    </row>
    <row r="2" spans="1:26" ht="20.100000000000001" customHeight="1">
      <c r="A2" s="3"/>
      <c r="C2" s="82"/>
      <c r="M2" s="51">
        <v>1048656659</v>
      </c>
      <c r="N2" s="51">
        <v>119948</v>
      </c>
      <c r="O2" s="50" t="s">
        <v>372</v>
      </c>
      <c r="P2" s="50" t="s">
        <v>371</v>
      </c>
      <c r="Q2" s="50" t="s">
        <v>106</v>
      </c>
      <c r="R2" s="50" t="s">
        <v>22</v>
      </c>
      <c r="S2" s="50" t="s">
        <v>55</v>
      </c>
      <c r="T2" s="50" t="s">
        <v>54</v>
      </c>
      <c r="U2" s="50" t="s">
        <v>53</v>
      </c>
    </row>
    <row r="3" spans="1:26" s="48" customFormat="1" ht="19.95" customHeight="1">
      <c r="A3" s="108" t="s">
        <v>744</v>
      </c>
      <c r="B3" s="108" t="s">
        <v>745</v>
      </c>
      <c r="C3" s="108" t="s">
        <v>746</v>
      </c>
      <c r="D3" s="108" t="s">
        <v>747</v>
      </c>
      <c r="E3" s="108" t="s">
        <v>748</v>
      </c>
      <c r="F3" s="108" t="s">
        <v>52</v>
      </c>
      <c r="G3" s="49" t="s">
        <v>749</v>
      </c>
      <c r="H3" s="219" t="s">
        <v>370</v>
      </c>
      <c r="I3" s="218" t="s">
        <v>200</v>
      </c>
      <c r="J3" s="218" t="s">
        <v>750</v>
      </c>
      <c r="K3" s="218" t="s">
        <v>751</v>
      </c>
      <c r="L3" s="218" t="s">
        <v>752</v>
      </c>
      <c r="M3" s="48" t="s">
        <v>49</v>
      </c>
      <c r="N3" s="48" t="s">
        <v>753</v>
      </c>
      <c r="O3" s="48" t="s">
        <v>754</v>
      </c>
      <c r="P3" s="48" t="s">
        <v>755</v>
      </c>
      <c r="Q3" s="48" t="s">
        <v>756</v>
      </c>
      <c r="R3" s="48" t="s">
        <v>757</v>
      </c>
      <c r="S3" s="48" t="s">
        <v>464</v>
      </c>
      <c r="T3" s="48" t="s">
        <v>758</v>
      </c>
      <c r="U3" s="48" t="s">
        <v>759</v>
      </c>
      <c r="V3" s="48" t="s">
        <v>760</v>
      </c>
    </row>
    <row r="4" spans="1:26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6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6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6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6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6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6" s="47" customFormat="1" ht="19.2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6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6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6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3"/>
      <c r="X13" s="3"/>
    </row>
    <row r="14" spans="1:26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3"/>
      <c r="X14" s="3"/>
    </row>
    <row r="15" spans="1:26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79"/>
      <c r="X15" s="79"/>
      <c r="Y15" s="183"/>
    </row>
    <row r="16" spans="1:26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79"/>
      <c r="X16" s="183"/>
      <c r="Y16" s="183"/>
      <c r="Z16" s="183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3"/>
      <c r="X17" s="185"/>
      <c r="Y17" s="185"/>
      <c r="Z17" s="185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3"/>
      <c r="X18" s="183"/>
      <c r="Y18" s="183"/>
      <c r="Z18" s="183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P19" s="3"/>
      <c r="Q19" s="3"/>
      <c r="R19" s="3"/>
      <c r="S19" s="3"/>
      <c r="T19" s="3"/>
      <c r="U19" s="3"/>
      <c r="V19" s="3">
        <f t="shared" si="2"/>
        <v>0</v>
      </c>
      <c r="W19" s="3"/>
      <c r="X19" s="185"/>
      <c r="Y19" s="185"/>
      <c r="Z19" s="185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P20" s="3"/>
      <c r="Q20" s="3"/>
      <c r="R20" s="3"/>
      <c r="S20" s="3"/>
      <c r="T20" s="3"/>
      <c r="U20" s="3"/>
      <c r="V20" s="3">
        <f t="shared" si="2"/>
        <v>0</v>
      </c>
      <c r="W20" s="3"/>
      <c r="X20" s="184"/>
      <c r="Y20" s="184"/>
      <c r="Z20" s="184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P21" s="3"/>
      <c r="Q21" s="3"/>
      <c r="R21" s="3"/>
      <c r="S21" s="3"/>
      <c r="T21" s="3"/>
      <c r="U21" s="3"/>
      <c r="V21" s="3">
        <f t="shared" si="2"/>
        <v>0</v>
      </c>
      <c r="W21" s="3"/>
      <c r="X21" s="185"/>
      <c r="Y21" s="185"/>
      <c r="Z21" s="185"/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P22" s="3"/>
      <c r="Q22" s="3"/>
      <c r="R22" s="3"/>
      <c r="S22" s="3"/>
      <c r="T22" s="3"/>
      <c r="U22" s="3"/>
      <c r="V22" s="3">
        <f t="shared" si="2"/>
        <v>0</v>
      </c>
      <c r="X22" s="183"/>
      <c r="Y22" s="183"/>
      <c r="Z22" s="183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P23" s="3"/>
      <c r="Q23" s="3"/>
      <c r="R23" s="3"/>
      <c r="S23" s="3"/>
      <c r="T23" s="3"/>
      <c r="U23" s="3"/>
      <c r="V23" s="3">
        <f t="shared" si="2"/>
        <v>0</v>
      </c>
      <c r="X23" s="185"/>
      <c r="Y23" s="185"/>
      <c r="Z23" s="185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P24" s="3"/>
      <c r="Q24" s="3"/>
      <c r="R24" s="3"/>
      <c r="S24" s="3"/>
      <c r="T24" s="3"/>
      <c r="U24" s="3"/>
      <c r="V24" s="3">
        <f t="shared" si="2"/>
        <v>0</v>
      </c>
      <c r="Y24" s="185"/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6" ht="20.399999999999999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6" s="47" customFormat="1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  <c r="W32" s="1"/>
      <c r="X32" s="1"/>
      <c r="Y32" s="1"/>
    </row>
    <row r="33" spans="1:25" s="47" customFormat="1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  <c r="W33" s="1"/>
      <c r="X33" s="1"/>
      <c r="Y33" s="1"/>
    </row>
    <row r="34" spans="1:25" s="47" customFormat="1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  <c r="W34" s="1"/>
      <c r="X34" s="1"/>
      <c r="Y34" s="1"/>
    </row>
    <row r="35" spans="1:25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5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225"/>
      <c r="L36" s="225"/>
      <c r="M36" s="13"/>
      <c r="N36" s="13"/>
      <c r="O36" s="102"/>
      <c r="P36" s="13"/>
      <c r="Q36" s="13"/>
      <c r="R36" s="13"/>
      <c r="S36" s="13"/>
      <c r="T36" s="13"/>
      <c r="U36" s="131"/>
      <c r="V36" s="3"/>
    </row>
    <row r="37" spans="1:25" ht="19.95" customHeight="1" thickBo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225"/>
      <c r="L37" s="225"/>
      <c r="M37" s="13"/>
      <c r="N37" s="13"/>
      <c r="O37" s="102"/>
      <c r="P37" s="13"/>
      <c r="Q37" s="13"/>
      <c r="R37" s="13"/>
      <c r="S37" s="13"/>
      <c r="T37" s="13"/>
      <c r="U37" s="131"/>
      <c r="V37" s="3"/>
    </row>
    <row r="38" spans="1:25">
      <c r="A38" s="182" t="s">
        <v>366</v>
      </c>
      <c r="B38" s="181"/>
      <c r="C38" s="42"/>
      <c r="D38" s="42"/>
      <c r="E38" s="42"/>
      <c r="J38" s="63"/>
      <c r="K38" s="63"/>
      <c r="L38" s="63"/>
      <c r="M38" s="63"/>
      <c r="N38" s="63"/>
      <c r="O38" s="98"/>
      <c r="U38" s="181"/>
      <c r="V38" s="3"/>
    </row>
    <row r="39" spans="1:25" ht="16.2" thickBot="1">
      <c r="A39" s="180"/>
      <c r="F39" s="4"/>
      <c r="G39" s="4"/>
      <c r="H39" s="4"/>
      <c r="I39" s="4"/>
      <c r="J39" s="220"/>
      <c r="K39" s="63"/>
      <c r="L39" s="63"/>
      <c r="M39" s="63"/>
      <c r="N39" s="63"/>
      <c r="O39" s="87"/>
      <c r="S39" s="16"/>
      <c r="T39" s="4"/>
    </row>
    <row r="40" spans="1:25">
      <c r="A40" s="32" t="s">
        <v>317</v>
      </c>
      <c r="B40" s="74">
        <v>0.2</v>
      </c>
      <c r="C40" s="178"/>
      <c r="D40" s="178"/>
      <c r="E40" s="214" t="s">
        <v>216</v>
      </c>
      <c r="F40" s="8"/>
      <c r="G40" s="40" t="s">
        <v>327</v>
      </c>
      <c r="H40" s="39">
        <f>+H35</f>
        <v>0</v>
      </c>
      <c r="I40" s="72" t="s">
        <v>324</v>
      </c>
      <c r="J40" s="37">
        <f>+B45</f>
        <v>0</v>
      </c>
      <c r="K40" s="63"/>
      <c r="L40" s="63"/>
      <c r="M40" s="63"/>
      <c r="N40" s="63"/>
      <c r="O40" s="87"/>
      <c r="S40" s="16"/>
      <c r="T40" s="8"/>
    </row>
    <row r="41" spans="1:25">
      <c r="A41" s="32" t="s">
        <v>315</v>
      </c>
      <c r="B41" s="33">
        <f>ROUND(B43/1.1,0)</f>
        <v>0</v>
      </c>
      <c r="C41" s="53"/>
      <c r="D41" s="53"/>
      <c r="E41" s="73">
        <v>13000000</v>
      </c>
      <c r="F41" s="8"/>
      <c r="G41" s="27" t="s">
        <v>13</v>
      </c>
      <c r="H41" s="20">
        <f>+J40</f>
        <v>0</v>
      </c>
      <c r="I41" s="68" t="s">
        <v>365</v>
      </c>
      <c r="J41" s="25">
        <f>B46</f>
        <v>0</v>
      </c>
      <c r="K41" s="63"/>
      <c r="L41" s="63"/>
      <c r="M41" s="63"/>
      <c r="N41" s="63"/>
      <c r="O41" s="87"/>
      <c r="S41" s="16"/>
      <c r="T41" s="8"/>
    </row>
    <row r="42" spans="1:25">
      <c r="A42" s="32" t="s">
        <v>118</v>
      </c>
      <c r="B42" s="33">
        <f>+B43-B41</f>
        <v>0</v>
      </c>
      <c r="C42" s="53"/>
      <c r="D42" s="53"/>
      <c r="E42" s="73">
        <v>1300000</v>
      </c>
      <c r="F42" s="3"/>
      <c r="G42" s="27"/>
      <c r="H42" s="20"/>
      <c r="I42" s="68" t="s">
        <v>322</v>
      </c>
      <c r="J42" s="25">
        <f>+B41</f>
        <v>0</v>
      </c>
      <c r="K42" s="63"/>
      <c r="L42" s="63"/>
      <c r="M42" s="63"/>
      <c r="N42" s="63"/>
      <c r="O42" s="87"/>
      <c r="T42" s="3"/>
    </row>
    <row r="43" spans="1:25">
      <c r="A43" s="32" t="s">
        <v>312</v>
      </c>
      <c r="B43" s="55">
        <f>+H35*B40</f>
        <v>0</v>
      </c>
      <c r="C43" s="104"/>
      <c r="D43" s="104"/>
      <c r="E43" s="30">
        <f>E41+E42</f>
        <v>14300000</v>
      </c>
      <c r="F43" s="3"/>
      <c r="G43" s="27"/>
      <c r="H43" s="20"/>
      <c r="I43" s="68" t="s">
        <v>116</v>
      </c>
      <c r="J43" s="25">
        <f>+B42</f>
        <v>0</v>
      </c>
      <c r="K43" s="63"/>
      <c r="L43" s="63"/>
      <c r="M43" s="63"/>
      <c r="N43" s="63"/>
      <c r="O43" s="87"/>
      <c r="T43" s="3"/>
    </row>
    <row r="44" spans="1:25" ht="17.399999999999999">
      <c r="A44" s="120"/>
      <c r="G44" s="27"/>
      <c r="H44" s="20"/>
      <c r="I44" s="68" t="s">
        <v>316</v>
      </c>
      <c r="J44" s="67">
        <f>+B47</f>
        <v>0</v>
      </c>
      <c r="K44" s="63"/>
      <c r="L44" s="20"/>
      <c r="M44" s="29"/>
      <c r="N44" s="9"/>
      <c r="O44" s="87"/>
      <c r="T44" s="16"/>
    </row>
    <row r="45" spans="1:25" ht="16.2" thickBot="1">
      <c r="A45" s="4" t="s">
        <v>67</v>
      </c>
      <c r="B45" s="16">
        <f>H35-B41</f>
        <v>0</v>
      </c>
      <c r="C45" s="16"/>
      <c r="D45" s="16"/>
      <c r="E45" s="16"/>
      <c r="G45" s="133"/>
      <c r="H45" s="84"/>
      <c r="I45" s="232"/>
      <c r="J45" s="132"/>
      <c r="K45" s="71"/>
      <c r="L45" s="20">
        <f>SUM(L39:L44)</f>
        <v>0</v>
      </c>
      <c r="M45" s="20" t="s">
        <v>364</v>
      </c>
      <c r="N45" s="20">
        <f>SUM(N39:N44)</f>
        <v>0</v>
      </c>
      <c r="O45" s="25"/>
    </row>
    <row r="46" spans="1:25" ht="16.2" thickBot="1">
      <c r="A46" s="4" t="s">
        <v>50</v>
      </c>
      <c r="B46" s="16">
        <f>G35</f>
        <v>0</v>
      </c>
      <c r="C46" s="16"/>
      <c r="D46" s="16"/>
      <c r="E46" s="16"/>
      <c r="I46" s="213"/>
      <c r="J46" s="9"/>
      <c r="K46" s="149"/>
      <c r="L46" s="163"/>
      <c r="M46" s="162"/>
      <c r="N46" s="149"/>
      <c r="O46" s="231"/>
    </row>
    <row r="47" spans="1:25" s="144" customFormat="1">
      <c r="A47" s="4" t="s">
        <v>113</v>
      </c>
      <c r="B47" s="16">
        <f>F35+B35+E35-B43</f>
        <v>0</v>
      </c>
      <c r="C47" s="16"/>
      <c r="D47" s="16"/>
      <c r="E47" s="16">
        <f>H35-G35-B43</f>
        <v>0</v>
      </c>
      <c r="F47" s="1"/>
      <c r="G47" s="1"/>
      <c r="H47" s="1"/>
      <c r="I47" s="213"/>
      <c r="J47" s="9"/>
      <c r="K47" s="230"/>
      <c r="L47" s="149"/>
      <c r="M47" s="149"/>
      <c r="N47" s="149"/>
      <c r="S47" s="1"/>
      <c r="T47" s="1"/>
    </row>
    <row r="48" spans="1:25" s="144" customFormat="1">
      <c r="A48" s="161"/>
      <c r="B48" s="160"/>
      <c r="C48" s="160"/>
      <c r="D48" s="160"/>
      <c r="E48" s="160"/>
      <c r="I48" s="3"/>
      <c r="J48" s="16"/>
      <c r="K48" s="211"/>
      <c r="U48" s="220"/>
    </row>
    <row r="49" spans="1:22" s="144" customFormat="1">
      <c r="A49" s="159" t="s">
        <v>363</v>
      </c>
      <c r="B49" s="3"/>
      <c r="C49" s="3"/>
      <c r="D49" s="3"/>
      <c r="E49" s="3"/>
      <c r="I49" s="3"/>
      <c r="J49" s="16"/>
      <c r="K49" s="211"/>
      <c r="U49" s="13"/>
      <c r="V49" s="151"/>
    </row>
    <row r="50" spans="1:22" s="144" customFormat="1">
      <c r="A50" s="144" t="s">
        <v>362</v>
      </c>
      <c r="B50" s="157"/>
      <c r="C50" s="157"/>
      <c r="D50" s="157"/>
      <c r="E50" s="157"/>
      <c r="F50" s="153"/>
      <c r="G50" s="153"/>
      <c r="H50" s="151"/>
      <c r="I50" s="213"/>
      <c r="J50" s="16"/>
      <c r="K50" s="211"/>
      <c r="S50" s="151"/>
      <c r="T50" s="153"/>
      <c r="U50" s="157"/>
      <c r="V50" s="151"/>
    </row>
    <row r="51" spans="1:22" s="144" customFormat="1" ht="16.2" thickBot="1">
      <c r="A51" s="229" t="s">
        <v>361</v>
      </c>
      <c r="B51" s="152"/>
      <c r="C51" s="152"/>
      <c r="D51" s="152"/>
      <c r="E51" s="152"/>
      <c r="F51" s="146"/>
      <c r="G51" s="146"/>
      <c r="H51" s="151"/>
      <c r="I51" s="213"/>
      <c r="J51" s="16"/>
      <c r="K51" s="211"/>
      <c r="S51" s="151"/>
      <c r="T51" s="146"/>
      <c r="U51" s="152"/>
    </row>
    <row r="52" spans="1:22" s="144" customFormat="1">
      <c r="A52" s="146"/>
      <c r="I52" s="213"/>
      <c r="J52" s="16"/>
      <c r="K52" s="145"/>
    </row>
    <row r="53" spans="1:22" s="144" customFormat="1">
      <c r="A53" s="146"/>
      <c r="I53" s="213"/>
      <c r="J53" s="16"/>
    </row>
    <row r="54" spans="1:22">
      <c r="A54" s="146"/>
      <c r="B54" s="144"/>
      <c r="C54" s="144"/>
      <c r="D54" s="144"/>
      <c r="E54" s="144"/>
      <c r="F54" s="144"/>
      <c r="G54" s="144"/>
      <c r="H54" s="145"/>
      <c r="I54" s="213"/>
      <c r="J54" s="16"/>
      <c r="S54" s="145"/>
      <c r="T54" s="144"/>
      <c r="U54" s="144"/>
    </row>
    <row r="55" spans="1:22">
      <c r="A55" s="5"/>
      <c r="I55" s="213"/>
      <c r="J55" s="16"/>
    </row>
    <row r="56" spans="1:22">
      <c r="A56" s="5"/>
      <c r="J56" s="16"/>
    </row>
    <row r="57" spans="1:22">
      <c r="A57" s="5"/>
      <c r="J57" s="16">
        <f>E38+F38</f>
        <v>0</v>
      </c>
    </row>
    <row r="58" spans="1:22">
      <c r="A58" s="5"/>
    </row>
    <row r="59" spans="1:22">
      <c r="A59" s="5"/>
    </row>
    <row r="60" spans="1:22">
      <c r="A60" s="5"/>
    </row>
    <row r="61" spans="1:22">
      <c r="A61" s="5"/>
    </row>
    <row r="62" spans="1:22">
      <c r="A62" s="5"/>
    </row>
    <row r="63" spans="1:22">
      <c r="A63" s="5"/>
    </row>
    <row r="64" spans="1:22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hyperlinks>
    <hyperlink ref="A51" r:id="rId1"/>
  </hyperlinks>
  <pageMargins left="0.7" right="0.7" top="0.75" bottom="0.75" header="0.3" footer="0.3"/>
  <pageSetup paperSize="9" orientation="portrait" r:id="rId2"/>
  <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tabColor rgb="FFFFCC66"/>
  </sheetPr>
  <dimension ref="A1:Z81"/>
  <sheetViews>
    <sheetView zoomScale="85" zoomScaleNormal="85" workbookViewId="0">
      <pane xSplit="1" ySplit="3" topLeftCell="B4" activePane="bottomRight" state="frozen"/>
      <selection activeCell="AA66" sqref="AA66"/>
      <selection pane="topRight" activeCell="AA66" sqref="AA66"/>
      <selection pane="bottomLeft" activeCell="AA66" sqref="AA66"/>
      <selection pane="bottomRight" activeCell="R24" sqref="R24:S24"/>
    </sheetView>
  </sheetViews>
  <sheetFormatPr defaultColWidth="8.8984375" defaultRowHeight="15.6"/>
  <cols>
    <col min="1" max="1" width="10.69921875" style="4" customWidth="1"/>
    <col min="2" max="2" width="13.3984375" style="1" bestFit="1" customWidth="1"/>
    <col min="3" max="3" width="12.3984375" style="1" bestFit="1" customWidth="1"/>
    <col min="4" max="6" width="13.3984375" style="1" bestFit="1" customWidth="1"/>
    <col min="7" max="7" width="10.69921875" style="1" customWidth="1"/>
    <col min="8" max="8" width="12.19921875" style="1" bestFit="1" customWidth="1"/>
    <col min="9" max="9" width="10.19921875" style="1" bestFit="1" customWidth="1"/>
    <col min="10" max="10" width="7.3984375" style="5" bestFit="1" customWidth="1"/>
    <col min="11" max="11" width="15.09765625" style="1" bestFit="1" customWidth="1"/>
    <col min="12" max="12" width="11.8984375" style="3" bestFit="1" customWidth="1"/>
    <col min="13" max="13" width="11.5" style="82" bestFit="1" customWidth="1"/>
    <col min="14" max="14" width="12.3984375" style="1" customWidth="1"/>
    <col min="15" max="16" width="11.8984375" style="1" customWidth="1"/>
    <col min="17" max="19" width="13.3984375" style="1" bestFit="1" customWidth="1"/>
    <col min="20" max="20" width="13.69921875" style="1" customWidth="1"/>
    <col min="21" max="21" width="13" style="3" customWidth="1"/>
    <col min="22" max="22" width="13.69921875" style="1" customWidth="1"/>
    <col min="23" max="16384" width="8.8984375" style="1"/>
  </cols>
  <sheetData>
    <row r="1" spans="1:26" ht="28.5" customHeight="1">
      <c r="A1" s="52"/>
      <c r="B1" s="1" t="s">
        <v>894</v>
      </c>
      <c r="C1" s="1" t="s">
        <v>895</v>
      </c>
      <c r="D1" s="1" t="s">
        <v>896</v>
      </c>
      <c r="E1" s="275" t="s">
        <v>897</v>
      </c>
      <c r="F1" s="52"/>
      <c r="G1" s="52"/>
      <c r="H1" s="52"/>
      <c r="I1" s="52"/>
      <c r="J1" s="52"/>
      <c r="K1" s="52"/>
      <c r="L1" s="52"/>
      <c r="Q1" s="52"/>
      <c r="R1" s="52"/>
      <c r="S1" s="52"/>
      <c r="T1" s="52"/>
      <c r="U1" s="52"/>
      <c r="V1" s="52"/>
    </row>
    <row r="2" spans="1:26" ht="20.100000000000001" customHeight="1">
      <c r="A2" s="1"/>
      <c r="E2" s="16"/>
      <c r="M2" s="51">
        <v>1048656659</v>
      </c>
      <c r="N2" s="51">
        <v>119948</v>
      </c>
      <c r="O2" s="50" t="s">
        <v>782</v>
      </c>
      <c r="P2" s="50" t="s">
        <v>783</v>
      </c>
      <c r="Q2" s="50" t="s">
        <v>784</v>
      </c>
      <c r="R2" s="50" t="s">
        <v>785</v>
      </c>
      <c r="S2" s="50" t="s">
        <v>786</v>
      </c>
      <c r="T2" s="50" t="s">
        <v>54</v>
      </c>
      <c r="U2" s="50" t="s">
        <v>787</v>
      </c>
    </row>
    <row r="3" spans="1:26" s="48" customFormat="1" ht="19.95" customHeight="1">
      <c r="A3" s="108" t="s">
        <v>761</v>
      </c>
      <c r="B3" s="108" t="s">
        <v>762</v>
      </c>
      <c r="C3" s="108" t="s">
        <v>763</v>
      </c>
      <c r="D3" s="108" t="s">
        <v>764</v>
      </c>
      <c r="E3" s="108" t="s">
        <v>765</v>
      </c>
      <c r="F3" s="108" t="s">
        <v>766</v>
      </c>
      <c r="G3" s="49" t="s">
        <v>767</v>
      </c>
      <c r="H3" s="219" t="s">
        <v>768</v>
      </c>
      <c r="I3" s="218" t="s">
        <v>769</v>
      </c>
      <c r="J3" s="218" t="s">
        <v>770</v>
      </c>
      <c r="K3" s="218" t="s">
        <v>771</v>
      </c>
      <c r="L3" s="218" t="s">
        <v>772</v>
      </c>
      <c r="M3" s="48" t="s">
        <v>773</v>
      </c>
      <c r="N3" s="48" t="s">
        <v>774</v>
      </c>
      <c r="O3" s="48" t="s">
        <v>775</v>
      </c>
      <c r="P3" s="48" t="s">
        <v>776</v>
      </c>
      <c r="Q3" s="48" t="s">
        <v>777</v>
      </c>
      <c r="R3" s="48" t="s">
        <v>778</v>
      </c>
      <c r="S3" s="48" t="s">
        <v>156</v>
      </c>
      <c r="T3" s="48" t="s">
        <v>779</v>
      </c>
      <c r="U3" s="48" t="s">
        <v>780</v>
      </c>
      <c r="V3" s="48" t="s">
        <v>781</v>
      </c>
    </row>
    <row r="4" spans="1:26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T4" s="3"/>
      <c r="V4" s="3">
        <f t="shared" ref="V4:V34" si="2">SUM(M4:U4)</f>
        <v>0</v>
      </c>
    </row>
    <row r="5" spans="1:26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T5" s="3"/>
      <c r="V5" s="3">
        <f t="shared" si="2"/>
        <v>0</v>
      </c>
    </row>
    <row r="6" spans="1:26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T6" s="3"/>
      <c r="V6" s="3">
        <f t="shared" si="2"/>
        <v>0</v>
      </c>
    </row>
    <row r="7" spans="1:26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T7" s="3"/>
      <c r="V7" s="3">
        <f t="shared" si="2"/>
        <v>0</v>
      </c>
    </row>
    <row r="8" spans="1:26" s="47" customFormat="1" ht="19.2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6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6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V10" s="3">
        <f t="shared" si="2"/>
        <v>0</v>
      </c>
    </row>
    <row r="11" spans="1:26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V11" s="3">
        <f t="shared" si="2"/>
        <v>0</v>
      </c>
      <c r="W11" s="3"/>
      <c r="X11" s="3"/>
    </row>
    <row r="12" spans="1:26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V12" s="3">
        <f t="shared" si="2"/>
        <v>0</v>
      </c>
      <c r="W12" s="3"/>
      <c r="X12" s="3"/>
    </row>
    <row r="13" spans="1:26" s="47" customFormat="1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79"/>
      <c r="X13" s="79"/>
      <c r="Y13" s="183"/>
    </row>
    <row r="14" spans="1:26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79"/>
      <c r="X14" s="183"/>
      <c r="Y14" s="183"/>
      <c r="Z14" s="183"/>
    </row>
    <row r="15" spans="1:26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79"/>
      <c r="X15" s="183"/>
      <c r="Y15" s="183"/>
      <c r="Z15" s="183"/>
    </row>
    <row r="16" spans="1:26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V16" s="3">
        <f t="shared" si="2"/>
        <v>0</v>
      </c>
      <c r="W16" s="3"/>
      <c r="X16" s="185"/>
      <c r="Y16" s="185"/>
      <c r="Z16" s="185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V17" s="3">
        <f t="shared" si="2"/>
        <v>0</v>
      </c>
      <c r="W17" s="3"/>
      <c r="X17" s="183"/>
      <c r="Y17" s="183"/>
      <c r="Z17" s="183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T18" s="3"/>
      <c r="V18" s="3">
        <f t="shared" si="2"/>
        <v>0</v>
      </c>
      <c r="W18" s="3"/>
      <c r="X18" s="185"/>
      <c r="Y18" s="185"/>
      <c r="Z18" s="185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O19" s="3"/>
      <c r="P19" s="3"/>
      <c r="Q19" s="3"/>
      <c r="R19" s="3"/>
      <c r="S19" s="3"/>
      <c r="T19" s="3"/>
      <c r="V19" s="3">
        <f t="shared" si="2"/>
        <v>0</v>
      </c>
      <c r="W19" s="3"/>
      <c r="X19" s="183"/>
      <c r="Y19" s="183"/>
      <c r="Z19" s="183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O20" s="3"/>
      <c r="P20" s="3"/>
      <c r="Q20" s="3"/>
      <c r="R20" s="3"/>
      <c r="S20" s="3"/>
      <c r="T20" s="3"/>
      <c r="V20" s="3">
        <f t="shared" si="2"/>
        <v>0</v>
      </c>
      <c r="W20" s="3"/>
      <c r="X20" s="186"/>
      <c r="Y20" s="186"/>
      <c r="Z20" s="186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O21" s="3"/>
      <c r="P21" s="3"/>
      <c r="Q21" s="3"/>
      <c r="R21" s="3"/>
      <c r="S21" s="3"/>
      <c r="T21" s="3"/>
      <c r="V21" s="3">
        <f t="shared" si="2"/>
        <v>0</v>
      </c>
      <c r="X21" s="184"/>
      <c r="Y21" s="184"/>
      <c r="Z21" s="184"/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V22" s="3">
        <f t="shared" si="2"/>
        <v>0</v>
      </c>
      <c r="X22" s="185"/>
      <c r="Y22" s="185"/>
      <c r="Z22" s="185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O23" s="3"/>
      <c r="P23" s="3"/>
      <c r="Q23" s="3"/>
      <c r="R23" s="3"/>
      <c r="S23" s="3"/>
      <c r="T23" s="3"/>
      <c r="V23" s="3">
        <f t="shared" si="2"/>
        <v>0</v>
      </c>
      <c r="Y23" s="185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O24" s="3"/>
      <c r="P24" s="3"/>
      <c r="Q24" s="3"/>
      <c r="R24" s="3"/>
      <c r="S24" s="3"/>
      <c r="T24" s="3"/>
      <c r="V24" s="3">
        <f t="shared" si="2"/>
        <v>0</v>
      </c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O25" s="3"/>
      <c r="P25" s="3"/>
      <c r="Q25" s="3"/>
      <c r="R25" s="3"/>
      <c r="S25" s="3"/>
      <c r="T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O26" s="3"/>
      <c r="P26" s="3"/>
      <c r="Q26" s="3"/>
      <c r="R26" s="3"/>
      <c r="S26" s="3"/>
      <c r="T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O27" s="3"/>
      <c r="P27" s="3"/>
      <c r="Q27" s="3"/>
      <c r="R27" s="3"/>
      <c r="S27" s="3"/>
      <c r="T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O28" s="3"/>
      <c r="P28" s="3"/>
      <c r="Q28" s="3"/>
      <c r="R28" s="3"/>
      <c r="S28" s="3"/>
      <c r="T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T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O30" s="3"/>
      <c r="P30" s="3"/>
      <c r="Q30" s="3"/>
      <c r="R30" s="3"/>
      <c r="S30" s="3"/>
      <c r="T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O31" s="3"/>
      <c r="P31" s="3"/>
      <c r="Q31" s="3"/>
      <c r="R31" s="3"/>
      <c r="S31" s="3"/>
      <c r="T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T32" s="3"/>
      <c r="V32" s="3">
        <f t="shared" si="2"/>
        <v>0</v>
      </c>
    </row>
    <row r="33" spans="1:22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T33" s="3"/>
      <c r="V33" s="3">
        <f t="shared" si="2"/>
        <v>0</v>
      </c>
    </row>
    <row r="34" spans="1:22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T34" s="3"/>
      <c r="V34" s="3">
        <f t="shared" si="2"/>
        <v>0</v>
      </c>
    </row>
    <row r="35" spans="1:22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2" ht="19.95" customHeight="1">
      <c r="A36" s="216"/>
      <c r="B36" s="131"/>
      <c r="C36" s="13"/>
      <c r="D36" s="13"/>
      <c r="E36" s="13"/>
      <c r="F36" s="13"/>
      <c r="G36" s="13"/>
      <c r="H36" s="13"/>
      <c r="I36" s="225"/>
      <c r="J36" s="225"/>
      <c r="K36" s="13"/>
      <c r="L36" s="13"/>
      <c r="M36" s="102"/>
      <c r="N36" s="13"/>
      <c r="O36" s="13"/>
      <c r="P36" s="13"/>
      <c r="Q36" s="13"/>
      <c r="R36" s="13"/>
      <c r="S36" s="131"/>
      <c r="T36" s="3"/>
      <c r="V36" s="3"/>
    </row>
    <row r="37" spans="1:22" ht="19.95" customHeight="1">
      <c r="A37" s="216"/>
      <c r="B37" s="131"/>
      <c r="C37" s="13"/>
      <c r="D37" s="13"/>
      <c r="E37" s="13"/>
      <c r="F37" s="13"/>
      <c r="G37" s="13"/>
      <c r="H37" s="13">
        <f>F35-E35</f>
        <v>0</v>
      </c>
      <c r="I37" s="225"/>
      <c r="J37" s="225"/>
      <c r="K37" s="13"/>
      <c r="L37" s="13"/>
      <c r="M37" s="102"/>
      <c r="N37" s="13"/>
      <c r="O37" s="13"/>
      <c r="P37" s="13"/>
      <c r="Q37" s="13"/>
      <c r="R37" s="13"/>
      <c r="S37" s="131"/>
      <c r="T37" s="3"/>
      <c r="V37" s="3"/>
    </row>
    <row r="38" spans="1:22">
      <c r="A38" s="182" t="s">
        <v>387</v>
      </c>
      <c r="B38" s="181"/>
      <c r="C38" s="42"/>
      <c r="J38" s="4"/>
      <c r="S38" s="181"/>
      <c r="T38" s="3"/>
      <c r="V38" s="3"/>
    </row>
    <row r="39" spans="1:22">
      <c r="A39" s="246" t="s">
        <v>386</v>
      </c>
      <c r="H39" s="4"/>
      <c r="I39" s="4"/>
      <c r="J39" s="4"/>
      <c r="Q39" s="63"/>
      <c r="S39" s="63"/>
      <c r="U39" s="1"/>
    </row>
    <row r="40" spans="1:22" ht="17.399999999999999">
      <c r="A40" s="32" t="s">
        <v>299</v>
      </c>
      <c r="B40" s="74">
        <v>0.14000000000000001</v>
      </c>
      <c r="C40" s="74">
        <v>0.12</v>
      </c>
      <c r="D40" s="245"/>
      <c r="E40" s="244">
        <f>F35/1.1</f>
        <v>0</v>
      </c>
      <c r="F40" s="214" t="s">
        <v>385</v>
      </c>
      <c r="H40" s="8"/>
      <c r="I40" s="8"/>
      <c r="J40" s="3"/>
      <c r="K40" s="3"/>
      <c r="Q40" s="220"/>
      <c r="R40" s="243"/>
      <c r="S40" s="220"/>
      <c r="U40" s="1"/>
    </row>
    <row r="41" spans="1:22">
      <c r="A41" s="32" t="s">
        <v>297</v>
      </c>
      <c r="B41" s="33">
        <f>E41*B40</f>
        <v>22400000.000000004</v>
      </c>
      <c r="C41" s="242">
        <f>E42*C40</f>
        <v>-19200000</v>
      </c>
      <c r="D41" s="241" t="s">
        <v>384</v>
      </c>
      <c r="E41" s="241">
        <v>160000000</v>
      </c>
      <c r="F41" s="73">
        <v>16000000</v>
      </c>
      <c r="H41" s="8"/>
      <c r="I41" s="8"/>
      <c r="J41" s="3"/>
      <c r="Q41" s="9"/>
      <c r="R41" s="8"/>
      <c r="S41" s="9"/>
      <c r="U41" s="1"/>
    </row>
    <row r="42" spans="1:22">
      <c r="A42" s="32" t="s">
        <v>383</v>
      </c>
      <c r="B42" s="33">
        <f>B41*0.1</f>
        <v>2240000.0000000005</v>
      </c>
      <c r="C42" s="33">
        <f>C41*0.1</f>
        <v>-1920000</v>
      </c>
      <c r="D42" s="240" t="s">
        <v>382</v>
      </c>
      <c r="E42" s="240">
        <f>E40-E41</f>
        <v>-160000000</v>
      </c>
      <c r="F42" s="73">
        <v>1600000</v>
      </c>
      <c r="H42" s="3"/>
      <c r="I42" s="3"/>
      <c r="J42" s="3"/>
      <c r="K42" s="3"/>
      <c r="Q42" s="9"/>
      <c r="R42" s="3"/>
      <c r="S42" s="9"/>
      <c r="U42" s="1"/>
    </row>
    <row r="43" spans="1:22">
      <c r="A43" s="32" t="s">
        <v>295</v>
      </c>
      <c r="B43" s="55">
        <f>B41+B42</f>
        <v>24640000.000000004</v>
      </c>
      <c r="C43" s="55">
        <f>C41+C42</f>
        <v>-21120000</v>
      </c>
      <c r="D43" s="3"/>
      <c r="E43" s="3"/>
      <c r="F43" s="30">
        <f>F41+F42</f>
        <v>17600000</v>
      </c>
      <c r="H43" s="3"/>
      <c r="I43" s="3"/>
      <c r="J43" s="3"/>
      <c r="K43" s="3"/>
      <c r="Q43" s="13"/>
      <c r="R43" s="3"/>
      <c r="S43" s="13"/>
      <c r="U43" s="1"/>
    </row>
    <row r="44" spans="1:22" ht="17.399999999999999">
      <c r="A44" s="120"/>
      <c r="E44" s="16"/>
      <c r="H44" s="16"/>
      <c r="I44" s="3"/>
      <c r="J44" s="4"/>
      <c r="K44" s="3"/>
      <c r="Q44" s="63"/>
      <c r="R44" s="16"/>
      <c r="S44" s="63"/>
      <c r="U44" s="1"/>
    </row>
    <row r="45" spans="1:22" ht="12" customHeight="1">
      <c r="A45" s="4" t="s">
        <v>293</v>
      </c>
      <c r="B45" s="16">
        <f>F35-(B41+C41)</f>
        <v>-3200000.0000000037</v>
      </c>
      <c r="C45" s="16"/>
      <c r="D45" s="1" t="s">
        <v>381</v>
      </c>
      <c r="E45" s="1" t="s">
        <v>380</v>
      </c>
      <c r="I45" s="3"/>
      <c r="J45" s="4"/>
      <c r="Q45" s="63"/>
      <c r="S45" s="9"/>
      <c r="U45" s="1"/>
    </row>
    <row r="46" spans="1:22" ht="16.2" thickBot="1">
      <c r="A46" s="4" t="s">
        <v>379</v>
      </c>
      <c r="B46" s="16">
        <f>E35</f>
        <v>0</v>
      </c>
      <c r="C46" s="16"/>
      <c r="E46" s="16"/>
      <c r="I46" s="3"/>
      <c r="J46" s="4"/>
      <c r="Q46" s="63"/>
      <c r="S46" s="9"/>
      <c r="U46" s="1"/>
    </row>
    <row r="47" spans="1:22" s="144" customFormat="1">
      <c r="A47" s="4" t="s">
        <v>292</v>
      </c>
      <c r="B47" s="16">
        <f>D35+B35+C35-(B43+C43)+J40</f>
        <v>-3520000.0000000037</v>
      </c>
      <c r="C47" s="16"/>
      <c r="D47" s="16">
        <f>F35-E35-B43-C43</f>
        <v>-3520000.0000000037</v>
      </c>
      <c r="E47" s="1"/>
      <c r="F47" s="40"/>
      <c r="G47" s="99"/>
      <c r="H47" s="99"/>
      <c r="I47" s="99"/>
      <c r="J47" s="98"/>
      <c r="Q47" s="63"/>
      <c r="R47" s="1"/>
      <c r="S47" s="9"/>
    </row>
    <row r="48" spans="1:22" s="144" customFormat="1">
      <c r="A48" s="161"/>
      <c r="B48" s="160"/>
      <c r="C48" s="160"/>
      <c r="F48" s="27" t="s">
        <v>378</v>
      </c>
      <c r="G48" s="20">
        <f>+F35</f>
        <v>0</v>
      </c>
      <c r="H48" s="68" t="s">
        <v>376</v>
      </c>
      <c r="I48" s="9">
        <f>+B45</f>
        <v>-3200000.0000000037</v>
      </c>
      <c r="J48" s="87"/>
      <c r="K48" s="204"/>
      <c r="S48" s="160"/>
    </row>
    <row r="49" spans="1:22" s="144" customFormat="1">
      <c r="A49" s="159" t="s">
        <v>377</v>
      </c>
      <c r="B49" s="3"/>
      <c r="C49" s="3"/>
      <c r="F49" s="27" t="s">
        <v>376</v>
      </c>
      <c r="G49" s="20">
        <f>+I48</f>
        <v>-3200000.0000000037</v>
      </c>
      <c r="H49" s="68" t="s">
        <v>375</v>
      </c>
      <c r="I49" s="9">
        <f>B46</f>
        <v>0</v>
      </c>
      <c r="J49" s="87"/>
      <c r="S49" s="3"/>
    </row>
    <row r="50" spans="1:22" s="144" customFormat="1">
      <c r="A50" s="144" t="s">
        <v>374</v>
      </c>
      <c r="B50" s="157"/>
      <c r="C50" s="157"/>
      <c r="D50" s="153"/>
      <c r="E50" s="153"/>
      <c r="F50" s="27"/>
      <c r="G50" s="20"/>
      <c r="H50" s="68" t="s">
        <v>373</v>
      </c>
      <c r="I50" s="9">
        <f>+B41+C41</f>
        <v>3200000.0000000037</v>
      </c>
      <c r="J50" s="87"/>
      <c r="Q50" s="151"/>
      <c r="R50" s="153"/>
      <c r="S50" s="157"/>
    </row>
    <row r="51" spans="1:22" s="144" customFormat="1" ht="16.2" thickBot="1">
      <c r="A51" s="153"/>
      <c r="B51" s="152"/>
      <c r="C51" s="152"/>
      <c r="D51" s="146"/>
      <c r="E51" s="146"/>
      <c r="F51" s="27"/>
      <c r="G51" s="20"/>
      <c r="H51" s="68" t="s">
        <v>60</v>
      </c>
      <c r="I51" s="9">
        <f>+B42+C42</f>
        <v>320000.00000000047</v>
      </c>
      <c r="J51" s="87"/>
      <c r="Q51" s="151"/>
      <c r="R51" s="146"/>
      <c r="S51" s="152"/>
      <c r="U51" s="3"/>
      <c r="V51" s="13"/>
    </row>
    <row r="52" spans="1:22" s="144" customFormat="1">
      <c r="A52" s="146"/>
      <c r="F52" s="27"/>
      <c r="G52" s="20"/>
      <c r="H52" s="68" t="s">
        <v>292</v>
      </c>
      <c r="I52" s="239">
        <f>+B47</f>
        <v>-3520000.0000000037</v>
      </c>
      <c r="J52" s="87"/>
      <c r="U52" s="117"/>
      <c r="V52" s="3"/>
    </row>
    <row r="53" spans="1:22" s="144" customFormat="1">
      <c r="A53" s="146"/>
      <c r="F53" s="27"/>
      <c r="G53" s="20"/>
      <c r="H53" s="29"/>
      <c r="I53" s="9"/>
      <c r="J53" s="87"/>
      <c r="U53" s="42"/>
      <c r="V53" s="3"/>
    </row>
    <row r="54" spans="1:22">
      <c r="A54" s="146"/>
      <c r="B54" s="144"/>
      <c r="C54" s="144"/>
      <c r="D54" s="144"/>
      <c r="E54" s="144"/>
      <c r="F54" s="193"/>
      <c r="G54" s="20">
        <f>SUM(G48:G53)</f>
        <v>-3200000.0000000037</v>
      </c>
      <c r="H54" s="20"/>
      <c r="I54" s="20">
        <f>SUM(I48:I53)</f>
        <v>-3200000.0000000033</v>
      </c>
      <c r="J54" s="25"/>
      <c r="Q54" s="145"/>
      <c r="R54" s="144"/>
      <c r="S54" s="144"/>
      <c r="U54" s="56"/>
      <c r="V54" s="3"/>
    </row>
    <row r="55" spans="1:22">
      <c r="A55" s="5"/>
      <c r="F55" s="237"/>
      <c r="G55" s="163"/>
      <c r="H55" s="162"/>
      <c r="I55" s="149"/>
      <c r="J55" s="238"/>
      <c r="U55" s="56"/>
      <c r="V55" s="3"/>
    </row>
    <row r="56" spans="1:22">
      <c r="A56" s="5"/>
      <c r="F56" s="237"/>
      <c r="G56" s="158"/>
      <c r="H56" s="154"/>
      <c r="I56" s="149"/>
      <c r="J56" s="235"/>
      <c r="U56" s="56"/>
      <c r="V56" s="3"/>
    </row>
    <row r="57" spans="1:22">
      <c r="A57" s="5"/>
      <c r="F57" s="236"/>
      <c r="G57" s="158"/>
      <c r="H57" s="154"/>
      <c r="I57" s="149"/>
      <c r="J57" s="235"/>
      <c r="U57" s="56"/>
      <c r="V57" s="3"/>
    </row>
    <row r="58" spans="1:22" ht="16.2" thickBot="1">
      <c r="A58" s="5"/>
      <c r="F58" s="234"/>
      <c r="G58" s="233"/>
      <c r="H58" s="233"/>
      <c r="I58" s="85"/>
      <c r="J58" s="188"/>
      <c r="U58" s="56"/>
      <c r="V58" s="3"/>
    </row>
    <row r="59" spans="1:22" ht="16.2" thickBot="1">
      <c r="A59" s="5"/>
      <c r="U59" s="111"/>
    </row>
    <row r="60" spans="1:22">
      <c r="A60" s="5"/>
    </row>
    <row r="61" spans="1:22">
      <c r="A61" s="5"/>
    </row>
    <row r="62" spans="1:22">
      <c r="A62" s="5"/>
    </row>
    <row r="63" spans="1:22">
      <c r="A63" s="5"/>
    </row>
    <row r="64" spans="1:22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tabColor rgb="FFFFCC66"/>
  </sheetPr>
  <dimension ref="A1:Z81"/>
  <sheetViews>
    <sheetView zoomScaleNormal="100" workbookViewId="0">
      <pane xSplit="1" ySplit="3" topLeftCell="H4" activePane="bottomRight" state="frozen"/>
      <selection activeCell="AA66" sqref="AA66"/>
      <selection pane="topRight" activeCell="AA66" sqref="AA66"/>
      <selection pane="bottomLeft" activeCell="AA66" sqref="AA66"/>
      <selection pane="bottomRight" activeCell="V17" sqref="V17"/>
    </sheetView>
  </sheetViews>
  <sheetFormatPr defaultColWidth="8.8984375" defaultRowHeight="15.6"/>
  <cols>
    <col min="1" max="1" width="10.69921875" style="4" customWidth="1"/>
    <col min="2" max="2" width="12.3984375" style="1" bestFit="1" customWidth="1"/>
    <col min="3" max="3" width="10.69921875" style="1" customWidth="1"/>
    <col min="4" max="6" width="12.3984375" style="1" bestFit="1" customWidth="1"/>
    <col min="7" max="7" width="13.3984375" style="1" customWidth="1"/>
    <col min="8" max="8" width="12.3984375" style="1" bestFit="1" customWidth="1"/>
    <col min="9" max="9" width="11.8984375" style="1" bestFit="1" customWidth="1"/>
    <col min="10" max="10" width="7.796875" style="1" customWidth="1"/>
    <col min="11" max="11" width="6.3984375" style="1" customWidth="1"/>
    <col min="12" max="12" width="12.59765625" style="5" customWidth="1"/>
    <col min="13" max="13" width="16" style="1" customWidth="1"/>
    <col min="14" max="14" width="7.296875" style="3" customWidth="1"/>
    <col min="15" max="15" width="9.796875" style="82" customWidth="1"/>
    <col min="16" max="16" width="9.8984375" style="1" customWidth="1"/>
    <col min="17" max="17" width="12.09765625" style="1" customWidth="1"/>
    <col min="18" max="18" width="12.3984375" style="1" bestFit="1" customWidth="1"/>
    <col min="19" max="19" width="10.69921875" style="1" customWidth="1"/>
    <col min="20" max="20" width="12.3984375" style="1" bestFit="1" customWidth="1"/>
    <col min="21" max="21" width="13" style="3" customWidth="1"/>
    <col min="22" max="23" width="13.69921875" style="1" customWidth="1"/>
    <col min="24" max="25" width="8.8984375" style="1"/>
    <col min="26" max="26" width="10.3984375" style="1" bestFit="1" customWidth="1"/>
    <col min="27" max="16384" width="8.8984375" style="1"/>
  </cols>
  <sheetData>
    <row r="1" spans="1:26" ht="28.5" customHeight="1">
      <c r="A1" s="197"/>
      <c r="B1" s="1" t="s">
        <v>898</v>
      </c>
      <c r="C1" s="1" t="s">
        <v>899</v>
      </c>
      <c r="D1" s="1" t="s">
        <v>900</v>
      </c>
      <c r="E1" s="275" t="s">
        <v>901</v>
      </c>
      <c r="F1" s="197"/>
      <c r="G1" s="197"/>
      <c r="H1" s="197"/>
      <c r="I1" s="197"/>
      <c r="J1" s="197"/>
      <c r="K1" s="197"/>
      <c r="L1" s="197"/>
      <c r="Q1" s="197"/>
      <c r="R1" s="197"/>
      <c r="S1" s="197"/>
      <c r="T1" s="197"/>
      <c r="U1" s="197"/>
      <c r="V1" s="197"/>
      <c r="W1" s="197"/>
    </row>
    <row r="2" spans="1:26" ht="20.100000000000001" customHeight="1">
      <c r="A2" s="1"/>
      <c r="M2" s="51">
        <v>1048656659</v>
      </c>
      <c r="N2" s="51">
        <v>119948</v>
      </c>
      <c r="O2" s="50" t="s">
        <v>58</v>
      </c>
      <c r="P2" s="50" t="s">
        <v>24</v>
      </c>
      <c r="Q2" s="50" t="s">
        <v>106</v>
      </c>
      <c r="R2" s="50" t="s">
        <v>22</v>
      </c>
      <c r="S2" s="50" t="s">
        <v>55</v>
      </c>
      <c r="T2" s="50" t="s">
        <v>54</v>
      </c>
      <c r="U2" s="50" t="s">
        <v>53</v>
      </c>
    </row>
    <row r="3" spans="1:26" s="48" customFormat="1" ht="19.95" customHeight="1">
      <c r="A3" s="108" t="s">
        <v>77</v>
      </c>
      <c r="B3" s="108" t="s">
        <v>717</v>
      </c>
      <c r="C3" s="108" t="s">
        <v>367</v>
      </c>
      <c r="D3" s="108" t="s">
        <v>401</v>
      </c>
      <c r="E3" s="108" t="s">
        <v>788</v>
      </c>
      <c r="F3" s="108" t="s">
        <v>719</v>
      </c>
      <c r="G3" s="49" t="s">
        <v>720</v>
      </c>
      <c r="H3" s="219" t="s">
        <v>370</v>
      </c>
      <c r="I3" s="218" t="s">
        <v>736</v>
      </c>
      <c r="J3" s="218" t="s">
        <v>51</v>
      </c>
      <c r="K3" s="218" t="s">
        <v>723</v>
      </c>
      <c r="L3" s="218" t="s">
        <v>724</v>
      </c>
      <c r="M3" s="48" t="s">
        <v>789</v>
      </c>
      <c r="N3" s="48" t="s">
        <v>725</v>
      </c>
      <c r="O3" s="48" t="s">
        <v>726</v>
      </c>
      <c r="P3" s="48" t="s">
        <v>737</v>
      </c>
      <c r="Q3" s="48" t="s">
        <v>738</v>
      </c>
      <c r="R3" s="48" t="s">
        <v>728</v>
      </c>
      <c r="S3" s="48" t="s">
        <v>46</v>
      </c>
      <c r="T3" s="48" t="s">
        <v>730</v>
      </c>
      <c r="U3" s="48" t="s">
        <v>790</v>
      </c>
      <c r="V3" s="48" t="s">
        <v>740</v>
      </c>
    </row>
    <row r="4" spans="1:26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O4" s="3"/>
      <c r="P4" s="3"/>
      <c r="Q4" s="3"/>
      <c r="R4" s="3"/>
      <c r="S4" s="3"/>
      <c r="T4" s="3"/>
      <c r="V4" s="3">
        <f t="shared" ref="V4:V34" si="2">SUM(M4:U4)</f>
        <v>0</v>
      </c>
    </row>
    <row r="5" spans="1:26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O5" s="3"/>
      <c r="P5" s="3"/>
      <c r="Q5" s="3"/>
      <c r="R5" s="3"/>
      <c r="S5" s="3"/>
      <c r="T5" s="3"/>
      <c r="V5" s="3">
        <f t="shared" si="2"/>
        <v>0</v>
      </c>
    </row>
    <row r="6" spans="1:26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O6" s="3"/>
      <c r="P6" s="3"/>
      <c r="Q6" s="3"/>
      <c r="R6" s="3"/>
      <c r="S6" s="3"/>
      <c r="T6" s="3"/>
      <c r="V6" s="3">
        <f t="shared" si="2"/>
        <v>0</v>
      </c>
    </row>
    <row r="7" spans="1:26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O7" s="3"/>
      <c r="P7" s="3"/>
      <c r="Q7" s="3"/>
      <c r="R7" s="3"/>
      <c r="S7" s="3"/>
      <c r="T7" s="3"/>
      <c r="V7" s="3">
        <f t="shared" si="2"/>
        <v>0</v>
      </c>
    </row>
    <row r="8" spans="1:26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O8" s="3"/>
      <c r="P8" s="3"/>
      <c r="Q8" s="3"/>
      <c r="R8" s="3"/>
      <c r="S8" s="3"/>
      <c r="T8" s="3"/>
      <c r="V8" s="3">
        <f t="shared" si="2"/>
        <v>0</v>
      </c>
    </row>
    <row r="9" spans="1:26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  <c r="X9" s="1"/>
    </row>
    <row r="10" spans="1:26" s="47" customFormat="1" ht="19.2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  <c r="W10" s="1"/>
      <c r="X10" s="1"/>
    </row>
    <row r="11" spans="1:26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  <c r="W11" s="1"/>
      <c r="X11" s="1"/>
    </row>
    <row r="12" spans="1:26" s="47" customFormat="1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  <c r="W12" s="1"/>
      <c r="X12" s="1"/>
    </row>
    <row r="13" spans="1:26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P13" s="3"/>
      <c r="Q13" s="3"/>
      <c r="R13" s="3"/>
      <c r="S13" s="3"/>
      <c r="T13" s="3"/>
      <c r="V13" s="3">
        <f t="shared" si="2"/>
        <v>0</v>
      </c>
      <c r="W13" s="3"/>
      <c r="X13" s="3"/>
    </row>
    <row r="14" spans="1:26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O14" s="3"/>
      <c r="P14" s="3"/>
      <c r="Q14" s="3"/>
      <c r="R14" s="3"/>
      <c r="S14" s="3"/>
      <c r="T14" s="3"/>
      <c r="V14" s="3">
        <f t="shared" si="2"/>
        <v>0</v>
      </c>
      <c r="W14" s="3"/>
      <c r="X14" s="3"/>
    </row>
    <row r="15" spans="1:26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3"/>
      <c r="X15" s="3"/>
      <c r="Y15" s="183"/>
    </row>
    <row r="16" spans="1:26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3"/>
      <c r="X16" s="184"/>
      <c r="Y16" s="184"/>
      <c r="Z16" s="184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O17" s="3"/>
      <c r="P17" s="3"/>
      <c r="Q17" s="3"/>
      <c r="R17" s="3"/>
      <c r="S17" s="3"/>
      <c r="T17" s="3"/>
      <c r="V17" s="3">
        <f t="shared" si="2"/>
        <v>0</v>
      </c>
      <c r="W17" s="3"/>
      <c r="X17" s="186"/>
      <c r="Y17" s="186"/>
      <c r="Z17" s="186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P18" s="3"/>
      <c r="Q18" s="3"/>
      <c r="R18" s="3"/>
      <c r="S18" s="3"/>
      <c r="T18" s="3"/>
      <c r="V18" s="3">
        <f t="shared" si="2"/>
        <v>0</v>
      </c>
      <c r="W18" s="3"/>
      <c r="X18" s="184"/>
      <c r="Y18" s="184"/>
      <c r="Z18" s="184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P19" s="3"/>
      <c r="Q19" s="3"/>
      <c r="R19" s="3"/>
      <c r="S19" s="3"/>
      <c r="T19" s="3"/>
      <c r="V19" s="3">
        <f t="shared" si="2"/>
        <v>0</v>
      </c>
      <c r="W19" s="3"/>
      <c r="X19" s="186"/>
      <c r="Y19" s="186"/>
      <c r="Z19" s="186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P20" s="3"/>
      <c r="Q20" s="3"/>
      <c r="R20" s="3"/>
      <c r="S20" s="3"/>
      <c r="T20" s="3"/>
      <c r="V20" s="3">
        <f t="shared" si="2"/>
        <v>0</v>
      </c>
      <c r="W20" s="3"/>
      <c r="X20" s="184"/>
      <c r="Y20" s="184"/>
      <c r="Z20" s="184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P21" s="3"/>
      <c r="Q21" s="3"/>
      <c r="R21" s="3"/>
      <c r="S21" s="3"/>
      <c r="T21" s="3"/>
      <c r="V21" s="3">
        <f t="shared" si="2"/>
        <v>0</v>
      </c>
      <c r="W21" s="3"/>
      <c r="X21" s="186"/>
      <c r="Y21" s="186"/>
      <c r="Z21" s="186"/>
    </row>
    <row r="22" spans="1:26" s="47" customFormat="1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  <c r="W22" s="1"/>
      <c r="X22" s="184"/>
      <c r="Y22" s="184"/>
      <c r="Z22" s="184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P23" s="3"/>
      <c r="Q23" s="3"/>
      <c r="R23" s="3"/>
      <c r="S23" s="3"/>
      <c r="T23" s="3"/>
      <c r="V23" s="3">
        <f t="shared" si="2"/>
        <v>0</v>
      </c>
      <c r="X23" s="186"/>
      <c r="Y23" s="186"/>
      <c r="Z23" s="186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P24" s="3"/>
      <c r="Q24" s="3"/>
      <c r="R24" s="3"/>
      <c r="S24" s="3"/>
      <c r="T24" s="3"/>
      <c r="V24" s="3">
        <f t="shared" si="2"/>
        <v>0</v>
      </c>
      <c r="Y24" s="186"/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P25" s="3"/>
      <c r="Q25" s="3"/>
      <c r="R25" s="3"/>
      <c r="S25" s="3"/>
      <c r="T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P26" s="3"/>
      <c r="Q26" s="3"/>
      <c r="R26" s="3"/>
      <c r="S26" s="3"/>
      <c r="T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P27" s="3"/>
      <c r="Q27" s="3"/>
      <c r="R27" s="3"/>
      <c r="S27" s="3"/>
      <c r="T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P28" s="3"/>
      <c r="Q28" s="3"/>
      <c r="R28" s="3"/>
      <c r="S28" s="3"/>
      <c r="T28" s="3"/>
      <c r="V28" s="3">
        <f t="shared" si="2"/>
        <v>0</v>
      </c>
    </row>
    <row r="29" spans="1:26" s="47" customFormat="1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  <c r="W29" s="1"/>
      <c r="X29" s="1"/>
      <c r="Y29" s="1"/>
      <c r="Z29" s="1"/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P30" s="3"/>
      <c r="Q30" s="3"/>
      <c r="R30" s="3"/>
      <c r="S30" s="3"/>
      <c r="T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P31" s="3"/>
      <c r="Q31" s="3"/>
      <c r="R31" s="3"/>
      <c r="S31" s="3"/>
      <c r="T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P32" s="3"/>
      <c r="Q32" s="3"/>
      <c r="R32" s="3"/>
      <c r="S32" s="3"/>
      <c r="T32" s="3"/>
      <c r="V32" s="3">
        <f t="shared" si="2"/>
        <v>0</v>
      </c>
    </row>
    <row r="33" spans="1:23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P33" s="3"/>
      <c r="Q33" s="3"/>
      <c r="R33" s="3"/>
      <c r="S33" s="3"/>
      <c r="T33" s="3"/>
      <c r="V33" s="3">
        <f t="shared" si="2"/>
        <v>0</v>
      </c>
    </row>
    <row r="34" spans="1:23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P34" s="3"/>
      <c r="Q34" s="3"/>
      <c r="R34" s="3"/>
      <c r="S34" s="3"/>
      <c r="T34" s="3"/>
      <c r="V34" s="3">
        <f t="shared" si="2"/>
        <v>0</v>
      </c>
    </row>
    <row r="35" spans="1:23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3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02"/>
      <c r="O36" s="13"/>
      <c r="P36" s="13"/>
      <c r="Q36" s="13"/>
      <c r="R36" s="13"/>
      <c r="S36" s="13"/>
      <c r="T36" s="131"/>
      <c r="U36" s="13"/>
      <c r="V36" s="13"/>
    </row>
    <row r="37" spans="1:23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225"/>
      <c r="L37" s="225"/>
      <c r="M37" s="13"/>
      <c r="N37" s="13"/>
      <c r="O37" s="102"/>
      <c r="P37" s="13"/>
      <c r="Q37" s="13"/>
      <c r="R37" s="13"/>
      <c r="S37" s="13"/>
      <c r="T37" s="131"/>
      <c r="V37" s="3"/>
      <c r="W37" s="3"/>
    </row>
    <row r="38" spans="1:23">
      <c r="A38" s="182" t="s">
        <v>400</v>
      </c>
      <c r="B38" s="181"/>
      <c r="C38" s="42"/>
      <c r="D38" s="42"/>
      <c r="E38" s="42"/>
      <c r="L38" s="4"/>
      <c r="T38" s="181"/>
      <c r="V38" s="3"/>
      <c r="W38" s="3"/>
    </row>
    <row r="39" spans="1:23" ht="16.2" thickBot="1">
      <c r="A39" s="246" t="s">
        <v>399</v>
      </c>
      <c r="E39" s="4"/>
      <c r="F39" s="4"/>
      <c r="G39" s="4"/>
      <c r="I39" s="16"/>
      <c r="L39" s="4"/>
      <c r="S39" s="4"/>
      <c r="T39" s="63"/>
    </row>
    <row r="40" spans="1:23">
      <c r="A40" s="32" t="s">
        <v>398</v>
      </c>
      <c r="B40" s="74">
        <v>0.19</v>
      </c>
      <c r="C40" s="220"/>
      <c r="D40" s="252" t="s">
        <v>397</v>
      </c>
      <c r="E40" s="8"/>
      <c r="F40" s="40"/>
      <c r="G40" s="99"/>
      <c r="H40" s="99"/>
      <c r="I40" s="99"/>
      <c r="J40" s="98"/>
      <c r="L40" s="4"/>
      <c r="S40" s="3"/>
      <c r="T40" s="220"/>
    </row>
    <row r="41" spans="1:23">
      <c r="A41" s="32" t="s">
        <v>297</v>
      </c>
      <c r="B41" s="33">
        <f>ROUND(B43/1.1,0)</f>
        <v>0</v>
      </c>
      <c r="C41" s="9"/>
      <c r="D41" s="73">
        <v>12000000</v>
      </c>
      <c r="E41" s="8"/>
      <c r="F41" s="27" t="s">
        <v>396</v>
      </c>
      <c r="G41" s="20">
        <f>+G35</f>
        <v>0</v>
      </c>
      <c r="H41" s="68" t="s">
        <v>395</v>
      </c>
      <c r="I41" s="9">
        <f>+B45</f>
        <v>0</v>
      </c>
      <c r="J41" s="87"/>
      <c r="L41" s="4"/>
      <c r="S41" s="3"/>
      <c r="T41" s="9"/>
    </row>
    <row r="42" spans="1:23" ht="24">
      <c r="A42" s="32" t="s">
        <v>383</v>
      </c>
      <c r="B42" s="33">
        <f>+B43-B41</f>
        <v>0</v>
      </c>
      <c r="C42" s="9"/>
      <c r="D42" s="73">
        <v>1200000</v>
      </c>
      <c r="E42" s="3"/>
      <c r="F42" s="27" t="s">
        <v>395</v>
      </c>
      <c r="G42" s="20">
        <f>+I41</f>
        <v>0</v>
      </c>
      <c r="H42" s="68" t="s">
        <v>394</v>
      </c>
      <c r="I42" s="9">
        <f>B46</f>
        <v>0</v>
      </c>
      <c r="J42" s="87"/>
      <c r="K42" s="248"/>
      <c r="L42" s="251"/>
      <c r="M42" s="250"/>
      <c r="N42" s="250"/>
      <c r="O42" s="249"/>
      <c r="P42" s="248"/>
      <c r="Q42" s="248"/>
      <c r="S42" s="3"/>
      <c r="T42" s="9"/>
    </row>
    <row r="43" spans="1:23" ht="24">
      <c r="A43" s="32" t="s">
        <v>153</v>
      </c>
      <c r="B43" s="55">
        <f>+G35*B40</f>
        <v>0</v>
      </c>
      <c r="C43" s="13"/>
      <c r="D43" s="30">
        <f>D41+D42</f>
        <v>13200000</v>
      </c>
      <c r="E43" s="3"/>
      <c r="F43" s="27"/>
      <c r="G43" s="20"/>
      <c r="H43" s="68" t="s">
        <v>393</v>
      </c>
      <c r="I43" s="9">
        <f>B41</f>
        <v>0</v>
      </c>
      <c r="J43" s="87"/>
      <c r="K43" s="248"/>
      <c r="L43" s="251"/>
      <c r="M43" s="248"/>
      <c r="N43" s="250"/>
      <c r="O43" s="249"/>
      <c r="P43" s="248"/>
      <c r="Q43" s="248"/>
      <c r="S43" s="3"/>
      <c r="T43" s="13"/>
    </row>
    <row r="44" spans="1:23" ht="17.399999999999999">
      <c r="A44" s="120"/>
      <c r="E44" s="16"/>
      <c r="F44" s="27"/>
      <c r="G44" s="20"/>
      <c r="H44" s="68" t="s">
        <v>392</v>
      </c>
      <c r="I44" s="9">
        <f>B42</f>
        <v>0</v>
      </c>
      <c r="J44" s="87"/>
      <c r="L44" s="4"/>
      <c r="S44" s="4"/>
      <c r="T44" s="63"/>
    </row>
    <row r="45" spans="1:23">
      <c r="A45" s="4" t="s">
        <v>391</v>
      </c>
      <c r="B45" s="16">
        <f>G35-B41</f>
        <v>0</v>
      </c>
      <c r="C45" s="16"/>
      <c r="D45" s="16"/>
      <c r="F45" s="27"/>
      <c r="G45" s="20"/>
      <c r="H45" s="68" t="s">
        <v>390</v>
      </c>
      <c r="I45" s="239">
        <f>+B47</f>
        <v>0</v>
      </c>
      <c r="J45" s="87"/>
      <c r="L45" s="4"/>
      <c r="T45" s="9"/>
    </row>
    <row r="46" spans="1:23">
      <c r="A46" s="4" t="s">
        <v>162</v>
      </c>
      <c r="B46" s="16">
        <f>F35</f>
        <v>0</v>
      </c>
      <c r="C46" s="16"/>
      <c r="D46" s="16"/>
      <c r="F46" s="27"/>
      <c r="G46" s="20"/>
      <c r="H46" s="29"/>
      <c r="I46" s="9"/>
      <c r="J46" s="87"/>
      <c r="L46" s="4"/>
      <c r="T46" s="9"/>
    </row>
    <row r="47" spans="1:23" s="144" customFormat="1">
      <c r="A47" s="4" t="s">
        <v>390</v>
      </c>
      <c r="B47" s="16">
        <f>E35+B35+D35-B43</f>
        <v>0</v>
      </c>
      <c r="C47" s="16"/>
      <c r="D47" s="16">
        <f>I39-B43</f>
        <v>0</v>
      </c>
      <c r="F47" s="193"/>
      <c r="G47" s="20">
        <f>SUM(G41:G46)</f>
        <v>0</v>
      </c>
      <c r="H47" s="20"/>
      <c r="I47" s="20">
        <f>SUM(I41:I46)</f>
        <v>0</v>
      </c>
      <c r="J47" s="25"/>
      <c r="K47" s="211"/>
      <c r="R47" s="1"/>
      <c r="S47" s="1"/>
      <c r="T47" s="9"/>
      <c r="U47" s="3"/>
    </row>
    <row r="48" spans="1:23" s="144" customFormat="1" ht="16.2" thickBot="1">
      <c r="A48" s="161"/>
      <c r="B48" s="160"/>
      <c r="C48" s="160"/>
      <c r="D48" s="160"/>
      <c r="F48" s="191"/>
      <c r="G48" s="190"/>
      <c r="H48" s="189"/>
      <c r="I48" s="222"/>
      <c r="J48" s="231"/>
      <c r="K48" s="211"/>
      <c r="T48" s="220"/>
      <c r="U48" s="3"/>
    </row>
    <row r="49" spans="1:22" s="144" customFormat="1">
      <c r="A49" s="159" t="s">
        <v>377</v>
      </c>
      <c r="B49" s="3"/>
      <c r="C49" s="3"/>
      <c r="D49" s="3"/>
      <c r="K49" s="211"/>
      <c r="T49" s="13"/>
      <c r="U49" s="3"/>
      <c r="V49" s="151"/>
    </row>
    <row r="50" spans="1:22" s="144" customFormat="1">
      <c r="A50" s="144" t="s">
        <v>389</v>
      </c>
      <c r="B50" s="157"/>
      <c r="C50" s="157"/>
      <c r="D50" s="157"/>
      <c r="K50" s="211"/>
      <c r="R50" s="151"/>
      <c r="S50" s="153"/>
      <c r="T50" s="247"/>
      <c r="U50" s="3"/>
      <c r="V50" s="151"/>
    </row>
    <row r="51" spans="1:22" s="144" customFormat="1">
      <c r="A51" s="153"/>
      <c r="B51" s="152"/>
      <c r="C51" s="152"/>
      <c r="D51" s="152"/>
      <c r="K51" s="211"/>
      <c r="R51" s="151"/>
      <c r="S51" s="146"/>
      <c r="T51" s="152"/>
      <c r="U51" s="3"/>
    </row>
    <row r="52" spans="1:22" s="144" customFormat="1" ht="16.2" thickBot="1">
      <c r="A52" s="146"/>
      <c r="K52" s="145"/>
      <c r="U52" s="3"/>
    </row>
    <row r="53" spans="1:22" s="144" customFormat="1">
      <c r="A53" s="146"/>
      <c r="U53" s="117"/>
    </row>
    <row r="54" spans="1:22">
      <c r="A54" s="146"/>
      <c r="B54" s="144"/>
      <c r="C54" s="144"/>
      <c r="D54" s="144"/>
      <c r="E54" s="144"/>
      <c r="F54" s="144"/>
      <c r="G54" s="144"/>
      <c r="H54" s="145"/>
      <c r="R54" s="145"/>
      <c r="S54" s="144"/>
      <c r="T54" s="144"/>
      <c r="U54" s="42"/>
    </row>
    <row r="55" spans="1:22">
      <c r="A55" s="5"/>
      <c r="U55" s="56"/>
    </row>
    <row r="56" spans="1:22">
      <c r="A56" s="5"/>
      <c r="U56" s="56"/>
    </row>
    <row r="57" spans="1:22">
      <c r="A57" s="5"/>
      <c r="M57" s="1" t="s">
        <v>388</v>
      </c>
      <c r="U57" s="56"/>
    </row>
    <row r="58" spans="1:22">
      <c r="A58" s="5"/>
      <c r="U58" s="56"/>
    </row>
    <row r="59" spans="1:22">
      <c r="A59" s="5"/>
      <c r="U59" s="56"/>
    </row>
    <row r="60" spans="1:22" ht="16.2" thickBot="1">
      <c r="A60" s="5"/>
      <c r="U60" s="111"/>
    </row>
    <row r="61" spans="1:22">
      <c r="A61" s="5"/>
    </row>
    <row r="62" spans="1:22">
      <c r="A62" s="5"/>
    </row>
    <row r="63" spans="1:22">
      <c r="A63" s="5"/>
    </row>
    <row r="64" spans="1:22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tabColor rgb="FFFFCC66"/>
  </sheetPr>
  <dimension ref="A1:Z81"/>
  <sheetViews>
    <sheetView zoomScale="81" zoomScaleNormal="81" workbookViewId="0">
      <pane xSplit="1" ySplit="3" topLeftCell="I4" activePane="bottomRight" state="frozen"/>
      <selection activeCell="AA66" sqref="AA66"/>
      <selection pane="topRight" activeCell="AA66" sqref="AA66"/>
      <selection pane="bottomLeft" activeCell="AA66" sqref="AA66"/>
      <selection pane="bottomRight" activeCell="V13" sqref="V13"/>
    </sheetView>
  </sheetViews>
  <sheetFormatPr defaultColWidth="8.8984375" defaultRowHeight="15.6"/>
  <cols>
    <col min="1" max="1" width="10.69921875" style="4" customWidth="1"/>
    <col min="2" max="2" width="16.09765625" style="1" bestFit="1" customWidth="1"/>
    <col min="3" max="3" width="14.19921875" style="1" bestFit="1" customWidth="1"/>
    <col min="4" max="4" width="16.09765625" style="1" bestFit="1" customWidth="1"/>
    <col min="5" max="5" width="13.3984375" style="1" bestFit="1" customWidth="1"/>
    <col min="6" max="6" width="11.8984375" style="1" bestFit="1" customWidth="1"/>
    <col min="7" max="7" width="16.69921875" style="1" customWidth="1"/>
    <col min="8" max="8" width="14.59765625" style="1" customWidth="1"/>
    <col min="9" max="9" width="25" style="5" customWidth="1"/>
    <col min="10" max="10" width="24.59765625" style="1" customWidth="1"/>
    <col min="11" max="11" width="17.59765625" style="3" customWidth="1"/>
    <col min="12" max="12" width="18.8984375" style="3" customWidth="1"/>
    <col min="13" max="13" width="15.19921875" style="82" customWidth="1"/>
    <col min="14" max="14" width="15.59765625" style="1" customWidth="1"/>
    <col min="15" max="15" width="32" style="1" customWidth="1"/>
    <col min="16" max="17" width="13.3984375" style="1" bestFit="1" customWidth="1"/>
    <col min="18" max="18" width="16.09765625" style="1" bestFit="1" customWidth="1"/>
    <col min="19" max="19" width="13.69921875" style="1" customWidth="1"/>
    <col min="20" max="20" width="13" style="3" customWidth="1"/>
    <col min="21" max="22" width="13.69921875" style="1" customWidth="1"/>
    <col min="23" max="16384" width="8.8984375" style="1"/>
  </cols>
  <sheetData>
    <row r="1" spans="1:26" ht="28.5" customHeight="1">
      <c r="A1" s="52"/>
      <c r="B1" s="1" t="s">
        <v>902</v>
      </c>
      <c r="C1" s="1" t="s">
        <v>903</v>
      </c>
      <c r="D1" s="1" t="s">
        <v>904</v>
      </c>
      <c r="E1" s="275" t="s">
        <v>905</v>
      </c>
      <c r="F1" s="52"/>
      <c r="G1" s="52"/>
      <c r="H1" s="52"/>
      <c r="I1" s="52"/>
      <c r="J1" s="52"/>
      <c r="K1" s="52"/>
      <c r="P1" s="52"/>
      <c r="Q1" s="52"/>
      <c r="R1" s="52"/>
      <c r="S1" s="52"/>
      <c r="T1" s="52"/>
      <c r="U1" s="52"/>
      <c r="V1" s="52"/>
    </row>
    <row r="2" spans="1:26" ht="20.100000000000001" customHeight="1">
      <c r="A2" s="1"/>
      <c r="K2" s="1"/>
      <c r="L2" s="1"/>
      <c r="M2" s="51">
        <v>1048656659</v>
      </c>
      <c r="N2" s="51">
        <v>119948</v>
      </c>
      <c r="O2" s="50" t="s">
        <v>173</v>
      </c>
      <c r="P2" s="50" t="s">
        <v>172</v>
      </c>
      <c r="Q2" s="50" t="s">
        <v>171</v>
      </c>
      <c r="R2" s="50" t="s">
        <v>170</v>
      </c>
      <c r="S2" s="50" t="s">
        <v>169</v>
      </c>
      <c r="T2" s="50" t="s">
        <v>168</v>
      </c>
      <c r="U2" s="50" t="s">
        <v>167</v>
      </c>
    </row>
    <row r="3" spans="1:26" s="48" customFormat="1" ht="19.95" customHeight="1">
      <c r="A3" s="108" t="s">
        <v>77</v>
      </c>
      <c r="B3" s="108" t="s">
        <v>287</v>
      </c>
      <c r="C3" s="108" t="s">
        <v>367</v>
      </c>
      <c r="D3" s="108" t="s">
        <v>791</v>
      </c>
      <c r="E3" s="108" t="s">
        <v>368</v>
      </c>
      <c r="F3" s="108" t="s">
        <v>52</v>
      </c>
      <c r="G3" s="49" t="s">
        <v>18</v>
      </c>
      <c r="H3" s="219" t="s">
        <v>370</v>
      </c>
      <c r="I3" s="218" t="s">
        <v>792</v>
      </c>
      <c r="J3" s="218" t="s">
        <v>51</v>
      </c>
      <c r="K3" s="218" t="s">
        <v>622</v>
      </c>
      <c r="L3" s="218" t="s">
        <v>793</v>
      </c>
      <c r="M3" s="48" t="s">
        <v>49</v>
      </c>
      <c r="N3" s="48" t="s">
        <v>102</v>
      </c>
      <c r="O3" s="48" t="s">
        <v>224</v>
      </c>
      <c r="P3" s="48" t="s">
        <v>48</v>
      </c>
      <c r="Q3" s="48" t="s">
        <v>47</v>
      </c>
      <c r="R3" s="48" t="s">
        <v>76</v>
      </c>
      <c r="S3" s="48" t="s">
        <v>794</v>
      </c>
      <c r="T3" s="48" t="s">
        <v>45</v>
      </c>
      <c r="U3" s="48" t="s">
        <v>223</v>
      </c>
      <c r="V3" s="48" t="s">
        <v>4</v>
      </c>
    </row>
    <row r="4" spans="1:26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N4" s="3"/>
      <c r="O4" s="3"/>
      <c r="P4" s="3"/>
      <c r="Q4" s="3"/>
      <c r="R4" s="3"/>
      <c r="S4" s="3"/>
      <c r="U4" s="3"/>
      <c r="V4" s="3">
        <f t="shared" ref="V4:V34" si="2">SUM(M4:U4)</f>
        <v>0</v>
      </c>
    </row>
    <row r="5" spans="1:26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N5" s="3"/>
      <c r="O5" s="3"/>
      <c r="P5" s="3"/>
      <c r="Q5" s="3"/>
      <c r="R5" s="3"/>
      <c r="S5" s="3"/>
      <c r="U5" s="3"/>
      <c r="V5" s="3">
        <f t="shared" si="2"/>
        <v>0</v>
      </c>
    </row>
    <row r="6" spans="1:26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N6" s="3"/>
      <c r="O6" s="3"/>
      <c r="P6" s="3"/>
      <c r="Q6" s="3"/>
      <c r="R6" s="3"/>
      <c r="S6" s="3"/>
      <c r="U6" s="3"/>
      <c r="V6" s="3">
        <f t="shared" si="2"/>
        <v>0</v>
      </c>
    </row>
    <row r="7" spans="1:26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N7" s="3"/>
      <c r="O7" s="3"/>
      <c r="P7" s="3"/>
      <c r="Q7" s="3"/>
      <c r="R7" s="3"/>
      <c r="S7" s="3"/>
      <c r="U7" s="3"/>
      <c r="V7" s="3">
        <f t="shared" si="2"/>
        <v>0</v>
      </c>
    </row>
    <row r="8" spans="1:26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U8" s="3"/>
      <c r="V8" s="3">
        <f t="shared" si="2"/>
        <v>0</v>
      </c>
    </row>
    <row r="9" spans="1:26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  <c r="W9" s="1"/>
      <c r="X9" s="1"/>
      <c r="Y9" s="1"/>
      <c r="Z9" s="1"/>
    </row>
    <row r="10" spans="1:26" s="47" customFormat="1" ht="19.2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  <c r="W10" s="1"/>
      <c r="X10" s="1"/>
      <c r="Y10" s="1"/>
      <c r="Z10" s="1"/>
    </row>
    <row r="11" spans="1:26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  <c r="W11" s="1"/>
      <c r="X11" s="1"/>
      <c r="Y11" s="1"/>
      <c r="Z11" s="1"/>
    </row>
    <row r="12" spans="1:26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U12" s="3"/>
      <c r="V12" s="3">
        <f t="shared" si="2"/>
        <v>0</v>
      </c>
    </row>
    <row r="13" spans="1:26" s="47" customFormat="1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3"/>
      <c r="X13" s="3"/>
      <c r="Y13" s="1"/>
      <c r="Z13" s="1"/>
    </row>
    <row r="14" spans="1:26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U14" s="3"/>
      <c r="V14" s="3">
        <f t="shared" si="2"/>
        <v>0</v>
      </c>
      <c r="W14" s="3"/>
      <c r="X14" s="3"/>
    </row>
    <row r="15" spans="1:26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U15" s="3"/>
      <c r="V15" s="3">
        <f t="shared" si="2"/>
        <v>0</v>
      </c>
      <c r="W15" s="3"/>
      <c r="X15" s="3"/>
      <c r="Y15" s="184"/>
    </row>
    <row r="16" spans="1:26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U16" s="3"/>
      <c r="V16" s="3">
        <f t="shared" si="2"/>
        <v>0</v>
      </c>
      <c r="W16" s="3"/>
      <c r="X16" s="184"/>
      <c r="Y16" s="184"/>
      <c r="Z16" s="184"/>
    </row>
    <row r="17" spans="1:26" s="47" customFormat="1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3"/>
      <c r="X17" s="186"/>
      <c r="Y17" s="186"/>
      <c r="Z17" s="186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N18" s="3"/>
      <c r="O18" s="3"/>
      <c r="P18" s="3"/>
      <c r="Q18" s="3"/>
      <c r="R18" s="3"/>
      <c r="S18" s="3"/>
      <c r="U18" s="3"/>
      <c r="V18" s="3">
        <f t="shared" si="2"/>
        <v>0</v>
      </c>
      <c r="W18" s="3"/>
      <c r="X18" s="184"/>
      <c r="Y18" s="184"/>
      <c r="Z18" s="184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N19" s="3"/>
      <c r="O19" s="3"/>
      <c r="P19" s="3"/>
      <c r="Q19" s="3"/>
      <c r="R19" s="3"/>
      <c r="S19" s="3"/>
      <c r="U19" s="3"/>
      <c r="V19" s="3">
        <f t="shared" si="2"/>
        <v>0</v>
      </c>
      <c r="W19" s="3"/>
      <c r="X19" s="186"/>
      <c r="Y19" s="186"/>
      <c r="Z19" s="186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N20" s="3"/>
      <c r="O20" s="3"/>
      <c r="P20" s="3"/>
      <c r="Q20" s="3"/>
      <c r="R20" s="3"/>
      <c r="S20" s="3"/>
      <c r="U20" s="3"/>
      <c r="V20" s="3">
        <f t="shared" si="2"/>
        <v>0</v>
      </c>
      <c r="W20" s="3"/>
      <c r="X20" s="184"/>
      <c r="Y20" s="184"/>
      <c r="Z20" s="184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N21" s="3"/>
      <c r="O21" s="3"/>
      <c r="P21" s="3"/>
      <c r="Q21" s="3"/>
      <c r="R21" s="3"/>
      <c r="S21" s="3"/>
      <c r="U21" s="3"/>
      <c r="V21" s="3">
        <f t="shared" si="2"/>
        <v>0</v>
      </c>
      <c r="X21" s="184"/>
      <c r="Y21" s="184"/>
      <c r="Z21" s="184"/>
    </row>
    <row r="22" spans="1:26" s="47" customFormat="1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  <c r="W22" s="1"/>
      <c r="X22" s="184"/>
      <c r="Y22" s="184"/>
      <c r="Z22" s="184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N23" s="3"/>
      <c r="O23" s="3"/>
      <c r="P23" s="3"/>
      <c r="Q23" s="3"/>
      <c r="R23" s="3"/>
      <c r="S23" s="3"/>
      <c r="U23" s="3"/>
      <c r="V23" s="3">
        <f t="shared" si="2"/>
        <v>0</v>
      </c>
      <c r="X23" s="186"/>
      <c r="Y23" s="186"/>
      <c r="Z23" s="186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N24" s="3"/>
      <c r="O24" s="3"/>
      <c r="P24" s="3"/>
      <c r="Q24" s="3"/>
      <c r="R24" s="3"/>
      <c r="S24" s="3"/>
      <c r="U24" s="3"/>
      <c r="V24" s="3">
        <f t="shared" si="2"/>
        <v>0</v>
      </c>
      <c r="Y24" s="186"/>
    </row>
    <row r="25" spans="1:26" s="47" customFormat="1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  <c r="W25" s="1"/>
      <c r="X25" s="1"/>
      <c r="Y25" s="1"/>
      <c r="Z25" s="1"/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N26" s="3"/>
      <c r="O26" s="3"/>
      <c r="P26" s="3"/>
      <c r="Q26" s="3"/>
      <c r="R26" s="3"/>
      <c r="S26" s="3"/>
      <c r="U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N27" s="3"/>
      <c r="O27" s="3"/>
      <c r="P27" s="3"/>
      <c r="Q27" s="3"/>
      <c r="R27" s="3"/>
      <c r="S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N28" s="3"/>
      <c r="O28" s="3"/>
      <c r="P28" s="3"/>
      <c r="Q28" s="3"/>
      <c r="R28" s="3"/>
      <c r="S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N29" s="3"/>
      <c r="O29" s="3"/>
      <c r="P29" s="3"/>
      <c r="Q29" s="3"/>
      <c r="R29" s="3"/>
      <c r="S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N30" s="3"/>
      <c r="O30" s="3"/>
      <c r="P30" s="3"/>
      <c r="Q30" s="3"/>
      <c r="R30" s="3"/>
      <c r="S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N31" s="3"/>
      <c r="O31" s="3"/>
      <c r="P31" s="3"/>
      <c r="Q31" s="3"/>
      <c r="R31" s="3"/>
      <c r="S31" s="3"/>
      <c r="U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N32" s="3"/>
      <c r="O32" s="3"/>
      <c r="P32" s="3"/>
      <c r="Q32" s="3"/>
      <c r="R32" s="3"/>
      <c r="S32" s="3"/>
      <c r="U32" s="3"/>
      <c r="V32" s="3">
        <f t="shared" si="2"/>
        <v>0</v>
      </c>
    </row>
    <row r="33" spans="1:22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N33" s="3"/>
      <c r="O33" s="3"/>
      <c r="P33" s="3"/>
      <c r="Q33" s="3"/>
      <c r="R33" s="3"/>
      <c r="S33" s="3"/>
      <c r="U33" s="3"/>
      <c r="V33" s="3">
        <f t="shared" si="2"/>
        <v>0</v>
      </c>
    </row>
    <row r="34" spans="1:22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N34" s="3"/>
      <c r="O34" s="3"/>
      <c r="P34" s="3"/>
      <c r="Q34" s="3"/>
      <c r="R34" s="3"/>
      <c r="S34" s="3"/>
      <c r="U34" s="3"/>
      <c r="V34" s="3">
        <f t="shared" si="2"/>
        <v>0</v>
      </c>
    </row>
    <row r="35" spans="1:22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2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1"/>
      <c r="S36" s="13"/>
      <c r="T36" s="13"/>
      <c r="U36" s="13"/>
      <c r="V36" s="13"/>
    </row>
    <row r="37" spans="1:22" ht="19.95" customHeight="1">
      <c r="A37" s="216"/>
      <c r="B37" s="131" t="s">
        <v>413</v>
      </c>
      <c r="C37" s="13"/>
      <c r="D37" s="255"/>
      <c r="E37" s="13"/>
      <c r="F37" s="13"/>
      <c r="G37" s="13"/>
      <c r="H37" s="225"/>
      <c r="I37" s="225"/>
      <c r="J37" s="13"/>
      <c r="K37" s="13"/>
      <c r="L37" s="13"/>
      <c r="M37" s="102"/>
      <c r="N37" s="13"/>
      <c r="O37" s="13"/>
      <c r="P37" s="13"/>
      <c r="Q37" s="13"/>
      <c r="R37" s="131"/>
      <c r="S37" s="3"/>
      <c r="U37" s="3"/>
      <c r="V37" s="3"/>
    </row>
    <row r="38" spans="1:22">
      <c r="A38" s="182" t="s">
        <v>412</v>
      </c>
      <c r="B38" s="181"/>
      <c r="C38" s="42"/>
      <c r="I38" s="4"/>
      <c r="P38" s="16"/>
      <c r="R38" s="181"/>
      <c r="S38" s="3"/>
      <c r="T38" s="1"/>
      <c r="U38" s="3"/>
      <c r="V38" s="3"/>
    </row>
    <row r="39" spans="1:22" ht="16.2" thickBot="1">
      <c r="A39" s="180"/>
      <c r="B39" s="1" t="s">
        <v>411</v>
      </c>
      <c r="D39" s="4"/>
      <c r="E39" s="4"/>
      <c r="F39" s="207"/>
      <c r="I39" s="4"/>
      <c r="Q39" s="4"/>
      <c r="R39" s="63"/>
      <c r="T39" s="1"/>
    </row>
    <row r="40" spans="1:22">
      <c r="A40" s="32" t="s">
        <v>410</v>
      </c>
      <c r="B40" s="214">
        <v>0.19</v>
      </c>
      <c r="C40" s="252" t="s">
        <v>216</v>
      </c>
      <c r="D40" s="26"/>
      <c r="E40" s="40"/>
      <c r="F40" s="117"/>
      <c r="G40" s="99"/>
      <c r="H40" s="99"/>
      <c r="I40" s="99"/>
      <c r="J40" s="98"/>
      <c r="O40" s="254"/>
      <c r="P40" s="254"/>
      <c r="Q40" s="8"/>
      <c r="R40" s="220"/>
      <c r="T40" s="1"/>
    </row>
    <row r="41" spans="1:22">
      <c r="A41" s="32" t="s">
        <v>409</v>
      </c>
      <c r="B41" s="73">
        <f>ROUND(B43/1.1,0)</f>
        <v>0</v>
      </c>
      <c r="C41" s="73">
        <v>12000000</v>
      </c>
      <c r="D41" s="9"/>
      <c r="E41" s="27" t="s">
        <v>35</v>
      </c>
      <c r="F41" s="3"/>
      <c r="G41" s="20">
        <f>+F35</f>
        <v>0</v>
      </c>
      <c r="H41" s="68" t="s">
        <v>13</v>
      </c>
      <c r="I41" s="9">
        <f>+B45</f>
        <v>0</v>
      </c>
      <c r="J41" s="87"/>
      <c r="Q41" s="8"/>
      <c r="R41" s="9"/>
      <c r="T41" s="1"/>
    </row>
    <row r="42" spans="1:22">
      <c r="A42" s="32" t="s">
        <v>408</v>
      </c>
      <c r="B42" s="73">
        <f>+B43-B41</f>
        <v>0</v>
      </c>
      <c r="C42" s="73">
        <v>1200000</v>
      </c>
      <c r="D42" s="9"/>
      <c r="E42" s="27" t="s">
        <v>13</v>
      </c>
      <c r="F42" s="3"/>
      <c r="G42" s="20">
        <f>+I41</f>
        <v>0</v>
      </c>
      <c r="H42" s="68" t="s">
        <v>407</v>
      </c>
      <c r="I42" s="9">
        <f>B46</f>
        <v>0</v>
      </c>
      <c r="J42" s="87"/>
      <c r="Q42" s="3"/>
      <c r="R42" s="9"/>
      <c r="T42" s="1"/>
    </row>
    <row r="43" spans="1:22">
      <c r="A43" s="32" t="s">
        <v>4</v>
      </c>
      <c r="B43" s="30">
        <f>+F35*B40</f>
        <v>0</v>
      </c>
      <c r="C43" s="30">
        <f>C41+C42</f>
        <v>13200000</v>
      </c>
      <c r="D43" s="13"/>
      <c r="E43" s="27"/>
      <c r="F43" s="3"/>
      <c r="G43" s="20"/>
      <c r="H43" s="68" t="s">
        <v>117</v>
      </c>
      <c r="I43" s="9">
        <f>+B41</f>
        <v>0</v>
      </c>
      <c r="J43" s="87"/>
      <c r="Q43" s="3"/>
      <c r="R43" s="13"/>
      <c r="T43" s="1"/>
    </row>
    <row r="44" spans="1:22" ht="17.399999999999999">
      <c r="A44" s="120"/>
      <c r="D44" s="16"/>
      <c r="E44" s="27"/>
      <c r="F44" s="3"/>
      <c r="G44" s="20"/>
      <c r="H44" s="68" t="s">
        <v>406</v>
      </c>
      <c r="I44" s="9">
        <f>+B42</f>
        <v>0</v>
      </c>
      <c r="J44" s="87"/>
      <c r="Q44" s="3"/>
      <c r="R44" s="63"/>
      <c r="T44" s="1"/>
    </row>
    <row r="45" spans="1:22">
      <c r="A45" s="4" t="s">
        <v>67</v>
      </c>
      <c r="B45" s="16">
        <f>F35-B41</f>
        <v>0</v>
      </c>
      <c r="C45" s="16"/>
      <c r="E45" s="27"/>
      <c r="F45" s="3"/>
      <c r="G45" s="20"/>
      <c r="H45" s="68" t="s">
        <v>113</v>
      </c>
      <c r="I45" s="239">
        <f>+B47</f>
        <v>0</v>
      </c>
      <c r="J45" s="87"/>
      <c r="R45" s="9"/>
      <c r="T45" s="1"/>
    </row>
    <row r="46" spans="1:22">
      <c r="A46" s="4" t="s">
        <v>50</v>
      </c>
      <c r="B46" s="16">
        <f>E35</f>
        <v>0</v>
      </c>
      <c r="C46" s="16"/>
      <c r="E46" s="27"/>
      <c r="F46" s="3"/>
      <c r="G46" s="20"/>
      <c r="H46" s="29"/>
      <c r="I46" s="9">
        <f>B35</f>
        <v>0</v>
      </c>
      <c r="J46" s="87"/>
      <c r="R46" s="9"/>
      <c r="T46" s="1"/>
    </row>
    <row r="47" spans="1:22" s="144" customFormat="1">
      <c r="A47" s="4" t="s">
        <v>405</v>
      </c>
      <c r="B47" s="16">
        <f>D35+C35-B43+B35</f>
        <v>0</v>
      </c>
      <c r="C47" s="16"/>
      <c r="D47" s="1"/>
      <c r="E47" s="193"/>
      <c r="F47" s="3"/>
      <c r="G47" s="20">
        <f>SUM(G41:G46)</f>
        <v>0</v>
      </c>
      <c r="H47" s="20"/>
      <c r="I47" s="20">
        <f>SUM(I41:I46)</f>
        <v>0</v>
      </c>
      <c r="J47" s="25"/>
      <c r="P47" s="1"/>
      <c r="Q47" s="1"/>
      <c r="R47" s="9"/>
    </row>
    <row r="48" spans="1:22" s="144" customFormat="1">
      <c r="A48" s="161"/>
      <c r="B48" s="19"/>
      <c r="C48" s="160"/>
      <c r="E48" s="237"/>
      <c r="F48" s="3"/>
      <c r="G48" s="163"/>
      <c r="H48" s="162"/>
      <c r="I48" s="149"/>
      <c r="J48" s="238"/>
      <c r="R48" s="160"/>
    </row>
    <row r="49" spans="1:22" s="144" customFormat="1" ht="16.2" thickBot="1">
      <c r="A49" s="159" t="s">
        <v>404</v>
      </c>
      <c r="B49" s="3"/>
      <c r="C49" s="3"/>
      <c r="E49" s="191"/>
      <c r="G49" s="253"/>
      <c r="H49" s="233"/>
      <c r="I49" s="222"/>
      <c r="J49" s="188"/>
      <c r="R49" s="3"/>
      <c r="S49" s="151"/>
      <c r="U49" s="158"/>
      <c r="V49" s="154"/>
    </row>
    <row r="50" spans="1:22" s="144" customFormat="1">
      <c r="A50" s="144" t="s">
        <v>403</v>
      </c>
      <c r="B50" s="157"/>
      <c r="C50" s="157"/>
      <c r="D50" s="153"/>
      <c r="E50" s="153"/>
      <c r="F50" s="117"/>
      <c r="G50" s="3"/>
      <c r="H50" s="211"/>
      <c r="P50" s="151"/>
      <c r="Q50" s="153"/>
      <c r="R50" s="157"/>
      <c r="S50" s="151"/>
      <c r="T50" s="3"/>
      <c r="U50" s="158"/>
      <c r="V50" s="154"/>
    </row>
    <row r="51" spans="1:22" s="144" customFormat="1">
      <c r="A51" s="153"/>
      <c r="B51" s="152"/>
      <c r="C51" s="152"/>
      <c r="D51" s="146"/>
      <c r="E51" s="146"/>
      <c r="F51" s="151"/>
      <c r="G51" s="3"/>
      <c r="H51" s="211"/>
      <c r="P51" s="151"/>
      <c r="Q51" s="146"/>
      <c r="R51" s="152"/>
      <c r="T51" s="3"/>
      <c r="U51" s="149"/>
      <c r="V51" s="149"/>
    </row>
    <row r="52" spans="1:22" s="144" customFormat="1">
      <c r="A52" s="146"/>
      <c r="B52" s="144" t="s">
        <v>402</v>
      </c>
      <c r="C52" s="204">
        <f>돈이찌!E35+중화가정!E35+가족회관!E35+땀땀!C35+오장동흥남집!D35+백년옥!C37</f>
        <v>0</v>
      </c>
      <c r="G52" s="3"/>
      <c r="H52" s="145"/>
      <c r="T52" s="3"/>
    </row>
    <row r="53" spans="1:22" s="144" customFormat="1">
      <c r="A53" s="146"/>
      <c r="G53" s="3"/>
    </row>
    <row r="54" spans="1:22">
      <c r="A54" s="146"/>
      <c r="B54" s="144"/>
      <c r="C54" s="144"/>
      <c r="D54" s="144"/>
      <c r="E54" s="144"/>
      <c r="F54" s="145"/>
      <c r="P54" s="145"/>
      <c r="Q54" s="144"/>
      <c r="R54" s="144"/>
      <c r="T54" s="42"/>
    </row>
    <row r="55" spans="1:22">
      <c r="A55" s="5"/>
      <c r="T55" s="56"/>
    </row>
    <row r="56" spans="1:22">
      <c r="A56" s="5"/>
      <c r="T56" s="56"/>
    </row>
    <row r="57" spans="1:22">
      <c r="A57" s="5"/>
      <c r="T57" s="56"/>
    </row>
    <row r="58" spans="1:22">
      <c r="A58" s="5"/>
      <c r="T58" s="56"/>
    </row>
    <row r="59" spans="1:22">
      <c r="A59" s="5"/>
      <c r="T59" s="56"/>
    </row>
    <row r="60" spans="1:22" ht="16.2" thickBot="1">
      <c r="A60" s="5"/>
      <c r="T60" s="111"/>
    </row>
    <row r="61" spans="1:22">
      <c r="A61" s="5"/>
    </row>
    <row r="62" spans="1:22">
      <c r="A62" s="5"/>
    </row>
    <row r="63" spans="1:22">
      <c r="A63" s="5"/>
    </row>
    <row r="64" spans="1:22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2">
    <tabColor rgb="FFFFC000"/>
  </sheetPr>
  <dimension ref="A1:AC80"/>
  <sheetViews>
    <sheetView zoomScaleNormal="100" workbookViewId="0">
      <pane xSplit="1" ySplit="3" topLeftCell="G4" activePane="bottomRight" state="frozen"/>
      <selection activeCell="AA66" sqref="AA66"/>
      <selection pane="topRight" activeCell="AA66" sqref="AA66"/>
      <selection pane="bottomLeft" activeCell="AA66" sqref="AA66"/>
      <selection pane="bottomRight" activeCell="V29" sqref="V29"/>
    </sheetView>
  </sheetViews>
  <sheetFormatPr defaultColWidth="8.8984375" defaultRowHeight="15.6"/>
  <cols>
    <col min="1" max="1" width="10.69921875" style="4" customWidth="1"/>
    <col min="2" max="2" width="11.8984375" style="1" bestFit="1" customWidth="1"/>
    <col min="3" max="3" width="12.3984375" style="1" bestFit="1" customWidth="1"/>
    <col min="4" max="4" width="10.69921875" style="1" customWidth="1"/>
    <col min="5" max="5" width="13.8984375" style="1" bestFit="1" customWidth="1"/>
    <col min="6" max="6" width="11.8984375" style="1" bestFit="1" customWidth="1"/>
    <col min="7" max="7" width="13.3984375" style="1" bestFit="1" customWidth="1"/>
    <col min="8" max="8" width="10.69921875" style="1" customWidth="1"/>
    <col min="9" max="9" width="11.19921875" style="1" bestFit="1" customWidth="1"/>
    <col min="10" max="10" width="5.69921875" style="1" bestFit="1" customWidth="1"/>
    <col min="11" max="11" width="11.3984375" style="5" customWidth="1"/>
    <col min="12" max="12" width="10.8984375" style="1" bestFit="1" customWidth="1"/>
    <col min="13" max="13" width="11.19921875" style="3" bestFit="1" customWidth="1"/>
    <col min="14" max="14" width="13" style="3" customWidth="1"/>
    <col min="15" max="15" width="10.296875" style="82" customWidth="1"/>
    <col min="16" max="18" width="10.8984375" style="1" bestFit="1" customWidth="1"/>
    <col min="19" max="19" width="13.3984375" style="1" bestFit="1" customWidth="1"/>
    <col min="20" max="20" width="10.69921875" style="1" customWidth="1"/>
    <col min="21" max="29" width="13.69921875" style="1" customWidth="1"/>
    <col min="30" max="30" width="9.8984375" style="1" bestFit="1" customWidth="1"/>
    <col min="31" max="16384" width="8.8984375" style="1"/>
  </cols>
  <sheetData>
    <row r="1" spans="1:29" ht="28.5" customHeight="1">
      <c r="A1" s="52"/>
      <c r="B1" s="1" t="s">
        <v>906</v>
      </c>
      <c r="C1" s="1" t="s">
        <v>907</v>
      </c>
      <c r="D1" s="1" t="s">
        <v>908</v>
      </c>
      <c r="E1" s="275" t="s">
        <v>909</v>
      </c>
      <c r="F1" s="52"/>
      <c r="G1" s="52"/>
      <c r="H1" s="52"/>
      <c r="I1" s="52"/>
      <c r="J1" s="52"/>
      <c r="K1" s="52"/>
      <c r="L1" s="52"/>
      <c r="M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</row>
    <row r="2" spans="1:29" ht="16.95" customHeight="1">
      <c r="G2" s="5"/>
      <c r="I2" s="3"/>
      <c r="K2" s="1"/>
      <c r="M2" s="51">
        <v>1048656659</v>
      </c>
      <c r="N2" s="51">
        <v>119948</v>
      </c>
      <c r="O2" s="50" t="s">
        <v>58</v>
      </c>
      <c r="P2" s="50" t="s">
        <v>24</v>
      </c>
      <c r="Q2" s="50" t="s">
        <v>106</v>
      </c>
      <c r="R2" s="50" t="s">
        <v>22</v>
      </c>
      <c r="S2" s="50" t="s">
        <v>55</v>
      </c>
      <c r="T2" s="50" t="s">
        <v>54</v>
      </c>
      <c r="U2" s="50" t="s">
        <v>53</v>
      </c>
    </row>
    <row r="3" spans="1:29" s="48" customFormat="1" ht="19.2" customHeight="1">
      <c r="A3" s="108" t="s">
        <v>77</v>
      </c>
      <c r="B3" s="108" t="s">
        <v>287</v>
      </c>
      <c r="C3" s="108" t="s">
        <v>367</v>
      </c>
      <c r="D3" s="108" t="s">
        <v>401</v>
      </c>
      <c r="E3" s="108" t="s">
        <v>368</v>
      </c>
      <c r="F3" s="108" t="s">
        <v>52</v>
      </c>
      <c r="G3" s="49" t="s">
        <v>18</v>
      </c>
      <c r="H3" s="219" t="s">
        <v>370</v>
      </c>
      <c r="I3" s="218" t="s">
        <v>721</v>
      </c>
      <c r="J3" s="218" t="s">
        <v>51</v>
      </c>
      <c r="K3" s="218" t="s">
        <v>622</v>
      </c>
      <c r="L3" s="218" t="s">
        <v>623</v>
      </c>
      <c r="M3" s="48" t="s">
        <v>49</v>
      </c>
      <c r="N3" s="48" t="s">
        <v>102</v>
      </c>
      <c r="O3" s="48" t="s">
        <v>224</v>
      </c>
      <c r="P3" s="48" t="s">
        <v>727</v>
      </c>
      <c r="Q3" s="48" t="s">
        <v>47</v>
      </c>
      <c r="R3" s="48" t="s">
        <v>76</v>
      </c>
      <c r="S3" s="48" t="s">
        <v>46</v>
      </c>
      <c r="T3" s="48" t="s">
        <v>45</v>
      </c>
      <c r="U3" s="48" t="s">
        <v>223</v>
      </c>
      <c r="V3" s="48" t="s">
        <v>4</v>
      </c>
    </row>
    <row r="4" spans="1:29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  <c r="W4" s="47"/>
    </row>
    <row r="5" spans="1:29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O5" s="3"/>
      <c r="P5" s="3"/>
      <c r="Q5" s="3"/>
      <c r="R5" s="3"/>
      <c r="S5" s="3"/>
      <c r="T5" s="3"/>
      <c r="U5" s="3"/>
      <c r="V5" s="3">
        <f t="shared" si="2"/>
        <v>0</v>
      </c>
      <c r="W5" s="47"/>
    </row>
    <row r="6" spans="1:29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O6" s="3"/>
      <c r="P6" s="3"/>
      <c r="Q6" s="3"/>
      <c r="R6" s="3"/>
      <c r="S6" s="3"/>
      <c r="T6" s="3"/>
      <c r="U6" s="3"/>
      <c r="V6" s="3">
        <f t="shared" si="2"/>
        <v>0</v>
      </c>
      <c r="W6" s="47"/>
    </row>
    <row r="7" spans="1:29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O7" s="3"/>
      <c r="P7" s="3"/>
      <c r="Q7" s="3"/>
      <c r="R7" s="3"/>
      <c r="S7" s="3"/>
      <c r="T7" s="3"/>
      <c r="U7" s="3"/>
      <c r="V7" s="3">
        <f t="shared" si="2"/>
        <v>0</v>
      </c>
      <c r="W7" s="47"/>
    </row>
    <row r="8" spans="1:29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9" s="47" customFormat="1" ht="19.2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9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9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9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O12" s="3"/>
      <c r="P12" s="3"/>
      <c r="Q12" s="3"/>
      <c r="R12" s="3"/>
      <c r="S12" s="3"/>
      <c r="T12" s="3"/>
      <c r="U12" s="3"/>
      <c r="V12" s="3">
        <f t="shared" si="2"/>
        <v>0</v>
      </c>
      <c r="W12" s="3"/>
      <c r="X12" s="3"/>
    </row>
    <row r="13" spans="1:29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3"/>
      <c r="X13" s="3"/>
    </row>
    <row r="14" spans="1:29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79"/>
      <c r="X14" s="79"/>
      <c r="Y14" s="183"/>
    </row>
    <row r="15" spans="1:29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79"/>
      <c r="X15" s="183"/>
      <c r="Y15" s="183"/>
      <c r="Z15" s="183"/>
    </row>
    <row r="16" spans="1:29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3"/>
      <c r="X16" s="185"/>
      <c r="Y16" s="185"/>
      <c r="Z16" s="185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3"/>
      <c r="X17" s="183"/>
      <c r="Y17" s="183"/>
      <c r="Z17" s="183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3"/>
      <c r="X18" s="185"/>
      <c r="Y18" s="185"/>
      <c r="Z18" s="185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O19" s="3"/>
      <c r="P19" s="3"/>
      <c r="Q19" s="3"/>
      <c r="R19" s="3"/>
      <c r="S19" s="3"/>
      <c r="T19" s="3"/>
      <c r="U19" s="3"/>
      <c r="V19" s="3">
        <f t="shared" si="2"/>
        <v>0</v>
      </c>
      <c r="W19" s="3"/>
      <c r="X19" s="183"/>
      <c r="Y19" s="183"/>
      <c r="Z19" s="183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O20" s="3"/>
      <c r="P20" s="3"/>
      <c r="Q20" s="3"/>
      <c r="R20" s="3"/>
      <c r="S20" s="3"/>
      <c r="T20" s="3"/>
      <c r="U20" s="3"/>
      <c r="V20" s="3">
        <f t="shared" si="2"/>
        <v>0</v>
      </c>
      <c r="W20" s="3"/>
      <c r="X20" s="185"/>
      <c r="Y20" s="185"/>
      <c r="Z20" s="185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O21" s="3"/>
      <c r="P21" s="3"/>
      <c r="Q21" s="3"/>
      <c r="R21" s="3"/>
      <c r="S21" s="3"/>
      <c r="T21" s="3"/>
      <c r="U21" s="3"/>
      <c r="V21" s="3">
        <f t="shared" si="2"/>
        <v>0</v>
      </c>
      <c r="X21" s="183"/>
      <c r="Y21" s="183"/>
      <c r="Z21" s="183"/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O22" s="3"/>
      <c r="P22" s="3"/>
      <c r="Q22" s="3"/>
      <c r="R22" s="3"/>
      <c r="S22" s="3"/>
      <c r="T22" s="3"/>
      <c r="U22" s="3"/>
      <c r="V22" s="3">
        <f t="shared" si="2"/>
        <v>0</v>
      </c>
      <c r="X22" s="185"/>
      <c r="Y22" s="185"/>
      <c r="Z22" s="185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O23" s="3"/>
      <c r="P23" s="3"/>
      <c r="Q23" s="3"/>
      <c r="R23" s="3"/>
      <c r="S23" s="3"/>
      <c r="T23" s="3"/>
      <c r="U23" s="3"/>
      <c r="V23" s="3">
        <f t="shared" si="2"/>
        <v>0</v>
      </c>
      <c r="Y23" s="185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9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9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9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9" ht="19.95" customHeight="1">
      <c r="A36" s="216"/>
      <c r="B36" s="131"/>
      <c r="C36" s="13"/>
      <c r="D36" s="13"/>
      <c r="E36" s="13"/>
      <c r="F36" s="225"/>
      <c r="G36" s="225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9">
      <c r="A37" s="182" t="s">
        <v>430</v>
      </c>
      <c r="B37" s="181"/>
      <c r="C37" s="42"/>
      <c r="D37" s="42"/>
      <c r="K37" s="4"/>
      <c r="U37" s="3"/>
      <c r="V37" s="3"/>
      <c r="W37" s="3"/>
      <c r="X37" s="3"/>
      <c r="Y37" s="3"/>
      <c r="Z37" s="3"/>
      <c r="AA37" s="3"/>
      <c r="AB37" s="3"/>
      <c r="AC37" s="3"/>
    </row>
    <row r="38" spans="1:29" ht="16.2" thickBot="1">
      <c r="A38" s="246" t="s">
        <v>429</v>
      </c>
      <c r="K38" s="4"/>
    </row>
    <row r="39" spans="1:29">
      <c r="A39" s="32" t="s">
        <v>428</v>
      </c>
      <c r="B39" s="74">
        <v>0.16</v>
      </c>
      <c r="C39" s="252" t="s">
        <v>427</v>
      </c>
      <c r="D39" s="220"/>
      <c r="E39" s="40" t="s">
        <v>35</v>
      </c>
      <c r="F39" s="39">
        <f>+E35</f>
        <v>0</v>
      </c>
      <c r="G39" s="72" t="s">
        <v>425</v>
      </c>
      <c r="H39" s="37">
        <f>+B44</f>
        <v>0</v>
      </c>
      <c r="K39" s="4"/>
    </row>
    <row r="40" spans="1:29">
      <c r="A40" s="32" t="s">
        <v>426</v>
      </c>
      <c r="B40" s="33">
        <f>ROUND(B42/1.1,0)</f>
        <v>0</v>
      </c>
      <c r="C40" s="256">
        <v>15000000</v>
      </c>
      <c r="D40" s="9"/>
      <c r="E40" s="27" t="s">
        <v>425</v>
      </c>
      <c r="F40" s="20">
        <f>+H39</f>
        <v>0</v>
      </c>
      <c r="G40" s="68" t="s">
        <v>424</v>
      </c>
      <c r="H40" s="25">
        <f>B45</f>
        <v>0</v>
      </c>
      <c r="K40" s="4"/>
    </row>
    <row r="41" spans="1:29">
      <c r="A41" s="32" t="s">
        <v>423</v>
      </c>
      <c r="B41" s="33">
        <f>+B42-B40</f>
        <v>0</v>
      </c>
      <c r="C41" s="256">
        <v>1500000</v>
      </c>
      <c r="D41" s="9"/>
      <c r="E41" s="27"/>
      <c r="F41" s="20"/>
      <c r="G41" s="68" t="s">
        <v>422</v>
      </c>
      <c r="H41" s="25">
        <f>+B40</f>
        <v>0</v>
      </c>
      <c r="K41" s="4"/>
    </row>
    <row r="42" spans="1:29">
      <c r="A42" s="32" t="s">
        <v>421</v>
      </c>
      <c r="B42" s="55">
        <f>+E35*B39</f>
        <v>0</v>
      </c>
      <c r="C42" s="34">
        <f>C40+C41</f>
        <v>16500000</v>
      </c>
      <c r="D42" s="13"/>
      <c r="E42" s="27"/>
      <c r="F42" s="20"/>
      <c r="G42" s="68" t="s">
        <v>420</v>
      </c>
      <c r="H42" s="25">
        <f>+B41</f>
        <v>0</v>
      </c>
      <c r="K42" s="4"/>
    </row>
    <row r="43" spans="1:29" ht="17.399999999999999">
      <c r="A43" s="120"/>
      <c r="E43" s="27"/>
      <c r="F43" s="20"/>
      <c r="G43" s="68" t="s">
        <v>417</v>
      </c>
      <c r="H43" s="67">
        <f>+B46</f>
        <v>0</v>
      </c>
      <c r="K43" s="4"/>
    </row>
    <row r="44" spans="1:29">
      <c r="A44" s="4" t="s">
        <v>419</v>
      </c>
      <c r="B44" s="16">
        <f>E35-B40</f>
        <v>0</v>
      </c>
      <c r="C44" s="16"/>
      <c r="D44" s="16"/>
      <c r="E44" s="27"/>
      <c r="F44" s="20"/>
      <c r="G44" s="29"/>
      <c r="H44" s="25"/>
      <c r="K44" s="4"/>
    </row>
    <row r="45" spans="1:29">
      <c r="A45" s="4" t="s">
        <v>418</v>
      </c>
      <c r="B45" s="16">
        <f>D35</f>
        <v>0</v>
      </c>
      <c r="C45" s="16"/>
      <c r="D45" s="16"/>
      <c r="E45" s="193"/>
      <c r="F45" s="20">
        <f>SUM(F39:F44)</f>
        <v>0</v>
      </c>
      <c r="G45" s="20"/>
      <c r="H45" s="192">
        <f>SUM(H39:H44)</f>
        <v>0</v>
      </c>
      <c r="K45" s="4"/>
      <c r="Y45" s="16"/>
    </row>
    <row r="46" spans="1:29" s="144" customFormat="1" ht="16.2" thickBot="1">
      <c r="A46" s="4" t="s">
        <v>417</v>
      </c>
      <c r="B46" s="16">
        <f>C35+B35-B42</f>
        <v>0</v>
      </c>
      <c r="C46" s="16"/>
      <c r="D46" s="16"/>
      <c r="E46" s="191"/>
      <c r="F46" s="190"/>
      <c r="G46" s="189"/>
      <c r="H46" s="188"/>
      <c r="J46" s="211"/>
      <c r="N46" s="3"/>
      <c r="S46" s="1"/>
      <c r="T46" s="3"/>
      <c r="Y46" s="7"/>
      <c r="Z46" s="8"/>
      <c r="AA46" s="8"/>
      <c r="AB46" s="8"/>
    </row>
    <row r="47" spans="1:29" s="144" customFormat="1">
      <c r="A47" s="161"/>
      <c r="B47" s="19"/>
      <c r="C47" s="160"/>
      <c r="D47" s="160"/>
      <c r="H47" s="3"/>
      <c r="J47" s="211"/>
      <c r="N47" s="3"/>
      <c r="T47" s="3"/>
      <c r="V47" s="158"/>
      <c r="W47" s="154"/>
      <c r="X47" s="149"/>
    </row>
    <row r="48" spans="1:29" s="144" customFormat="1">
      <c r="A48" s="159" t="s">
        <v>416</v>
      </c>
      <c r="B48" s="3"/>
      <c r="C48" s="3"/>
      <c r="D48" s="3"/>
      <c r="H48" s="3"/>
      <c r="J48" s="211"/>
      <c r="N48" s="3"/>
      <c r="T48" s="3"/>
      <c r="U48" s="151"/>
      <c r="V48" s="158"/>
      <c r="W48" s="154"/>
      <c r="X48" s="149"/>
    </row>
    <row r="49" spans="1:28" s="144" customFormat="1">
      <c r="A49" s="144" t="s">
        <v>415</v>
      </c>
      <c r="B49" s="157"/>
      <c r="C49" s="157"/>
      <c r="D49" s="157"/>
      <c r="E49" s="153"/>
      <c r="F49" s="153"/>
      <c r="G49" s="151"/>
      <c r="H49" s="3"/>
      <c r="J49" s="211"/>
      <c r="N49" s="3"/>
      <c r="S49" s="151"/>
      <c r="T49" s="3"/>
      <c r="U49" s="151"/>
      <c r="V49" s="158"/>
      <c r="W49" s="154"/>
      <c r="X49" s="149"/>
    </row>
    <row r="50" spans="1:28" s="144" customFormat="1">
      <c r="A50" s="153"/>
      <c r="B50" s="152"/>
      <c r="C50" s="152"/>
      <c r="D50" s="152"/>
      <c r="E50" s="146"/>
      <c r="F50" s="146"/>
      <c r="G50" s="151"/>
      <c r="H50" s="3"/>
      <c r="J50" s="211"/>
      <c r="N50" s="3"/>
      <c r="S50" s="151"/>
      <c r="T50" s="3"/>
      <c r="V50" s="149"/>
      <c r="W50" s="149"/>
      <c r="X50" s="149"/>
      <c r="Y50" s="1"/>
      <c r="Z50" s="1"/>
      <c r="AA50" s="1"/>
      <c r="AB50" s="1"/>
    </row>
    <row r="51" spans="1:28" s="144" customFormat="1">
      <c r="A51" s="146"/>
      <c r="H51" s="3"/>
      <c r="J51" s="145"/>
      <c r="N51" s="3"/>
      <c r="T51" s="3"/>
      <c r="Y51" s="1"/>
      <c r="Z51" s="1"/>
      <c r="AA51" s="1"/>
      <c r="AB51" s="1"/>
    </row>
    <row r="52" spans="1:28" s="144" customFormat="1" ht="16.2" thickBot="1">
      <c r="A52" s="146"/>
      <c r="H52" s="3"/>
      <c r="N52" s="3"/>
      <c r="T52" s="3"/>
      <c r="Y52" s="1"/>
      <c r="Z52" s="1"/>
      <c r="AA52" s="1"/>
      <c r="AB52" s="1"/>
    </row>
    <row r="53" spans="1:28">
      <c r="A53" s="146"/>
      <c r="B53" s="144"/>
      <c r="C53" s="144"/>
      <c r="D53" s="144"/>
      <c r="E53" s="144"/>
      <c r="F53" s="144"/>
      <c r="G53" s="145"/>
      <c r="N53" s="117"/>
      <c r="S53" s="145"/>
    </row>
    <row r="54" spans="1:28">
      <c r="A54" s="5"/>
      <c r="N54" s="42"/>
    </row>
    <row r="55" spans="1:28">
      <c r="A55" s="5"/>
      <c r="N55" s="56"/>
    </row>
    <row r="56" spans="1:28">
      <c r="A56" s="5"/>
      <c r="N56" s="56"/>
    </row>
    <row r="57" spans="1:28">
      <c r="A57" s="5"/>
      <c r="N57" s="56"/>
    </row>
    <row r="58" spans="1:28">
      <c r="A58" s="5"/>
      <c r="N58" s="56"/>
    </row>
    <row r="59" spans="1:28">
      <c r="A59" s="5"/>
      <c r="N59" s="56"/>
    </row>
    <row r="60" spans="1:28" ht="16.2" thickBot="1">
      <c r="A60" s="5"/>
      <c r="N60" s="111"/>
    </row>
    <row r="61" spans="1:28">
      <c r="A61" s="5"/>
    </row>
    <row r="62" spans="1:28">
      <c r="A62" s="5"/>
    </row>
    <row r="63" spans="1:28">
      <c r="A63" s="5"/>
    </row>
    <row r="64" spans="1:28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tabColor rgb="FFFFC000"/>
  </sheetPr>
  <dimension ref="A1:AC81"/>
  <sheetViews>
    <sheetView zoomScaleNormal="100" workbookViewId="0">
      <pane xSplit="1" ySplit="3" topLeftCell="K4" activePane="bottomRight" state="frozen"/>
      <selection activeCell="AA66" sqref="AA66"/>
      <selection pane="topRight" activeCell="AA66" sqref="AA66"/>
      <selection pane="bottomLeft" activeCell="AA66" sqref="AA66"/>
      <selection pane="bottomRight" activeCell="V24" sqref="V24"/>
    </sheetView>
  </sheetViews>
  <sheetFormatPr defaultColWidth="8.8984375" defaultRowHeight="15.6"/>
  <cols>
    <col min="1" max="1" width="16.3984375" style="4" customWidth="1"/>
    <col min="2" max="10" width="16.3984375" style="1" customWidth="1"/>
    <col min="11" max="11" width="16.3984375" style="5" customWidth="1"/>
    <col min="12" max="12" width="16.3984375" style="1" customWidth="1"/>
    <col min="13" max="14" width="16.3984375" style="3" customWidth="1"/>
    <col min="15" max="15" width="16.3984375" style="82" customWidth="1"/>
    <col min="16" max="25" width="16.3984375" style="1" customWidth="1"/>
    <col min="26" max="29" width="13.69921875" style="1" customWidth="1"/>
    <col min="30" max="16384" width="8.8984375" style="1"/>
  </cols>
  <sheetData>
    <row r="1" spans="1:29" ht="28.5" customHeight="1">
      <c r="A1" s="197"/>
      <c r="B1" s="1" t="s">
        <v>906</v>
      </c>
      <c r="C1" s="1" t="s">
        <v>910</v>
      </c>
      <c r="D1" s="1" t="s">
        <v>908</v>
      </c>
      <c r="E1" s="275" t="s">
        <v>911</v>
      </c>
      <c r="F1" s="197"/>
      <c r="G1" s="197"/>
      <c r="H1" s="197"/>
      <c r="I1" s="197"/>
      <c r="N1" s="197"/>
      <c r="O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</row>
    <row r="2" spans="1:29" ht="20.100000000000001" customHeight="1">
      <c r="G2" s="5"/>
      <c r="I2" s="3"/>
      <c r="K2" s="1"/>
      <c r="M2" s="51">
        <v>1048656659</v>
      </c>
      <c r="N2" s="51">
        <v>119948</v>
      </c>
      <c r="O2" s="50" t="s">
        <v>173</v>
      </c>
      <c r="P2" s="50" t="s">
        <v>172</v>
      </c>
      <c r="Q2" s="50" t="s">
        <v>171</v>
      </c>
      <c r="R2" s="50" t="s">
        <v>170</v>
      </c>
      <c r="S2" s="50" t="s">
        <v>169</v>
      </c>
      <c r="T2" s="50" t="s">
        <v>168</v>
      </c>
      <c r="U2" s="50" t="s">
        <v>167</v>
      </c>
    </row>
    <row r="3" spans="1:29" s="48" customFormat="1" ht="19.95" customHeight="1">
      <c r="A3" s="108" t="s">
        <v>127</v>
      </c>
      <c r="B3" s="108" t="s">
        <v>795</v>
      </c>
      <c r="C3" s="108" t="s">
        <v>796</v>
      </c>
      <c r="D3" s="108" t="s">
        <v>797</v>
      </c>
      <c r="E3" s="108" t="s">
        <v>368</v>
      </c>
      <c r="F3" s="108" t="s">
        <v>798</v>
      </c>
      <c r="G3" s="49" t="s">
        <v>667</v>
      </c>
      <c r="H3" s="219" t="s">
        <v>799</v>
      </c>
      <c r="I3" s="218" t="s">
        <v>800</v>
      </c>
      <c r="J3" s="218" t="s">
        <v>801</v>
      </c>
      <c r="K3" s="218" t="s">
        <v>802</v>
      </c>
      <c r="L3" s="218" t="s">
        <v>803</v>
      </c>
      <c r="M3" s="48" t="s">
        <v>49</v>
      </c>
      <c r="N3" s="48" t="s">
        <v>687</v>
      </c>
      <c r="O3" s="48" t="s">
        <v>597</v>
      </c>
      <c r="P3" s="48" t="s">
        <v>804</v>
      </c>
      <c r="Q3" s="48" t="s">
        <v>805</v>
      </c>
      <c r="R3" s="48" t="s">
        <v>806</v>
      </c>
      <c r="S3" s="48" t="s">
        <v>807</v>
      </c>
      <c r="T3" s="48" t="s">
        <v>45</v>
      </c>
      <c r="U3" s="48" t="s">
        <v>808</v>
      </c>
      <c r="V3" s="48" t="s">
        <v>4</v>
      </c>
    </row>
    <row r="4" spans="1:29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9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9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9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9" s="47" customFormat="1" ht="19.2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9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9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9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O11" s="3"/>
      <c r="P11" s="3"/>
      <c r="Q11" s="3"/>
      <c r="R11" s="3"/>
      <c r="S11" s="3"/>
      <c r="T11" s="3"/>
      <c r="U11" s="3"/>
      <c r="V11" s="3">
        <f t="shared" si="2"/>
        <v>0</v>
      </c>
      <c r="W11" s="3"/>
      <c r="X11" s="3"/>
    </row>
    <row r="12" spans="1:29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O12" s="3"/>
      <c r="P12" s="3"/>
      <c r="Q12" s="3"/>
      <c r="R12" s="3"/>
      <c r="S12" s="3"/>
      <c r="T12" s="3"/>
      <c r="U12" s="3"/>
      <c r="V12" s="3">
        <f t="shared" si="2"/>
        <v>0</v>
      </c>
      <c r="W12" s="3"/>
      <c r="X12" s="3"/>
    </row>
    <row r="13" spans="1:29" s="47" customFormat="1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79"/>
      <c r="X13" s="3"/>
      <c r="Y13" s="183"/>
    </row>
    <row r="14" spans="1:29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79"/>
      <c r="X14" s="187"/>
      <c r="Y14" s="187"/>
      <c r="Z14" s="187"/>
    </row>
    <row r="15" spans="1:29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3"/>
      <c r="X15" s="185"/>
      <c r="Y15" s="185"/>
      <c r="Z15" s="185"/>
    </row>
    <row r="16" spans="1:29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3"/>
      <c r="X16" s="183"/>
      <c r="Y16" s="183"/>
      <c r="Z16" s="183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3"/>
      <c r="X17" s="185"/>
      <c r="Y17" s="185"/>
      <c r="Z17" s="185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3"/>
      <c r="X18" s="183"/>
      <c r="Y18" s="183"/>
      <c r="Z18" s="183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O19" s="3"/>
      <c r="P19" s="3"/>
      <c r="Q19" s="3"/>
      <c r="R19" s="3"/>
      <c r="S19" s="3"/>
      <c r="T19" s="3"/>
      <c r="U19" s="3"/>
      <c r="V19" s="3">
        <f t="shared" si="2"/>
        <v>0</v>
      </c>
      <c r="W19" s="3"/>
      <c r="X19" s="185"/>
      <c r="Y19" s="185"/>
      <c r="Z19" s="185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O20" s="3"/>
      <c r="P20" s="3"/>
      <c r="Q20" s="3"/>
      <c r="R20" s="3"/>
      <c r="S20" s="3"/>
      <c r="T20" s="3"/>
      <c r="U20" s="3"/>
      <c r="V20" s="3">
        <f t="shared" si="2"/>
        <v>0</v>
      </c>
      <c r="X20" s="183"/>
      <c r="Y20" s="183"/>
      <c r="Z20" s="183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O21" s="3"/>
      <c r="P21" s="3"/>
      <c r="Q21" s="3"/>
      <c r="R21" s="3"/>
      <c r="S21" s="3"/>
      <c r="T21" s="3"/>
      <c r="U21" s="3"/>
      <c r="V21" s="3">
        <f t="shared" si="2"/>
        <v>0</v>
      </c>
      <c r="X21" s="185"/>
      <c r="Y21" s="185"/>
      <c r="Z21" s="185"/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O22" s="3"/>
      <c r="P22" s="3"/>
      <c r="Q22" s="3"/>
      <c r="R22" s="3"/>
      <c r="S22" s="3"/>
      <c r="T22" s="3"/>
      <c r="U22" s="3"/>
      <c r="V22" s="3">
        <f t="shared" si="2"/>
        <v>0</v>
      </c>
      <c r="Y22" s="185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O23" s="3"/>
      <c r="P23" s="3"/>
      <c r="Q23" s="3"/>
      <c r="R23" s="3"/>
      <c r="S23" s="3"/>
      <c r="T23" s="3"/>
      <c r="U23" s="3"/>
      <c r="V23" s="3">
        <f t="shared" si="2"/>
        <v>0</v>
      </c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9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9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9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9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1"/>
      <c r="U36" s="13"/>
      <c r="V36" s="13"/>
    </row>
    <row r="37" spans="1:29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1"/>
      <c r="U37" s="13"/>
      <c r="V37" s="13"/>
    </row>
    <row r="38" spans="1:29">
      <c r="A38" s="182" t="s">
        <v>400</v>
      </c>
      <c r="B38" s="181"/>
      <c r="C38" s="42"/>
      <c r="D38" s="42"/>
      <c r="K38" s="4"/>
      <c r="T38" s="181"/>
      <c r="U38" s="3"/>
      <c r="V38" s="3"/>
      <c r="W38" s="3"/>
      <c r="X38" s="3"/>
      <c r="Y38" s="3"/>
      <c r="Z38" s="3"/>
      <c r="AA38" s="3"/>
      <c r="AB38" s="3"/>
      <c r="AC38" s="3"/>
    </row>
    <row r="39" spans="1:29" ht="16.2" thickBot="1">
      <c r="A39" s="260" t="s">
        <v>438</v>
      </c>
      <c r="K39" s="4"/>
    </row>
    <row r="40" spans="1:29">
      <c r="A40" s="32" t="s">
        <v>410</v>
      </c>
      <c r="B40" s="259">
        <v>0.12</v>
      </c>
      <c r="C40" s="214" t="s">
        <v>437</v>
      </c>
      <c r="D40" s="220"/>
      <c r="E40" s="40" t="s">
        <v>35</v>
      </c>
      <c r="F40" s="39">
        <f>+E35</f>
        <v>0</v>
      </c>
      <c r="G40" s="72" t="s">
        <v>436</v>
      </c>
      <c r="H40" s="37">
        <f>+B45</f>
        <v>0</v>
      </c>
      <c r="I40" s="63"/>
      <c r="K40" s="4"/>
      <c r="T40" s="220"/>
    </row>
    <row r="41" spans="1:29">
      <c r="A41" s="32" t="s">
        <v>409</v>
      </c>
      <c r="B41" s="258">
        <f>ROUND(B43/1.1,0)</f>
        <v>0</v>
      </c>
      <c r="C41" s="73">
        <v>18000000</v>
      </c>
      <c r="D41" s="9"/>
      <c r="E41" s="27" t="s">
        <v>436</v>
      </c>
      <c r="F41" s="20">
        <f>+H40</f>
        <v>0</v>
      </c>
      <c r="G41" s="68" t="s">
        <v>435</v>
      </c>
      <c r="H41" s="25">
        <f>B46</f>
        <v>0</v>
      </c>
      <c r="I41" s="63"/>
      <c r="K41" s="4"/>
      <c r="T41" s="9"/>
    </row>
    <row r="42" spans="1:29">
      <c r="A42" s="32" t="s">
        <v>408</v>
      </c>
      <c r="B42" s="258">
        <f>+B43-B41</f>
        <v>0</v>
      </c>
      <c r="C42" s="73">
        <v>1800000</v>
      </c>
      <c r="D42" s="9"/>
      <c r="E42" s="27"/>
      <c r="F42" s="20"/>
      <c r="G42" s="68" t="s">
        <v>434</v>
      </c>
      <c r="H42" s="25">
        <f>B41</f>
        <v>0</v>
      </c>
      <c r="I42" s="63"/>
      <c r="K42" s="4"/>
      <c r="T42" s="9"/>
    </row>
    <row r="43" spans="1:29">
      <c r="A43" s="32" t="s">
        <v>433</v>
      </c>
      <c r="B43" s="257">
        <f>+E35*B40</f>
        <v>0</v>
      </c>
      <c r="C43" s="30">
        <f>C41+C42</f>
        <v>19800000</v>
      </c>
      <c r="D43" s="13"/>
      <c r="E43" s="27"/>
      <c r="F43" s="20"/>
      <c r="G43" s="68" t="s">
        <v>406</v>
      </c>
      <c r="H43" s="25">
        <f>B42</f>
        <v>0</v>
      </c>
      <c r="I43" s="63"/>
      <c r="K43" s="4"/>
      <c r="T43" s="13"/>
    </row>
    <row r="44" spans="1:29" ht="17.399999999999999">
      <c r="A44" s="120"/>
      <c r="E44" s="27"/>
      <c r="F44" s="20"/>
      <c r="G44" s="68" t="s">
        <v>405</v>
      </c>
      <c r="H44" s="67">
        <f>+B47</f>
        <v>0</v>
      </c>
      <c r="I44" s="63"/>
      <c r="K44" s="4"/>
      <c r="T44" s="63"/>
    </row>
    <row r="45" spans="1:29">
      <c r="A45" s="4" t="s">
        <v>432</v>
      </c>
      <c r="B45" s="16">
        <f>E35-B41</f>
        <v>0</v>
      </c>
      <c r="C45" s="16"/>
      <c r="D45" s="16"/>
      <c r="E45" s="27"/>
      <c r="F45" s="20"/>
      <c r="G45" s="29"/>
      <c r="H45" s="25"/>
      <c r="I45" s="63"/>
      <c r="K45" s="4"/>
      <c r="T45" s="9"/>
    </row>
    <row r="46" spans="1:29">
      <c r="A46" s="4" t="s">
        <v>431</v>
      </c>
      <c r="B46" s="16">
        <f>D35</f>
        <v>0</v>
      </c>
      <c r="C46" s="16"/>
      <c r="D46" s="16"/>
      <c r="E46" s="193"/>
      <c r="F46" s="20">
        <f>SUM(F40:F45)</f>
        <v>0</v>
      </c>
      <c r="G46" s="20"/>
      <c r="H46" s="192">
        <f>SUM(H40:H45)</f>
        <v>0</v>
      </c>
      <c r="I46" s="9"/>
      <c r="K46" s="4"/>
      <c r="T46" s="9"/>
    </row>
    <row r="47" spans="1:29" s="144" customFormat="1" ht="16.2" thickBot="1">
      <c r="A47" s="4" t="s">
        <v>405</v>
      </c>
      <c r="B47" s="16">
        <f>C35+B35-B43</f>
        <v>0</v>
      </c>
      <c r="C47" s="16"/>
      <c r="D47" s="16"/>
      <c r="E47" s="191"/>
      <c r="F47" s="190"/>
      <c r="G47" s="189"/>
      <c r="H47" s="188"/>
      <c r="I47" s="71"/>
      <c r="J47" s="211"/>
      <c r="N47" s="3"/>
      <c r="S47" s="1"/>
      <c r="T47" s="16">
        <f>P35+L35-E43</f>
        <v>0</v>
      </c>
      <c r="Z47" s="8"/>
      <c r="AA47" s="8"/>
      <c r="AB47" s="8"/>
    </row>
    <row r="48" spans="1:29" s="144" customFormat="1">
      <c r="A48" s="161"/>
      <c r="B48" s="160"/>
      <c r="C48" s="160"/>
      <c r="D48" s="160"/>
      <c r="F48" s="158"/>
      <c r="G48" s="154"/>
      <c r="H48" s="149"/>
      <c r="J48" s="211"/>
      <c r="N48" s="3"/>
      <c r="T48" s="160"/>
    </row>
    <row r="49" spans="1:28" s="144" customFormat="1">
      <c r="A49" s="159" t="s">
        <v>404</v>
      </c>
      <c r="B49" s="3"/>
      <c r="C49" s="3"/>
      <c r="D49" s="3"/>
      <c r="E49" s="151"/>
      <c r="F49" s="158"/>
      <c r="G49" s="154"/>
      <c r="H49" s="149"/>
      <c r="J49" s="211"/>
      <c r="N49" s="3"/>
      <c r="T49" s="3"/>
    </row>
    <row r="50" spans="1:28" s="144" customFormat="1">
      <c r="A50" s="144" t="s">
        <v>403</v>
      </c>
      <c r="B50" s="157"/>
      <c r="C50" s="157"/>
      <c r="D50" s="157"/>
      <c r="E50" s="151"/>
      <c r="F50" s="158"/>
      <c r="G50" s="154"/>
      <c r="H50" s="149"/>
      <c r="J50" s="211"/>
      <c r="N50" s="3"/>
      <c r="S50" s="151"/>
      <c r="T50" s="157"/>
    </row>
    <row r="51" spans="1:28" s="144" customFormat="1">
      <c r="A51" s="153"/>
      <c r="B51" s="152"/>
      <c r="C51" s="152"/>
      <c r="D51" s="152"/>
      <c r="F51" s="149"/>
      <c r="G51" s="149"/>
      <c r="H51" s="149"/>
      <c r="I51" s="1"/>
      <c r="J51" s="211"/>
      <c r="N51" s="3"/>
      <c r="S51" s="151"/>
      <c r="T51" s="152"/>
      <c r="Z51" s="1"/>
      <c r="AA51" s="1"/>
      <c r="AB51" s="1"/>
    </row>
    <row r="52" spans="1:28" s="144" customFormat="1">
      <c r="A52" s="146"/>
      <c r="I52" s="1"/>
      <c r="J52" s="145"/>
      <c r="N52" s="3"/>
      <c r="Z52" s="1"/>
      <c r="AA52" s="1"/>
      <c r="AB52" s="1"/>
    </row>
    <row r="53" spans="1:28" s="144" customFormat="1" ht="16.2" thickBot="1">
      <c r="A53" s="146"/>
      <c r="I53" s="1"/>
      <c r="N53" s="3"/>
      <c r="Z53" s="1"/>
      <c r="AA53" s="1"/>
      <c r="AB53" s="1"/>
    </row>
    <row r="54" spans="1:28">
      <c r="A54" s="146"/>
      <c r="B54" s="144"/>
      <c r="C54" s="144"/>
      <c r="D54" s="144"/>
      <c r="E54" s="144"/>
      <c r="F54" s="144"/>
      <c r="G54" s="145"/>
      <c r="N54" s="117"/>
      <c r="S54" s="145"/>
      <c r="T54" s="144"/>
    </row>
    <row r="55" spans="1:28">
      <c r="A55" s="5"/>
      <c r="N55" s="42"/>
    </row>
    <row r="56" spans="1:28">
      <c r="A56" s="5"/>
      <c r="N56" s="56"/>
    </row>
    <row r="57" spans="1:28">
      <c r="A57" s="5"/>
      <c r="N57" s="56"/>
    </row>
    <row r="58" spans="1:28">
      <c r="A58" s="5"/>
      <c r="N58" s="56"/>
    </row>
    <row r="59" spans="1:28">
      <c r="A59" s="5"/>
      <c r="N59" s="56"/>
    </row>
    <row r="60" spans="1:28">
      <c r="A60" s="5"/>
      <c r="N60" s="56"/>
    </row>
    <row r="61" spans="1:28" ht="16.2" thickBot="1">
      <c r="A61" s="5"/>
      <c r="N61" s="111"/>
    </row>
    <row r="62" spans="1:28">
      <c r="A62" s="5"/>
    </row>
    <row r="63" spans="1:28">
      <c r="A63" s="5"/>
    </row>
    <row r="64" spans="1:28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4">
    <tabColor rgb="FFFFC000"/>
  </sheetPr>
  <dimension ref="A1:AC81"/>
  <sheetViews>
    <sheetView zoomScaleNormal="100" workbookViewId="0">
      <pane xSplit="1" ySplit="3" topLeftCell="B4" activePane="bottomRight" state="frozen"/>
      <selection activeCell="AA66" sqref="AA66"/>
      <selection pane="topRight" activeCell="AA66" sqref="AA66"/>
      <selection pane="bottomLeft" activeCell="AA66" sqref="AA66"/>
      <selection pane="bottomRight" activeCell="AG24" sqref="AG24"/>
    </sheetView>
  </sheetViews>
  <sheetFormatPr defaultColWidth="8.8984375" defaultRowHeight="15.6"/>
  <cols>
    <col min="1" max="1" width="21.3984375" style="4" customWidth="1"/>
    <col min="2" max="2" width="15.296875" style="1" customWidth="1"/>
    <col min="3" max="3" width="12.3984375" style="1" bestFit="1" customWidth="1"/>
    <col min="4" max="4" width="10.69921875" style="1" customWidth="1"/>
    <col min="5" max="5" width="13.3984375" style="1" bestFit="1" customWidth="1"/>
    <col min="6" max="6" width="10.69921875" style="1" customWidth="1"/>
    <col min="7" max="7" width="13.3984375" style="1" bestFit="1" customWidth="1"/>
    <col min="8" max="8" width="17.3984375" style="1" customWidth="1"/>
    <col min="9" max="9" width="9.8984375" style="1" customWidth="1"/>
    <col min="10" max="10" width="9.19921875" style="1" customWidth="1"/>
    <col min="11" max="11" width="19.3984375" style="5" customWidth="1"/>
    <col min="12" max="12" width="11.69921875" style="1" customWidth="1"/>
    <col min="13" max="13" width="11.8984375" style="3" bestFit="1" customWidth="1"/>
    <col min="14" max="14" width="11.5" style="82" bestFit="1" customWidth="1"/>
    <col min="15" max="15" width="13" style="3" customWidth="1"/>
    <col min="16" max="16" width="11.69921875" style="1" customWidth="1"/>
    <col min="17" max="18" width="14" style="1" customWidth="1"/>
    <col min="19" max="19" width="13.3984375" style="1" bestFit="1" customWidth="1"/>
    <col min="20" max="20" width="10.69921875" style="1" customWidth="1"/>
    <col min="21" max="21" width="15.296875" style="1" customWidth="1"/>
    <col min="22" max="29" width="13.69921875" style="1" customWidth="1"/>
    <col min="30" max="16384" width="8.8984375" style="1"/>
  </cols>
  <sheetData>
    <row r="1" spans="1:29" ht="28.2" customHeight="1">
      <c r="A1" s="197"/>
      <c r="B1" s="1" t="s">
        <v>912</v>
      </c>
      <c r="C1" s="1" t="s">
        <v>913</v>
      </c>
      <c r="D1" s="1" t="s">
        <v>914</v>
      </c>
      <c r="E1" s="275" t="s">
        <v>915</v>
      </c>
      <c r="F1" s="197"/>
      <c r="G1" s="197"/>
      <c r="H1" s="52"/>
      <c r="I1" s="52"/>
      <c r="J1" s="52"/>
      <c r="O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</row>
    <row r="2" spans="1:29" ht="22.2" customHeight="1">
      <c r="G2" s="5"/>
      <c r="I2" s="3"/>
      <c r="K2" s="1"/>
      <c r="M2" s="51">
        <v>1048656659</v>
      </c>
      <c r="N2" s="51">
        <v>119948</v>
      </c>
      <c r="O2" s="50" t="s">
        <v>460</v>
      </c>
      <c r="P2" s="50" t="s">
        <v>24</v>
      </c>
      <c r="Q2" s="50" t="s">
        <v>459</v>
      </c>
      <c r="R2" s="50" t="s">
        <v>22</v>
      </c>
      <c r="S2" s="50" t="s">
        <v>55</v>
      </c>
      <c r="T2" s="50" t="s">
        <v>458</v>
      </c>
      <c r="U2" s="50" t="s">
        <v>53</v>
      </c>
    </row>
    <row r="3" spans="1:29" s="48" customFormat="1" ht="20.399999999999999" customHeight="1">
      <c r="A3" s="108" t="s">
        <v>532</v>
      </c>
      <c r="B3" s="108" t="s">
        <v>287</v>
      </c>
      <c r="C3" s="108" t="s">
        <v>809</v>
      </c>
      <c r="D3" s="108" t="s">
        <v>810</v>
      </c>
      <c r="E3" s="108" t="s">
        <v>811</v>
      </c>
      <c r="F3" s="108" t="s">
        <v>52</v>
      </c>
      <c r="G3" s="49" t="s">
        <v>18</v>
      </c>
      <c r="H3" s="219" t="s">
        <v>735</v>
      </c>
      <c r="I3" s="218" t="s">
        <v>721</v>
      </c>
      <c r="J3" s="218" t="s">
        <v>812</v>
      </c>
      <c r="K3" s="218" t="s">
        <v>813</v>
      </c>
      <c r="L3" s="218" t="s">
        <v>814</v>
      </c>
      <c r="M3" s="48" t="s">
        <v>815</v>
      </c>
      <c r="N3" s="48" t="s">
        <v>816</v>
      </c>
      <c r="O3" s="48" t="s">
        <v>713</v>
      </c>
      <c r="P3" s="48" t="s">
        <v>817</v>
      </c>
      <c r="Q3" s="48" t="s">
        <v>818</v>
      </c>
      <c r="R3" s="48" t="s">
        <v>819</v>
      </c>
      <c r="S3" s="48" t="s">
        <v>820</v>
      </c>
      <c r="T3" s="48" t="s">
        <v>821</v>
      </c>
      <c r="U3" s="48" t="s">
        <v>808</v>
      </c>
      <c r="V3" s="48" t="s">
        <v>822</v>
      </c>
    </row>
    <row r="4" spans="1:29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N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9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N5" s="3"/>
      <c r="P5" s="3"/>
      <c r="Q5" s="3"/>
      <c r="R5" s="3"/>
      <c r="S5" s="3"/>
      <c r="T5" s="3"/>
      <c r="U5" s="3"/>
      <c r="V5" s="3">
        <f t="shared" si="2"/>
        <v>0</v>
      </c>
    </row>
    <row r="6" spans="1:29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N6" s="3"/>
      <c r="P6" s="3"/>
      <c r="Q6" s="3"/>
      <c r="R6" s="3"/>
      <c r="S6" s="3"/>
      <c r="T6" s="3"/>
      <c r="U6" s="3"/>
      <c r="V6" s="3">
        <f t="shared" si="2"/>
        <v>0</v>
      </c>
    </row>
    <row r="7" spans="1:29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N7" s="3"/>
      <c r="P7" s="3"/>
      <c r="Q7" s="3"/>
      <c r="R7" s="3"/>
      <c r="S7" s="3"/>
      <c r="T7" s="3"/>
      <c r="U7" s="3"/>
      <c r="V7" s="3">
        <f t="shared" si="2"/>
        <v>0</v>
      </c>
    </row>
    <row r="8" spans="1:29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N8" s="3"/>
      <c r="P8" s="3"/>
      <c r="Q8" s="3"/>
      <c r="R8" s="3"/>
      <c r="S8" s="3"/>
      <c r="T8" s="3"/>
      <c r="U8" s="3"/>
      <c r="V8" s="3">
        <f t="shared" si="2"/>
        <v>0</v>
      </c>
    </row>
    <row r="9" spans="1:29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N9" s="3"/>
      <c r="P9" s="3"/>
      <c r="Q9" s="3"/>
      <c r="R9" s="3"/>
      <c r="S9" s="3"/>
      <c r="T9" s="3"/>
      <c r="U9" s="3"/>
      <c r="V9" s="3">
        <f t="shared" si="2"/>
        <v>0</v>
      </c>
    </row>
    <row r="10" spans="1:29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9" s="47" customFormat="1" ht="19.2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9" s="47" customFormat="1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9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N13" s="3"/>
      <c r="P13" s="3"/>
      <c r="Q13" s="3"/>
      <c r="R13" s="3"/>
      <c r="S13" s="3"/>
      <c r="T13" s="3"/>
      <c r="U13" s="3"/>
      <c r="V13" s="3">
        <f t="shared" si="2"/>
        <v>0</v>
      </c>
    </row>
    <row r="14" spans="1:29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N14" s="3"/>
      <c r="P14" s="3"/>
      <c r="Q14" s="3"/>
      <c r="R14" s="3"/>
      <c r="S14" s="3"/>
      <c r="T14" s="3"/>
      <c r="U14" s="3"/>
      <c r="V14" s="3">
        <f t="shared" si="2"/>
        <v>0</v>
      </c>
      <c r="W14" s="3"/>
      <c r="X14" s="3"/>
    </row>
    <row r="15" spans="1:29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N15" s="3"/>
      <c r="P15" s="3"/>
      <c r="Q15" s="3"/>
      <c r="R15" s="3"/>
      <c r="S15" s="3"/>
      <c r="T15" s="3"/>
      <c r="U15" s="3"/>
      <c r="V15" s="3">
        <f t="shared" si="2"/>
        <v>0</v>
      </c>
      <c r="W15" s="3"/>
      <c r="X15" s="3"/>
    </row>
    <row r="16" spans="1:29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79"/>
      <c r="X16" s="79"/>
      <c r="Y16" s="183"/>
    </row>
    <row r="17" spans="1:26" s="47" customFormat="1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79"/>
      <c r="X17" s="183"/>
      <c r="Y17" s="183"/>
      <c r="Z17" s="183"/>
    </row>
    <row r="18" spans="1:26" ht="19.2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N18" s="3"/>
      <c r="P18" s="3"/>
      <c r="Q18" s="3"/>
      <c r="R18" s="3"/>
      <c r="S18" s="3"/>
      <c r="T18" s="3"/>
      <c r="U18" s="3"/>
      <c r="V18" s="3">
        <f t="shared" si="2"/>
        <v>0</v>
      </c>
      <c r="W18" s="3"/>
      <c r="X18" s="185"/>
      <c r="Y18" s="185"/>
      <c r="Z18" s="185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N19" s="3"/>
      <c r="P19" s="3"/>
      <c r="Q19" s="3"/>
      <c r="R19" s="3"/>
      <c r="S19" s="3"/>
      <c r="T19" s="3"/>
      <c r="U19" s="3"/>
      <c r="V19" s="3">
        <f t="shared" si="2"/>
        <v>0</v>
      </c>
      <c r="W19" s="3"/>
      <c r="X19" s="183"/>
      <c r="Y19" s="183"/>
      <c r="Z19" s="183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N20" s="3"/>
      <c r="P20" s="3"/>
      <c r="Q20" s="3"/>
      <c r="R20" s="3"/>
      <c r="S20" s="3"/>
      <c r="T20" s="3"/>
      <c r="U20" s="3"/>
      <c r="V20" s="3">
        <f t="shared" si="2"/>
        <v>0</v>
      </c>
      <c r="W20" s="3"/>
      <c r="X20" s="185"/>
      <c r="Y20" s="185"/>
      <c r="Z20" s="185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N21" s="3"/>
      <c r="P21" s="3"/>
      <c r="Q21" s="3"/>
      <c r="R21" s="3"/>
      <c r="S21" s="3"/>
      <c r="T21" s="3"/>
      <c r="U21" s="3"/>
      <c r="V21" s="3">
        <f t="shared" si="2"/>
        <v>0</v>
      </c>
      <c r="W21" s="3"/>
      <c r="X21" s="183"/>
      <c r="Y21" s="183"/>
      <c r="Z21" s="183"/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N22" s="3"/>
      <c r="P22" s="3"/>
      <c r="Q22" s="3"/>
      <c r="R22" s="3"/>
      <c r="S22" s="3"/>
      <c r="T22" s="3"/>
      <c r="U22" s="3"/>
      <c r="V22" s="3">
        <f t="shared" si="2"/>
        <v>0</v>
      </c>
      <c r="W22" s="3"/>
      <c r="X22" s="185"/>
      <c r="Y22" s="185"/>
      <c r="Z22" s="185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N23" s="3"/>
      <c r="P23" s="3"/>
      <c r="Q23" s="3"/>
      <c r="R23" s="3"/>
      <c r="S23" s="3"/>
      <c r="T23" s="3"/>
      <c r="U23" s="3"/>
      <c r="V23" s="3">
        <f t="shared" si="2"/>
        <v>0</v>
      </c>
      <c r="X23" s="183"/>
      <c r="Y23" s="183"/>
      <c r="Z23" s="183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N24" s="3"/>
      <c r="P24" s="3"/>
      <c r="Q24" s="3"/>
      <c r="R24" s="3"/>
      <c r="S24" s="3"/>
      <c r="T24" s="3"/>
      <c r="U24" s="3"/>
      <c r="V24" s="3">
        <f t="shared" si="2"/>
        <v>0</v>
      </c>
      <c r="X24" s="185"/>
      <c r="Y24" s="185"/>
      <c r="Z24" s="185"/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N25" s="3"/>
      <c r="P25" s="3"/>
      <c r="Q25" s="3"/>
      <c r="R25" s="3"/>
      <c r="S25" s="3"/>
      <c r="T25" s="3"/>
      <c r="U25" s="3"/>
      <c r="V25" s="3">
        <f t="shared" si="2"/>
        <v>0</v>
      </c>
      <c r="Y25" s="185"/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N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N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N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N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N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N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N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9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N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9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N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9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9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1"/>
      <c r="V36" s="13"/>
    </row>
    <row r="37" spans="1:29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1"/>
      <c r="V37" s="13"/>
    </row>
    <row r="38" spans="1:29">
      <c r="A38" s="182" t="s">
        <v>457</v>
      </c>
      <c r="B38" s="181"/>
      <c r="C38" s="42"/>
      <c r="D38" s="42"/>
      <c r="K38" s="4"/>
      <c r="U38" s="181"/>
      <c r="V38" s="3"/>
      <c r="W38" s="3"/>
      <c r="X38" s="3"/>
      <c r="Y38" s="3"/>
      <c r="Z38" s="3"/>
      <c r="AA38" s="3"/>
      <c r="AB38" s="3"/>
      <c r="AC38" s="3"/>
    </row>
    <row r="39" spans="1:29" ht="16.2" thickBot="1">
      <c r="A39" s="180"/>
      <c r="F39" s="3"/>
      <c r="K39" s="4"/>
      <c r="T39" s="3"/>
    </row>
    <row r="40" spans="1:29">
      <c r="A40" s="32" t="s">
        <v>456</v>
      </c>
      <c r="B40" s="74">
        <v>0.18</v>
      </c>
      <c r="C40" s="252" t="s">
        <v>455</v>
      </c>
      <c r="D40" s="220"/>
      <c r="E40" s="40"/>
      <c r="F40" s="99"/>
      <c r="G40" s="99"/>
      <c r="H40" s="99"/>
      <c r="I40" s="99"/>
      <c r="J40" s="98"/>
      <c r="K40" s="4"/>
      <c r="T40" s="8"/>
    </row>
    <row r="41" spans="1:29">
      <c r="A41" s="32" t="s">
        <v>454</v>
      </c>
      <c r="B41" s="33">
        <f>ROUND(B43/1.1,0)</f>
        <v>0</v>
      </c>
      <c r="C41" s="73">
        <v>16000000</v>
      </c>
      <c r="D41" s="9"/>
      <c r="E41" s="263"/>
      <c r="F41" s="63" t="s">
        <v>453</v>
      </c>
      <c r="G41" s="20">
        <f>+E35</f>
        <v>0</v>
      </c>
      <c r="H41" s="68" t="s">
        <v>451</v>
      </c>
      <c r="I41" s="9">
        <f>+B45</f>
        <v>0</v>
      </c>
      <c r="J41" s="87"/>
      <c r="K41" s="1"/>
      <c r="T41" s="8"/>
    </row>
    <row r="42" spans="1:29">
      <c r="A42" s="32" t="s">
        <v>452</v>
      </c>
      <c r="B42" s="33">
        <f>+B43-B41</f>
        <v>0</v>
      </c>
      <c r="C42" s="73">
        <v>1600000</v>
      </c>
      <c r="D42" s="9"/>
      <c r="E42" s="224"/>
      <c r="F42" s="63" t="s">
        <v>451</v>
      </c>
      <c r="G42" s="20">
        <f>+I41</f>
        <v>0</v>
      </c>
      <c r="H42" s="68" t="s">
        <v>450</v>
      </c>
      <c r="I42" s="9">
        <f>B46</f>
        <v>0</v>
      </c>
      <c r="J42" s="87"/>
      <c r="K42" s="1"/>
      <c r="T42" s="3"/>
    </row>
    <row r="43" spans="1:29">
      <c r="A43" s="32" t="s">
        <v>449</v>
      </c>
      <c r="B43" s="55">
        <f>+E35*B40</f>
        <v>0</v>
      </c>
      <c r="C43" s="30">
        <f>C41+C42</f>
        <v>17600000</v>
      </c>
      <c r="D43" s="13"/>
      <c r="E43" s="224"/>
      <c r="F43" s="63"/>
      <c r="G43" s="20"/>
      <c r="H43" s="68" t="s">
        <v>448</v>
      </c>
      <c r="I43" s="9">
        <f>+B41</f>
        <v>0</v>
      </c>
      <c r="J43" s="87"/>
      <c r="K43" s="1"/>
      <c r="T43" s="3"/>
    </row>
    <row r="44" spans="1:29" ht="17.399999999999999">
      <c r="A44" s="120"/>
      <c r="E44" s="262"/>
      <c r="F44" s="63"/>
      <c r="G44" s="20"/>
      <c r="H44" s="68" t="s">
        <v>447</v>
      </c>
      <c r="I44" s="9">
        <f>+B42</f>
        <v>0</v>
      </c>
      <c r="J44" s="87"/>
      <c r="K44" s="4"/>
      <c r="T44" s="16"/>
    </row>
    <row r="45" spans="1:29">
      <c r="A45" s="4" t="s">
        <v>446</v>
      </c>
      <c r="B45" s="16">
        <f>E35-B41</f>
        <v>0</v>
      </c>
      <c r="C45" s="16"/>
      <c r="D45" s="16"/>
      <c r="E45" s="27"/>
      <c r="F45" s="63"/>
      <c r="G45" s="20"/>
      <c r="H45" s="68" t="s">
        <v>444</v>
      </c>
      <c r="I45" s="239">
        <f>+B47</f>
        <v>0</v>
      </c>
      <c r="J45" s="87"/>
      <c r="K45" s="4"/>
    </row>
    <row r="46" spans="1:29">
      <c r="A46" s="4" t="s">
        <v>445</v>
      </c>
      <c r="B46" s="16">
        <f>D35</f>
        <v>0</v>
      </c>
      <c r="C46" s="16"/>
      <c r="D46" s="16"/>
      <c r="E46" s="224"/>
      <c r="F46" s="63"/>
      <c r="G46" s="20"/>
      <c r="H46" s="29"/>
      <c r="I46" s="9"/>
      <c r="J46" s="87"/>
      <c r="K46" s="4"/>
    </row>
    <row r="47" spans="1:29" s="144" customFormat="1">
      <c r="A47" s="4" t="s">
        <v>444</v>
      </c>
      <c r="B47" s="3">
        <f>C35+B35+-B43</f>
        <v>0</v>
      </c>
      <c r="C47" s="16"/>
      <c r="D47" s="16"/>
      <c r="E47" s="224"/>
      <c r="F47" s="71"/>
      <c r="G47" s="20">
        <f>SUM(G41:G46)</f>
        <v>0</v>
      </c>
      <c r="H47" s="20"/>
      <c r="I47" s="20">
        <f>SUM(I41:I46)</f>
        <v>0</v>
      </c>
      <c r="J47" s="25"/>
      <c r="O47" s="3"/>
      <c r="S47" s="1"/>
      <c r="T47" s="1"/>
      <c r="Z47" s="8"/>
      <c r="AA47" s="8"/>
      <c r="AB47" s="8"/>
    </row>
    <row r="48" spans="1:29" s="144" customFormat="1">
      <c r="A48" s="161"/>
      <c r="B48" s="160"/>
      <c r="C48" s="160"/>
      <c r="D48" s="160"/>
      <c r="E48" s="262"/>
      <c r="F48" s="149"/>
      <c r="G48" s="163"/>
      <c r="H48" s="162"/>
      <c r="I48" s="149"/>
      <c r="J48" s="238"/>
      <c r="O48" s="3"/>
    </row>
    <row r="49" spans="1:28" s="144" customFormat="1" ht="16.2" thickBot="1">
      <c r="A49" s="159" t="s">
        <v>443</v>
      </c>
      <c r="B49" s="3"/>
      <c r="C49" s="3"/>
      <c r="D49" s="3"/>
      <c r="E49" s="261"/>
      <c r="F49" s="222"/>
      <c r="G49" s="253"/>
      <c r="H49" s="233"/>
      <c r="I49" s="222"/>
      <c r="J49" s="188"/>
      <c r="O49" s="3"/>
      <c r="U49" s="3"/>
      <c r="V49" s="151"/>
      <c r="W49" s="154"/>
      <c r="X49" s="149"/>
    </row>
    <row r="50" spans="1:28" s="144" customFormat="1">
      <c r="A50" s="144" t="s">
        <v>442</v>
      </c>
      <c r="B50" s="157"/>
      <c r="C50" s="157"/>
      <c r="D50" s="157"/>
      <c r="E50" s="153"/>
      <c r="F50" s="153"/>
      <c r="G50" s="151"/>
      <c r="H50" s="3"/>
      <c r="J50" s="211"/>
      <c r="O50" s="3"/>
      <c r="S50" s="151"/>
      <c r="T50" s="153"/>
      <c r="U50" s="157"/>
      <c r="V50" s="151"/>
      <c r="W50" s="154"/>
      <c r="X50" s="149"/>
    </row>
    <row r="51" spans="1:28" s="144" customFormat="1">
      <c r="A51" s="4" t="s">
        <v>441</v>
      </c>
      <c r="B51" s="152"/>
      <c r="C51" s="152"/>
      <c r="D51" s="152"/>
      <c r="E51" s="146"/>
      <c r="F51" s="146"/>
      <c r="G51" s="151"/>
      <c r="H51" s="3"/>
      <c r="J51" s="211"/>
      <c r="O51" s="3"/>
      <c r="S51" s="151"/>
      <c r="T51" s="146"/>
      <c r="U51" s="152"/>
      <c r="W51" s="149"/>
      <c r="X51" s="149"/>
      <c r="Y51" s="1"/>
      <c r="Z51" s="1"/>
      <c r="AA51" s="1"/>
      <c r="AB51" s="1"/>
    </row>
    <row r="52" spans="1:28" s="144" customFormat="1">
      <c r="A52" s="4" t="s">
        <v>440</v>
      </c>
      <c r="H52" s="3"/>
      <c r="J52" s="145"/>
      <c r="O52" s="3"/>
      <c r="Y52" s="1"/>
      <c r="Z52" s="1"/>
      <c r="AA52" s="1"/>
      <c r="AB52" s="1"/>
    </row>
    <row r="53" spans="1:28" s="144" customFormat="1" ht="16.2" thickBot="1">
      <c r="A53" s="4" t="s">
        <v>439</v>
      </c>
      <c r="H53" s="3"/>
      <c r="O53" s="3"/>
      <c r="Y53" s="1"/>
      <c r="Z53" s="1"/>
      <c r="AA53" s="1"/>
      <c r="AB53" s="1"/>
    </row>
    <row r="54" spans="1:28">
      <c r="A54" s="146"/>
      <c r="B54" s="144"/>
      <c r="C54" s="144"/>
      <c r="D54" s="144"/>
      <c r="E54" s="144"/>
      <c r="F54" s="144"/>
      <c r="G54" s="145"/>
      <c r="O54" s="117"/>
      <c r="S54" s="145"/>
      <c r="T54" s="144"/>
      <c r="U54" s="144"/>
    </row>
    <row r="55" spans="1:28">
      <c r="A55" s="5"/>
      <c r="O55" s="42"/>
    </row>
    <row r="56" spans="1:28">
      <c r="A56" s="5"/>
      <c r="O56" s="56"/>
    </row>
    <row r="57" spans="1:28">
      <c r="A57" s="5"/>
      <c r="O57" s="56"/>
    </row>
    <row r="58" spans="1:28">
      <c r="A58" s="5"/>
      <c r="O58" s="56"/>
    </row>
    <row r="59" spans="1:28">
      <c r="A59" s="5"/>
      <c r="O59" s="56"/>
    </row>
    <row r="60" spans="1:28">
      <c r="A60" s="5"/>
      <c r="O60" s="56"/>
    </row>
    <row r="61" spans="1:28" ht="16.2" thickBot="1">
      <c r="A61" s="5"/>
      <c r="O61" s="111"/>
    </row>
    <row r="62" spans="1:28">
      <c r="A62" s="5"/>
    </row>
    <row r="63" spans="1:28">
      <c r="A63" s="5"/>
    </row>
    <row r="64" spans="1:28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5">
    <tabColor rgb="FFFFC000"/>
  </sheetPr>
  <dimension ref="A1:AC81"/>
  <sheetViews>
    <sheetView zoomScale="102" zoomScaleNormal="102" workbookViewId="0">
      <pane xSplit="1" ySplit="3" topLeftCell="I19" activePane="bottomRight" state="frozen"/>
      <selection activeCell="AA66" sqref="AA66"/>
      <selection pane="topRight" activeCell="AA66" sqref="AA66"/>
      <selection pane="bottomLeft" activeCell="AA66" sqref="AA66"/>
      <selection pane="bottomRight" activeCell="S45" sqref="S45"/>
    </sheetView>
  </sheetViews>
  <sheetFormatPr defaultColWidth="8.8984375" defaultRowHeight="15.6"/>
  <cols>
    <col min="1" max="1" width="10.69921875" style="4" customWidth="1"/>
    <col min="2" max="2" width="16" style="1" customWidth="1"/>
    <col min="3" max="3" width="10.8984375" style="1" customWidth="1"/>
    <col min="4" max="4" width="11.8984375" style="1" bestFit="1" customWidth="1"/>
    <col min="5" max="5" width="13.3984375" style="1" customWidth="1"/>
    <col min="6" max="6" width="15.69921875" style="1" customWidth="1"/>
    <col min="7" max="7" width="13.8984375" style="1" customWidth="1"/>
    <col min="8" max="8" width="13.296875" style="1" customWidth="1"/>
    <col min="9" max="9" width="12.19921875" style="1" customWidth="1"/>
    <col min="10" max="10" width="9.8984375" style="1" bestFit="1" customWidth="1"/>
    <col min="11" max="11" width="6.3984375" style="5" customWidth="1"/>
    <col min="12" max="12" width="11.296875" style="1" customWidth="1"/>
    <col min="13" max="13" width="11.5" style="3" bestFit="1" customWidth="1"/>
    <col min="14" max="14" width="10.8984375" style="82" bestFit="1" customWidth="1"/>
    <col min="15" max="15" width="10.8984375" style="1" bestFit="1" customWidth="1"/>
    <col min="16" max="16" width="13" style="3" customWidth="1"/>
    <col min="17" max="17" width="10.8984375" style="1" bestFit="1" customWidth="1"/>
    <col min="18" max="18" width="12.796875" style="1" bestFit="1" customWidth="1"/>
    <col min="19" max="19" width="13.3984375" style="1" bestFit="1" customWidth="1"/>
    <col min="20" max="20" width="10.69921875" style="1" customWidth="1"/>
    <col min="21" max="21" width="16" style="1" customWidth="1"/>
    <col min="22" max="28" width="13.69921875" style="1" customWidth="1"/>
    <col min="29" max="16384" width="8.8984375" style="1"/>
  </cols>
  <sheetData>
    <row r="1" spans="1:29" ht="28.5" customHeight="1">
      <c r="A1" s="52"/>
      <c r="B1" s="1" t="s">
        <v>916</v>
      </c>
      <c r="C1" s="1" t="s">
        <v>917</v>
      </c>
      <c r="D1" s="1" t="s">
        <v>918</v>
      </c>
      <c r="E1" s="275" t="s">
        <v>919</v>
      </c>
      <c r="F1" s="52"/>
      <c r="G1" s="52"/>
      <c r="H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47" t="s">
        <v>471</v>
      </c>
    </row>
    <row r="2" spans="1:29" ht="20.100000000000001" customHeight="1">
      <c r="H2" s="5"/>
      <c r="J2" s="3"/>
      <c r="K2" s="1"/>
      <c r="M2" s="51">
        <v>1048656659</v>
      </c>
      <c r="N2" s="51">
        <v>119948</v>
      </c>
      <c r="O2" s="50" t="s">
        <v>460</v>
      </c>
      <c r="P2" s="50" t="s">
        <v>470</v>
      </c>
      <c r="Q2" s="50" t="s">
        <v>469</v>
      </c>
      <c r="R2" s="50" t="s">
        <v>22</v>
      </c>
      <c r="S2" s="50" t="s">
        <v>468</v>
      </c>
      <c r="T2" s="50" t="s">
        <v>458</v>
      </c>
      <c r="U2" s="50" t="s">
        <v>467</v>
      </c>
    </row>
    <row r="3" spans="1:29" s="48" customFormat="1" ht="19.95" customHeight="1">
      <c r="A3" s="108" t="s">
        <v>203</v>
      </c>
      <c r="B3" s="108" t="s">
        <v>198</v>
      </c>
      <c r="C3" s="108" t="s">
        <v>823</v>
      </c>
      <c r="D3" s="108" t="s">
        <v>201</v>
      </c>
      <c r="E3" s="108" t="s">
        <v>202</v>
      </c>
      <c r="F3" s="108" t="s">
        <v>199</v>
      </c>
      <c r="G3" s="49" t="s">
        <v>824</v>
      </c>
      <c r="H3" s="219" t="s">
        <v>825</v>
      </c>
      <c r="I3" s="218" t="s">
        <v>200</v>
      </c>
      <c r="J3" s="218" t="s">
        <v>826</v>
      </c>
      <c r="K3" s="218" t="s">
        <v>827</v>
      </c>
      <c r="L3" s="218" t="s">
        <v>828</v>
      </c>
      <c r="M3" s="48" t="s">
        <v>197</v>
      </c>
      <c r="N3" s="48" t="s">
        <v>196</v>
      </c>
      <c r="O3" s="48" t="s">
        <v>195</v>
      </c>
      <c r="P3" s="48" t="s">
        <v>194</v>
      </c>
      <c r="Q3" s="48" t="s">
        <v>193</v>
      </c>
      <c r="R3" s="48" t="s">
        <v>192</v>
      </c>
      <c r="S3" s="48" t="s">
        <v>191</v>
      </c>
      <c r="T3" s="48" t="s">
        <v>190</v>
      </c>
      <c r="U3" s="48" t="s">
        <v>189</v>
      </c>
      <c r="V3" s="48" t="s">
        <v>181</v>
      </c>
    </row>
    <row r="4" spans="1:29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N4" s="3"/>
      <c r="O4" s="3"/>
      <c r="Q4" s="3"/>
      <c r="R4" s="3"/>
      <c r="S4" s="3"/>
      <c r="T4" s="3"/>
      <c r="U4" s="3"/>
      <c r="V4" s="3">
        <f t="shared" ref="V4:V34" si="2">SUM(M4:U4)</f>
        <v>0</v>
      </c>
    </row>
    <row r="5" spans="1:29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N5" s="3"/>
      <c r="O5" s="3"/>
      <c r="Q5" s="3"/>
      <c r="R5" s="3"/>
      <c r="S5" s="3"/>
      <c r="T5" s="3"/>
      <c r="U5" s="3"/>
      <c r="V5" s="3">
        <f t="shared" si="2"/>
        <v>0</v>
      </c>
    </row>
    <row r="6" spans="1:29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N6" s="3"/>
      <c r="O6" s="3"/>
      <c r="Q6" s="3"/>
      <c r="R6" s="3"/>
      <c r="S6" s="3"/>
      <c r="T6" s="3"/>
      <c r="U6" s="3"/>
      <c r="V6" s="3">
        <f t="shared" si="2"/>
        <v>0</v>
      </c>
    </row>
    <row r="7" spans="1:29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N7" s="3"/>
      <c r="O7" s="3"/>
      <c r="Q7" s="3"/>
      <c r="R7" s="3"/>
      <c r="S7" s="3"/>
      <c r="T7" s="3"/>
      <c r="U7" s="3"/>
      <c r="V7" s="3">
        <f t="shared" si="2"/>
        <v>0</v>
      </c>
    </row>
    <row r="8" spans="1:29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N8" s="3"/>
      <c r="O8" s="3"/>
      <c r="Q8" s="3"/>
      <c r="R8" s="3"/>
      <c r="S8" s="3"/>
      <c r="T8" s="3"/>
      <c r="U8" s="3"/>
      <c r="V8" s="3">
        <f t="shared" si="2"/>
        <v>0</v>
      </c>
    </row>
    <row r="9" spans="1:29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9" ht="19.2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N10" s="3"/>
      <c r="O10" s="3"/>
      <c r="Q10" s="3"/>
      <c r="R10" s="3"/>
      <c r="S10" s="3"/>
      <c r="T10" s="3"/>
      <c r="U10" s="3"/>
      <c r="V10" s="3">
        <f t="shared" si="2"/>
        <v>0</v>
      </c>
    </row>
    <row r="11" spans="1:29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  <c r="W11" s="1"/>
      <c r="X11" s="1"/>
      <c r="Y11" s="1"/>
      <c r="Z11" s="1"/>
    </row>
    <row r="12" spans="1:29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N12" s="3"/>
      <c r="O12" s="3"/>
      <c r="Q12" s="3"/>
      <c r="R12" s="3"/>
      <c r="S12" s="3"/>
      <c r="T12" s="3"/>
      <c r="U12" s="3"/>
      <c r="V12" s="3">
        <f t="shared" si="2"/>
        <v>0</v>
      </c>
    </row>
    <row r="13" spans="1:29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N13" s="3"/>
      <c r="O13" s="3"/>
      <c r="Q13" s="3"/>
      <c r="R13" s="3"/>
      <c r="S13" s="3"/>
      <c r="T13" s="3"/>
      <c r="U13" s="3"/>
      <c r="V13" s="3">
        <f t="shared" si="2"/>
        <v>0</v>
      </c>
      <c r="W13" s="3"/>
      <c r="X13" s="3"/>
    </row>
    <row r="14" spans="1:29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N14" s="3"/>
      <c r="O14" s="3"/>
      <c r="Q14" s="3"/>
      <c r="R14" s="3"/>
      <c r="S14" s="3"/>
      <c r="T14" s="3"/>
      <c r="U14" s="3"/>
      <c r="V14" s="3">
        <f t="shared" si="2"/>
        <v>0</v>
      </c>
      <c r="W14" s="3"/>
      <c r="X14" s="3"/>
    </row>
    <row r="15" spans="1:29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3"/>
      <c r="X15" s="3"/>
      <c r="Y15" s="184"/>
      <c r="Z15" s="1"/>
    </row>
    <row r="16" spans="1:29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3"/>
      <c r="X16" s="184"/>
      <c r="Y16" s="184"/>
      <c r="Z16" s="184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N17" s="3"/>
      <c r="O17" s="3"/>
      <c r="Q17" s="3"/>
      <c r="R17" s="3"/>
      <c r="S17" s="3"/>
      <c r="T17" s="3"/>
      <c r="U17" s="3"/>
      <c r="V17" s="3">
        <f t="shared" si="2"/>
        <v>0</v>
      </c>
      <c r="W17" s="3"/>
      <c r="X17" s="186"/>
      <c r="Y17" s="186"/>
      <c r="Z17" s="186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N18" s="3"/>
      <c r="O18" s="3"/>
      <c r="Q18" s="3"/>
      <c r="R18" s="3"/>
      <c r="S18" s="3"/>
      <c r="T18" s="3"/>
      <c r="U18" s="3"/>
      <c r="V18" s="3">
        <f t="shared" si="2"/>
        <v>0</v>
      </c>
      <c r="W18" s="3"/>
      <c r="X18" s="184"/>
      <c r="Y18" s="184"/>
      <c r="Z18" s="184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N19" s="3"/>
      <c r="O19" s="3"/>
      <c r="Q19" s="3"/>
      <c r="R19" s="3"/>
      <c r="S19" s="3"/>
      <c r="T19" s="3"/>
      <c r="U19" s="3"/>
      <c r="V19" s="3">
        <f t="shared" si="2"/>
        <v>0</v>
      </c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N20" s="3"/>
      <c r="O20" s="3"/>
      <c r="Q20" s="3"/>
      <c r="R20" s="3"/>
      <c r="S20" s="3"/>
      <c r="T20" s="3"/>
      <c r="U20" s="3"/>
      <c r="V20" s="3">
        <f t="shared" si="2"/>
        <v>0</v>
      </c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N21" s="3"/>
      <c r="O21" s="3"/>
      <c r="Q21" s="3"/>
      <c r="R21" s="3"/>
      <c r="S21" s="3"/>
      <c r="T21" s="3"/>
      <c r="U21" s="3"/>
      <c r="V21" s="3">
        <f t="shared" si="2"/>
        <v>0</v>
      </c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N22" s="3"/>
      <c r="O22" s="3"/>
      <c r="Q22" s="3"/>
      <c r="R22" s="3"/>
      <c r="S22" s="3"/>
      <c r="T22" s="3"/>
      <c r="U22" s="3"/>
      <c r="V22" s="3">
        <f t="shared" si="2"/>
        <v>0</v>
      </c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N23" s="3"/>
      <c r="O23" s="3"/>
      <c r="Q23" s="3"/>
      <c r="R23" s="3"/>
      <c r="S23" s="3"/>
      <c r="T23" s="3"/>
      <c r="U23" s="3"/>
      <c r="V23" s="3">
        <f t="shared" si="2"/>
        <v>0</v>
      </c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N24" s="3"/>
      <c r="O24" s="3"/>
      <c r="Q24" s="3"/>
      <c r="R24" s="3"/>
      <c r="S24" s="3"/>
      <c r="T24" s="3"/>
      <c r="U24" s="3"/>
      <c r="V24" s="3">
        <f t="shared" si="2"/>
        <v>0</v>
      </c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N25" s="3"/>
      <c r="O25" s="3"/>
      <c r="Q25" s="3"/>
      <c r="R25" s="3"/>
      <c r="S25" s="3"/>
      <c r="T25" s="3"/>
      <c r="U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N26" s="3"/>
      <c r="O26" s="3"/>
      <c r="Q26" s="3"/>
      <c r="R26" s="3"/>
      <c r="S26" s="3"/>
      <c r="T26" s="3"/>
      <c r="U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N27" s="3"/>
      <c r="O27" s="3"/>
      <c r="Q27" s="3"/>
      <c r="R27" s="3"/>
      <c r="S27" s="3"/>
      <c r="T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N28" s="3"/>
      <c r="O28" s="3"/>
      <c r="Q28" s="3"/>
      <c r="R28" s="3"/>
      <c r="S28" s="3"/>
      <c r="T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N29" s="3"/>
      <c r="O29" s="3"/>
      <c r="Q29" s="3"/>
      <c r="R29" s="3"/>
      <c r="S29" s="3"/>
      <c r="T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N30" s="3"/>
      <c r="O30" s="3"/>
      <c r="Q30" s="3"/>
      <c r="R30" s="3"/>
      <c r="S30" s="3"/>
      <c r="T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N31" s="3"/>
      <c r="O31" s="3"/>
      <c r="Q31" s="3"/>
      <c r="R31" s="3"/>
      <c r="S31" s="3"/>
      <c r="T31" s="3"/>
      <c r="U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N32" s="3"/>
      <c r="O32" s="3"/>
      <c r="Q32" s="3"/>
      <c r="R32" s="3"/>
      <c r="S32" s="3"/>
      <c r="T32" s="3"/>
      <c r="U32" s="3"/>
      <c r="V32" s="3">
        <f t="shared" si="2"/>
        <v>0</v>
      </c>
    </row>
    <row r="33" spans="1:28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N33" s="3"/>
      <c r="O33" s="3"/>
      <c r="Q33" s="3"/>
      <c r="R33" s="3"/>
      <c r="S33" s="3"/>
      <c r="T33" s="3"/>
      <c r="U33" s="3"/>
      <c r="V33" s="3">
        <f t="shared" si="2"/>
        <v>0</v>
      </c>
    </row>
    <row r="34" spans="1:28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N34" s="3"/>
      <c r="O34" s="3"/>
      <c r="Q34" s="3"/>
      <c r="R34" s="3"/>
      <c r="S34" s="3"/>
      <c r="T34" s="3"/>
      <c r="U34" s="3"/>
      <c r="V34" s="3">
        <f t="shared" si="2"/>
        <v>0</v>
      </c>
    </row>
    <row r="35" spans="1:28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8" ht="19.95" customHeight="1">
      <c r="A36" s="216"/>
      <c r="B36" s="131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1"/>
      <c r="V36" s="13"/>
    </row>
    <row r="37" spans="1:28" ht="19.95" customHeight="1">
      <c r="A37" s="216"/>
      <c r="B37" s="131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1"/>
      <c r="V37" s="13"/>
    </row>
    <row r="38" spans="1:28">
      <c r="A38" s="182" t="s">
        <v>457</v>
      </c>
      <c r="B38" s="181"/>
      <c r="C38" s="42"/>
      <c r="D38" s="42"/>
      <c r="K38" s="4"/>
      <c r="U38" s="181"/>
      <c r="V38" s="3"/>
      <c r="W38" s="3"/>
      <c r="X38" s="3"/>
      <c r="Y38" s="3"/>
      <c r="Z38" s="3"/>
      <c r="AA38" s="3"/>
      <c r="AB38" s="3"/>
    </row>
    <row r="39" spans="1:28" ht="16.2" thickBot="1">
      <c r="A39" s="180"/>
      <c r="K39" s="4"/>
      <c r="P39" s="1"/>
    </row>
    <row r="40" spans="1:28">
      <c r="A40" s="32" t="s">
        <v>456</v>
      </c>
      <c r="B40" s="74">
        <v>0.17</v>
      </c>
      <c r="C40" s="178" t="s">
        <v>455</v>
      </c>
      <c r="D40" s="178"/>
      <c r="E40" s="40"/>
      <c r="F40" s="99"/>
      <c r="G40" s="99"/>
      <c r="H40" s="98"/>
      <c r="K40" s="4"/>
      <c r="T40" s="4"/>
      <c r="U40" s="220"/>
    </row>
    <row r="41" spans="1:28">
      <c r="A41" s="32" t="s">
        <v>454</v>
      </c>
      <c r="B41" s="33">
        <f>ROUND(B43/1.1,0)</f>
        <v>0</v>
      </c>
      <c r="C41" s="53">
        <v>20000000</v>
      </c>
      <c r="D41" s="53"/>
      <c r="E41" s="27" t="s">
        <v>453</v>
      </c>
      <c r="F41" s="20">
        <f>+F35</f>
        <v>0</v>
      </c>
      <c r="G41" s="68" t="s">
        <v>463</v>
      </c>
      <c r="H41" s="25">
        <f>+B45</f>
        <v>0</v>
      </c>
      <c r="K41" s="4"/>
      <c r="T41" s="8"/>
      <c r="U41" s="9"/>
    </row>
    <row r="42" spans="1:28">
      <c r="A42" s="32" t="s">
        <v>452</v>
      </c>
      <c r="B42" s="33">
        <f>+B43-B41</f>
        <v>0</v>
      </c>
      <c r="C42" s="53">
        <v>2000000</v>
      </c>
      <c r="D42" s="53"/>
      <c r="E42" s="27" t="s">
        <v>451</v>
      </c>
      <c r="F42" s="20">
        <f>+H41</f>
        <v>0</v>
      </c>
      <c r="G42" s="68" t="s">
        <v>450</v>
      </c>
      <c r="H42" s="25">
        <f>B46</f>
        <v>0</v>
      </c>
      <c r="I42" s="47"/>
      <c r="J42" s="47"/>
      <c r="K42" s="207"/>
      <c r="L42" s="47"/>
      <c r="M42" s="79"/>
      <c r="T42" s="3"/>
      <c r="U42" s="9"/>
    </row>
    <row r="43" spans="1:28">
      <c r="A43" s="32" t="s">
        <v>449</v>
      </c>
      <c r="B43" s="55">
        <f>+F35*B40</f>
        <v>0</v>
      </c>
      <c r="C43" s="104">
        <f>C41+C42</f>
        <v>22000000</v>
      </c>
      <c r="D43" s="104"/>
      <c r="E43" s="27"/>
      <c r="F43" s="20"/>
      <c r="G43" s="68" t="s">
        <v>448</v>
      </c>
      <c r="H43" s="25">
        <f>+B41</f>
        <v>0</v>
      </c>
      <c r="I43" s="47"/>
      <c r="J43" s="47"/>
      <c r="K43" s="207"/>
      <c r="L43" s="47"/>
      <c r="M43" s="79"/>
      <c r="T43" s="3"/>
      <c r="U43" s="13"/>
    </row>
    <row r="44" spans="1:28" ht="17.399999999999999">
      <c r="A44" s="120"/>
      <c r="E44" s="27"/>
      <c r="F44" s="20"/>
      <c r="G44" s="68" t="s">
        <v>447</v>
      </c>
      <c r="H44" s="25">
        <f>+B42</f>
        <v>0</v>
      </c>
      <c r="I44" s="47"/>
      <c r="J44" s="47"/>
      <c r="K44" s="207"/>
      <c r="L44" s="47"/>
      <c r="M44" s="79"/>
      <c r="T44" s="16"/>
      <c r="U44" s="63"/>
    </row>
    <row r="45" spans="1:28">
      <c r="A45" s="4" t="s">
        <v>462</v>
      </c>
      <c r="B45" s="16">
        <f>F35-B41</f>
        <v>0</v>
      </c>
      <c r="C45" s="16"/>
      <c r="D45" s="16"/>
      <c r="E45" s="27"/>
      <c r="F45" s="20"/>
      <c r="G45" s="68" t="s">
        <v>444</v>
      </c>
      <c r="H45" s="67">
        <f>+B47</f>
        <v>0</v>
      </c>
      <c r="I45" s="47"/>
      <c r="J45" s="47"/>
      <c r="K45" s="207"/>
      <c r="L45" s="47"/>
      <c r="M45" s="79"/>
      <c r="U45" s="9"/>
    </row>
    <row r="46" spans="1:28">
      <c r="A46" s="4" t="s">
        <v>445</v>
      </c>
      <c r="B46" s="16">
        <f>E35</f>
        <v>0</v>
      </c>
      <c r="C46" s="16"/>
      <c r="D46" s="16"/>
      <c r="E46" s="27"/>
      <c r="F46" s="20"/>
      <c r="G46" s="29"/>
      <c r="H46" s="25"/>
      <c r="I46" s="47"/>
      <c r="J46" s="47"/>
      <c r="K46" s="207"/>
      <c r="L46" s="47"/>
      <c r="M46" s="79"/>
      <c r="U46" s="9"/>
      <c r="X46" s="16"/>
    </row>
    <row r="47" spans="1:28" s="144" customFormat="1">
      <c r="A47" s="4" t="s">
        <v>444</v>
      </c>
      <c r="B47" s="16">
        <f>D35+B35-B43</f>
        <v>0</v>
      </c>
      <c r="C47" s="16"/>
      <c r="D47" s="16"/>
      <c r="E47" s="193"/>
      <c r="F47" s="20">
        <f>SUM(F41:F46)</f>
        <v>0</v>
      </c>
      <c r="G47" s="20"/>
      <c r="H47" s="192">
        <f>SUM(H41:H46)</f>
        <v>0</v>
      </c>
      <c r="J47" s="211"/>
      <c r="P47" s="3"/>
      <c r="S47" s="1"/>
      <c r="T47" s="1"/>
      <c r="U47" s="9"/>
      <c r="X47" s="7"/>
      <c r="Y47" s="8"/>
      <c r="Z47" s="8"/>
      <c r="AA47" s="8"/>
    </row>
    <row r="48" spans="1:28" s="144" customFormat="1">
      <c r="A48" s="161"/>
      <c r="B48" s="160"/>
      <c r="C48" s="160"/>
      <c r="D48" s="160"/>
      <c r="E48" s="237"/>
      <c r="F48" s="163"/>
      <c r="G48" s="162"/>
      <c r="H48" s="235"/>
      <c r="J48" s="211"/>
      <c r="P48" s="3"/>
      <c r="U48" s="160"/>
    </row>
    <row r="49" spans="1:27" s="144" customFormat="1" ht="16.2" thickBot="1">
      <c r="B49" s="3"/>
      <c r="C49" s="3"/>
      <c r="D49" s="3"/>
      <c r="E49" s="191"/>
      <c r="F49" s="253"/>
      <c r="G49" s="233"/>
      <c r="H49" s="188"/>
      <c r="J49" s="211"/>
      <c r="P49" s="3"/>
      <c r="U49" s="3"/>
      <c r="V49" s="151"/>
      <c r="W49" s="149"/>
    </row>
    <row r="50" spans="1:27" s="144" customFormat="1">
      <c r="A50" s="159" t="s">
        <v>461</v>
      </c>
      <c r="B50" s="157"/>
      <c r="C50" s="157"/>
      <c r="D50" s="157"/>
      <c r="E50" s="153"/>
      <c r="F50" s="153"/>
      <c r="G50" s="151"/>
      <c r="H50" s="3"/>
      <c r="J50" s="211"/>
      <c r="P50" s="3"/>
      <c r="S50" s="151"/>
      <c r="T50" s="153"/>
      <c r="U50" s="157"/>
      <c r="V50" s="151"/>
      <c r="W50" s="149"/>
    </row>
    <row r="51" spans="1:27" s="144" customFormat="1">
      <c r="A51" s="144" t="s">
        <v>442</v>
      </c>
      <c r="B51" s="152"/>
      <c r="C51" s="152"/>
      <c r="D51" s="152"/>
      <c r="E51" s="146"/>
      <c r="F51" s="146"/>
      <c r="G51" s="151"/>
      <c r="H51" s="3"/>
      <c r="J51" s="211"/>
      <c r="P51" s="3"/>
      <c r="S51" s="151"/>
      <c r="T51" s="146"/>
      <c r="U51" s="152"/>
      <c r="W51" s="149"/>
      <c r="X51" s="1"/>
      <c r="Y51" s="1"/>
      <c r="Z51" s="1"/>
      <c r="AA51" s="1"/>
    </row>
    <row r="52" spans="1:27" s="144" customFormat="1">
      <c r="A52" s="146"/>
      <c r="H52" s="3"/>
      <c r="J52" s="145"/>
      <c r="P52" s="3"/>
      <c r="X52" s="1"/>
      <c r="Y52" s="1"/>
      <c r="Z52" s="1"/>
      <c r="AA52" s="1"/>
    </row>
    <row r="53" spans="1:27" s="144" customFormat="1" ht="16.2" thickBot="1">
      <c r="A53" s="146"/>
      <c r="H53" s="3"/>
      <c r="P53" s="3"/>
      <c r="X53" s="1"/>
      <c r="Y53" s="1"/>
      <c r="Z53" s="1"/>
      <c r="AA53" s="1"/>
    </row>
    <row r="54" spans="1:27">
      <c r="A54" s="146"/>
      <c r="B54" s="144"/>
      <c r="C54" s="144"/>
      <c r="D54" s="144"/>
      <c r="E54" s="144"/>
      <c r="F54" s="144"/>
      <c r="G54" s="145"/>
      <c r="P54" s="117"/>
      <c r="S54" s="145"/>
      <c r="T54" s="144"/>
      <c r="U54" s="144"/>
    </row>
    <row r="55" spans="1:27">
      <c r="A55" s="5"/>
      <c r="P55" s="42"/>
    </row>
    <row r="56" spans="1:27">
      <c r="A56" s="5"/>
      <c r="P56" s="56"/>
    </row>
    <row r="57" spans="1:27">
      <c r="A57" s="5"/>
      <c r="P57" s="56"/>
    </row>
    <row r="58" spans="1:27">
      <c r="A58" s="5"/>
      <c r="P58" s="56"/>
    </row>
    <row r="59" spans="1:27">
      <c r="A59" s="5"/>
      <c r="P59" s="56"/>
    </row>
    <row r="60" spans="1:27">
      <c r="A60" s="5"/>
      <c r="P60" s="56"/>
    </row>
    <row r="61" spans="1:27" ht="16.2" thickBot="1">
      <c r="A61" s="5"/>
      <c r="P61" s="111"/>
    </row>
    <row r="62" spans="1:27">
      <c r="A62" s="5"/>
    </row>
    <row r="63" spans="1:27">
      <c r="A63" s="5"/>
    </row>
    <row r="64" spans="1:27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tabColor rgb="FFFFC000"/>
  </sheetPr>
  <dimension ref="A1:AD85"/>
  <sheetViews>
    <sheetView zoomScaleNormal="100" workbookViewId="0">
      <pane xSplit="1" ySplit="3" topLeftCell="I4" activePane="bottomRight" state="frozen"/>
      <selection activeCell="F55" sqref="F55"/>
      <selection pane="topRight" activeCell="F55" sqref="F55"/>
      <selection pane="bottomLeft" activeCell="F55" sqref="F55"/>
      <selection pane="bottomRight" activeCell="Y27" sqref="Y27"/>
    </sheetView>
  </sheetViews>
  <sheetFormatPr defaultColWidth="8.8984375" defaultRowHeight="15.6"/>
  <cols>
    <col min="1" max="1" width="10.69921875" style="4" customWidth="1"/>
    <col min="2" max="2" width="11.8984375" style="1" bestFit="1" customWidth="1"/>
    <col min="3" max="3" width="12.3984375" style="1" bestFit="1" customWidth="1"/>
    <col min="4" max="4" width="11.8984375" style="1" bestFit="1" customWidth="1"/>
    <col min="5" max="5" width="10.69921875" style="1" customWidth="1"/>
    <col min="6" max="6" width="11.8984375" style="1" bestFit="1" customWidth="1"/>
    <col min="7" max="7" width="10.69921875" style="1" customWidth="1"/>
    <col min="8" max="8" width="11.8984375" style="1" bestFit="1" customWidth="1"/>
    <col min="9" max="9" width="9.8984375" style="1" bestFit="1" customWidth="1"/>
    <col min="10" max="10" width="11.8984375" style="1" bestFit="1" customWidth="1"/>
    <col min="11" max="11" width="12.296875" style="5" customWidth="1"/>
    <col min="12" max="12" width="13" style="3" customWidth="1"/>
    <col min="13" max="13" width="10.8984375" style="1" bestFit="1" customWidth="1"/>
    <col min="14" max="14" width="14.19921875" style="3" customWidth="1"/>
    <col min="15" max="15" width="11.8984375" style="82" bestFit="1" customWidth="1"/>
    <col min="16" max="16" width="16.3984375" style="1" customWidth="1"/>
    <col min="17" max="17" width="11.8984375" style="1" bestFit="1" customWidth="1"/>
    <col min="18" max="18" width="14.19921875" style="1" bestFit="1" customWidth="1"/>
    <col min="19" max="19" width="11.8984375" style="1" bestFit="1" customWidth="1"/>
    <col min="20" max="20" width="12.3984375" style="1" bestFit="1" customWidth="1"/>
    <col min="21" max="21" width="13.19921875" style="1" customWidth="1"/>
    <col min="22" max="30" width="13.69921875" style="1" customWidth="1"/>
    <col min="31" max="16384" width="8.8984375" style="1"/>
  </cols>
  <sheetData>
    <row r="1" spans="1:30" ht="28.5" customHeight="1">
      <c r="A1" s="197"/>
      <c r="B1" s="1" t="s">
        <v>920</v>
      </c>
      <c r="C1" s="1" t="s">
        <v>921</v>
      </c>
      <c r="D1" s="1" t="s">
        <v>922</v>
      </c>
      <c r="E1" s="275" t="s">
        <v>923</v>
      </c>
      <c r="F1" s="197"/>
      <c r="G1" s="197"/>
      <c r="H1" s="197"/>
      <c r="I1" s="197"/>
      <c r="J1" s="197"/>
      <c r="K1" s="197"/>
      <c r="L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</row>
    <row r="2" spans="1:30" ht="20.100000000000001" customHeight="1">
      <c r="A2" s="1"/>
      <c r="K2" s="1"/>
      <c r="L2" s="1"/>
      <c r="M2" s="51">
        <v>1048656659</v>
      </c>
      <c r="N2" s="51">
        <v>119948</v>
      </c>
      <c r="O2" s="50" t="s">
        <v>501</v>
      </c>
      <c r="P2" s="50" t="s">
        <v>24</v>
      </c>
      <c r="Q2" s="50" t="s">
        <v>106</v>
      </c>
      <c r="R2" s="50" t="s">
        <v>22</v>
      </c>
      <c r="S2" s="50" t="s">
        <v>55</v>
      </c>
      <c r="T2" s="50" t="s">
        <v>500</v>
      </c>
      <c r="U2" s="50" t="s">
        <v>499</v>
      </c>
    </row>
    <row r="3" spans="1:30" s="48" customFormat="1" ht="19.95" customHeight="1">
      <c r="A3" s="108" t="s">
        <v>166</v>
      </c>
      <c r="B3" s="108" t="s">
        <v>355</v>
      </c>
      <c r="C3" s="108" t="s">
        <v>354</v>
      </c>
      <c r="D3" s="108" t="s">
        <v>401</v>
      </c>
      <c r="E3" s="108" t="s">
        <v>368</v>
      </c>
      <c r="F3" s="108" t="s">
        <v>536</v>
      </c>
      <c r="G3" s="49" t="s">
        <v>667</v>
      </c>
      <c r="H3" s="219" t="s">
        <v>358</v>
      </c>
      <c r="I3" s="218" t="s">
        <v>357</v>
      </c>
      <c r="J3" s="218" t="s">
        <v>164</v>
      </c>
      <c r="K3" s="218" t="s">
        <v>595</v>
      </c>
      <c r="L3" s="218" t="s">
        <v>414</v>
      </c>
      <c r="M3" s="48" t="s">
        <v>161</v>
      </c>
      <c r="N3" s="48" t="s">
        <v>160</v>
      </c>
      <c r="O3" s="48" t="s">
        <v>224</v>
      </c>
      <c r="P3" s="48" t="s">
        <v>159</v>
      </c>
      <c r="Q3" s="48" t="s">
        <v>47</v>
      </c>
      <c r="R3" s="48" t="s">
        <v>157</v>
      </c>
      <c r="S3" s="48" t="s">
        <v>46</v>
      </c>
      <c r="T3" s="48" t="s">
        <v>155</v>
      </c>
      <c r="U3" s="48" t="s">
        <v>154</v>
      </c>
      <c r="V3" s="48" t="s">
        <v>153</v>
      </c>
    </row>
    <row r="4" spans="1:30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30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30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30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30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30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30" s="47" customFormat="1" ht="18.600000000000001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30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30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30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3"/>
    </row>
    <row r="14" spans="1:30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3"/>
      <c r="X14" s="1"/>
      <c r="Y14" s="1"/>
    </row>
    <row r="15" spans="1:30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3"/>
      <c r="X15" s="184"/>
      <c r="Y15" s="1"/>
    </row>
    <row r="16" spans="1:30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184"/>
      <c r="X16" s="184"/>
      <c r="Y16" s="184"/>
    </row>
    <row r="17" spans="1:25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185"/>
      <c r="X17" s="185"/>
      <c r="Y17" s="185"/>
    </row>
    <row r="18" spans="1:25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183"/>
      <c r="X18" s="183"/>
      <c r="Y18" s="183"/>
    </row>
    <row r="19" spans="1:25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P19" s="3"/>
      <c r="Q19" s="3"/>
      <c r="R19" s="3"/>
      <c r="S19" s="3"/>
      <c r="T19" s="3"/>
      <c r="U19" s="3"/>
      <c r="V19" s="3">
        <f t="shared" si="2"/>
        <v>0</v>
      </c>
      <c r="W19" s="185"/>
      <c r="X19" s="185"/>
      <c r="Y19" s="185"/>
    </row>
    <row r="20" spans="1:25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P20" s="3"/>
      <c r="Q20" s="3"/>
      <c r="R20" s="3"/>
      <c r="S20" s="3"/>
      <c r="T20" s="3"/>
      <c r="U20" s="3"/>
      <c r="V20" s="3">
        <f t="shared" si="2"/>
        <v>0</v>
      </c>
      <c r="W20" s="185"/>
      <c r="X20" s="183"/>
      <c r="Y20" s="183"/>
    </row>
    <row r="21" spans="1:25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P21" s="3"/>
      <c r="Q21" s="3"/>
      <c r="R21" s="3"/>
      <c r="S21" s="3"/>
      <c r="T21" s="3"/>
      <c r="U21" s="3"/>
      <c r="V21" s="3">
        <f t="shared" si="2"/>
        <v>0</v>
      </c>
      <c r="W21" s="185"/>
      <c r="X21" s="185"/>
      <c r="Y21" s="185"/>
    </row>
    <row r="22" spans="1:25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P22" s="3"/>
      <c r="Q22" s="3"/>
      <c r="R22" s="3"/>
      <c r="S22" s="3"/>
      <c r="T22" s="3"/>
      <c r="U22" s="3"/>
      <c r="V22" s="3">
        <f t="shared" si="2"/>
        <v>0</v>
      </c>
      <c r="W22" s="185"/>
      <c r="X22" s="183"/>
      <c r="Y22" s="183"/>
    </row>
    <row r="23" spans="1:25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P23" s="3"/>
      <c r="Q23" s="3"/>
      <c r="R23" s="3"/>
      <c r="S23" s="3"/>
      <c r="T23" s="3"/>
      <c r="U23" s="3"/>
      <c r="V23" s="3">
        <f t="shared" si="2"/>
        <v>0</v>
      </c>
      <c r="W23" s="185"/>
      <c r="X23" s="185"/>
      <c r="Y23" s="185"/>
    </row>
    <row r="24" spans="1:25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P24" s="3"/>
      <c r="Q24" s="3"/>
      <c r="R24" s="3"/>
      <c r="S24" s="3"/>
      <c r="T24" s="3"/>
      <c r="U24" s="3"/>
      <c r="V24" s="3">
        <f t="shared" si="2"/>
        <v>0</v>
      </c>
      <c r="X24" s="185"/>
    </row>
    <row r="25" spans="1:25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5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5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5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5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5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5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5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30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30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30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30" ht="19.95" customHeight="1">
      <c r="A36" s="264"/>
      <c r="B36" s="131"/>
      <c r="C36" s="13"/>
      <c r="D36" s="13"/>
      <c r="E36" s="13"/>
      <c r="F36" s="13"/>
      <c r="G36" s="13"/>
      <c r="H36" s="13"/>
      <c r="I36" s="13"/>
      <c r="J36" s="131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</row>
    <row r="37" spans="1:30" ht="19.95" customHeight="1">
      <c r="A37" s="264"/>
      <c r="B37" s="131"/>
      <c r="C37" s="13"/>
      <c r="D37" s="13"/>
      <c r="E37" s="13"/>
      <c r="F37" s="13"/>
      <c r="G37" s="13"/>
      <c r="H37" s="13"/>
      <c r="I37" s="13"/>
      <c r="J37" s="131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</row>
    <row r="38" spans="1:30">
      <c r="A38" s="264" t="s">
        <v>498</v>
      </c>
      <c r="B38" s="181" t="s">
        <v>497</v>
      </c>
      <c r="C38" s="13"/>
      <c r="J38" s="181"/>
      <c r="K38" s="4"/>
      <c r="T38" s="13"/>
      <c r="V38" s="3"/>
      <c r="W38" s="3"/>
      <c r="X38" s="3"/>
      <c r="Y38" s="3"/>
      <c r="Z38" s="3"/>
      <c r="AA38" s="3"/>
      <c r="AB38" s="3"/>
      <c r="AC38" s="3"/>
      <c r="AD38" s="3"/>
    </row>
    <row r="39" spans="1:30">
      <c r="B39" s="269" t="s">
        <v>496</v>
      </c>
      <c r="C39" s="42"/>
      <c r="J39" s="269"/>
      <c r="K39" s="4"/>
      <c r="T39" s="42"/>
      <c r="V39" s="3"/>
      <c r="W39" s="3"/>
      <c r="X39" s="3"/>
      <c r="Y39" s="3"/>
      <c r="Z39" s="3"/>
      <c r="AA39" s="3"/>
      <c r="AB39" s="3"/>
      <c r="AC39" s="3"/>
      <c r="AD39" s="3"/>
    </row>
    <row r="40" spans="1:30">
      <c r="A40" s="43" t="s">
        <v>495</v>
      </c>
      <c r="B40" s="45">
        <f>F35-B41</f>
        <v>0</v>
      </c>
      <c r="D40" s="268"/>
      <c r="G40" s="3"/>
      <c r="H40" s="82"/>
      <c r="J40" s="30"/>
      <c r="K40" s="4"/>
      <c r="V40" s="3"/>
      <c r="W40" s="3"/>
      <c r="X40" s="3"/>
      <c r="Y40" s="3"/>
      <c r="Z40" s="3"/>
      <c r="AA40" s="3"/>
      <c r="AB40" s="3"/>
      <c r="AC40" s="3"/>
      <c r="AD40" s="3"/>
    </row>
    <row r="41" spans="1:30">
      <c r="A41" s="43" t="s">
        <v>494</v>
      </c>
      <c r="B41" s="267"/>
      <c r="C41" s="220" t="s">
        <v>493</v>
      </c>
      <c r="G41" s="3"/>
      <c r="H41" s="82"/>
      <c r="J41" s="266"/>
      <c r="K41" s="4"/>
      <c r="T41" s="214"/>
      <c r="V41" s="3"/>
      <c r="W41" s="3"/>
      <c r="X41" s="3"/>
      <c r="Y41" s="3"/>
      <c r="Z41" s="3"/>
      <c r="AA41" s="3"/>
      <c r="AB41" s="3"/>
      <c r="AC41" s="3"/>
      <c r="AD41" s="3"/>
    </row>
    <row r="42" spans="1:30">
      <c r="A42" s="265"/>
      <c r="B42" s="42"/>
      <c r="C42" s="9"/>
      <c r="K42" s="4"/>
      <c r="T42" s="73"/>
      <c r="V42" s="3"/>
      <c r="W42" s="3"/>
      <c r="X42" s="3"/>
      <c r="Y42" s="3"/>
      <c r="Z42" s="3"/>
      <c r="AA42" s="3"/>
      <c r="AB42" s="3"/>
      <c r="AC42" s="3"/>
      <c r="AD42" s="3"/>
    </row>
    <row r="43" spans="1:30" ht="16.2" thickBot="1">
      <c r="A43" s="180"/>
      <c r="B43" s="1" t="s">
        <v>492</v>
      </c>
      <c r="C43" s="1" t="s">
        <v>491</v>
      </c>
      <c r="K43" s="4"/>
      <c r="T43" s="73"/>
    </row>
    <row r="44" spans="1:30">
      <c r="A44" s="32" t="s">
        <v>72</v>
      </c>
      <c r="B44" s="74">
        <v>0.26</v>
      </c>
      <c r="C44" s="74">
        <v>0.17</v>
      </c>
      <c r="D44" s="43" t="s">
        <v>490</v>
      </c>
      <c r="F44" s="40" t="s">
        <v>489</v>
      </c>
      <c r="G44" s="39">
        <f>+F35</f>
        <v>0</v>
      </c>
      <c r="H44" s="72" t="s">
        <v>487</v>
      </c>
      <c r="I44" s="37">
        <f>+B49</f>
        <v>0</v>
      </c>
      <c r="K44" s="1"/>
      <c r="M44" s="4"/>
      <c r="N44" s="1"/>
      <c r="O44" s="1"/>
      <c r="T44" s="30"/>
    </row>
    <row r="45" spans="1:30">
      <c r="A45" s="32" t="s">
        <v>488</v>
      </c>
      <c r="B45" s="33">
        <f>ROUND(B47/1.1,0)</f>
        <v>0</v>
      </c>
      <c r="C45" s="33">
        <f>ROUND(C47/1.1,0)</f>
        <v>0</v>
      </c>
      <c r="D45" s="34">
        <v>22000000</v>
      </c>
      <c r="F45" s="27" t="s">
        <v>487</v>
      </c>
      <c r="G45" s="20">
        <f>+I44</f>
        <v>0</v>
      </c>
      <c r="H45" s="68" t="s">
        <v>486</v>
      </c>
      <c r="I45" s="25">
        <f>B50</f>
        <v>0</v>
      </c>
      <c r="K45" s="1"/>
      <c r="M45" s="8"/>
      <c r="N45" s="1"/>
      <c r="O45" s="1"/>
    </row>
    <row r="46" spans="1:30">
      <c r="A46" s="32" t="s">
        <v>485</v>
      </c>
      <c r="B46" s="33">
        <f>+B47-B45</f>
        <v>0</v>
      </c>
      <c r="C46" s="33">
        <f>+C47-C45</f>
        <v>0</v>
      </c>
      <c r="D46" s="30">
        <f>D45/10</f>
        <v>2200000</v>
      </c>
      <c r="F46" s="27"/>
      <c r="G46" s="20"/>
      <c r="H46" s="68" t="s">
        <v>484</v>
      </c>
      <c r="I46" s="25">
        <f>+B45</f>
        <v>0</v>
      </c>
      <c r="J46" s="63"/>
      <c r="K46" s="1"/>
      <c r="M46" s="3"/>
      <c r="N46" s="1"/>
      <c r="O46" s="1"/>
      <c r="T46" s="16"/>
    </row>
    <row r="47" spans="1:30">
      <c r="A47" s="32" t="s">
        <v>483</v>
      </c>
      <c r="B47" s="55">
        <f>+B40*B44</f>
        <v>0</v>
      </c>
      <c r="C47" s="55">
        <f>+B41*C44</f>
        <v>0</v>
      </c>
      <c r="D47" s="30">
        <f>D46+D45</f>
        <v>24200000</v>
      </c>
      <c r="F47" s="27"/>
      <c r="G47" s="20"/>
      <c r="H47" s="68" t="s">
        <v>482</v>
      </c>
      <c r="I47" s="25">
        <f>+B46</f>
        <v>0</v>
      </c>
      <c r="K47" s="1"/>
      <c r="M47" s="3"/>
      <c r="N47" s="1"/>
      <c r="O47" s="1"/>
      <c r="T47" s="16"/>
    </row>
    <row r="48" spans="1:30" ht="17.399999999999999">
      <c r="A48" s="120"/>
      <c r="C48" s="16"/>
      <c r="E48" s="16"/>
      <c r="F48" s="27"/>
      <c r="G48" s="20"/>
      <c r="H48" s="68" t="s">
        <v>481</v>
      </c>
      <c r="I48" s="67">
        <f>+B51</f>
        <v>0</v>
      </c>
      <c r="K48" s="1"/>
      <c r="M48" s="16"/>
      <c r="N48" s="1"/>
      <c r="O48" s="1"/>
      <c r="T48" s="16" t="e">
        <f>W35-V35-#REF!</f>
        <v>#REF!</v>
      </c>
    </row>
    <row r="49" spans="1:22">
      <c r="A49" s="4" t="s">
        <v>480</v>
      </c>
      <c r="B49" s="16">
        <f>F35-B45-C45</f>
        <v>0</v>
      </c>
      <c r="C49" s="160"/>
      <c r="F49" s="27"/>
      <c r="G49" s="20"/>
      <c r="H49" s="29" t="s">
        <v>479</v>
      </c>
      <c r="I49" s="25">
        <f>+B35</f>
        <v>0</v>
      </c>
      <c r="J49" s="16"/>
      <c r="K49" s="1"/>
      <c r="N49" s="1"/>
      <c r="O49" s="1"/>
      <c r="T49" s="160"/>
    </row>
    <row r="50" spans="1:22" ht="16.2" thickBot="1">
      <c r="A50" s="4" t="s">
        <v>478</v>
      </c>
      <c r="B50" s="16">
        <f>E35</f>
        <v>0</v>
      </c>
      <c r="C50" s="3"/>
      <c r="F50" s="23"/>
      <c r="G50" s="22">
        <f>SUM(G44:G49)</f>
        <v>0</v>
      </c>
      <c r="H50" s="22"/>
      <c r="I50" s="21">
        <f>SUM(I44:I49)</f>
        <v>0</v>
      </c>
      <c r="J50" s="16"/>
      <c r="K50" s="1"/>
      <c r="N50" s="1"/>
      <c r="O50" s="1"/>
      <c r="R50" s="16"/>
      <c r="T50" s="3"/>
    </row>
    <row r="51" spans="1:22" s="144" customFormat="1">
      <c r="A51" s="4" t="s">
        <v>113</v>
      </c>
      <c r="B51" s="16">
        <f>D35-B47-C47</f>
        <v>0</v>
      </c>
      <c r="C51" s="157"/>
      <c r="D51" s="1"/>
      <c r="E51" s="1"/>
      <c r="G51" s="163"/>
      <c r="H51" s="162"/>
      <c r="I51" s="149"/>
      <c r="J51" s="16"/>
      <c r="K51" s="1"/>
      <c r="L51" s="3"/>
      <c r="M51" s="1"/>
      <c r="R51" s="7"/>
      <c r="S51" s="8"/>
      <c r="T51" s="157"/>
      <c r="U51" s="8"/>
      <c r="V51" s="8"/>
    </row>
    <row r="52" spans="1:22" s="144" customFormat="1">
      <c r="A52" s="161"/>
      <c r="B52" s="160"/>
      <c r="C52" s="152"/>
      <c r="G52" s="3"/>
      <c r="I52" s="211"/>
      <c r="J52" s="160"/>
      <c r="L52" s="3"/>
      <c r="O52" s="158"/>
      <c r="P52" s="154"/>
      <c r="Q52" s="149"/>
      <c r="T52" s="152"/>
    </row>
    <row r="53" spans="1:22" s="144" customFormat="1" ht="16.2" thickBot="1">
      <c r="A53" s="159" t="s">
        <v>477</v>
      </c>
      <c r="B53" s="3"/>
      <c r="G53" s="3"/>
      <c r="I53" s="211"/>
      <c r="J53" s="3"/>
      <c r="L53" s="3"/>
      <c r="N53" s="151"/>
      <c r="O53" s="158"/>
      <c r="P53" s="154"/>
      <c r="Q53" s="149"/>
    </row>
    <row r="54" spans="1:22" s="144" customFormat="1">
      <c r="A54" s="144" t="s">
        <v>476</v>
      </c>
      <c r="B54" s="157"/>
      <c r="D54" s="153"/>
      <c r="E54" s="153"/>
      <c r="F54" s="151"/>
      <c r="G54" s="3"/>
      <c r="I54" s="211"/>
      <c r="J54" s="157"/>
      <c r="K54" s="151"/>
      <c r="L54" s="117"/>
      <c r="M54" s="153"/>
      <c r="N54" s="151"/>
      <c r="O54" s="158"/>
      <c r="P54" s="154"/>
      <c r="Q54" s="149"/>
    </row>
    <row r="55" spans="1:22" s="144" customFormat="1">
      <c r="A55" s="1"/>
      <c r="B55" s="42"/>
      <c r="D55" s="146"/>
      <c r="E55" s="146"/>
      <c r="F55" s="151"/>
      <c r="G55" s="3"/>
      <c r="I55" s="211"/>
      <c r="J55" s="152"/>
      <c r="K55" s="151"/>
      <c r="L55" s="42"/>
      <c r="M55" s="146"/>
      <c r="O55" s="149"/>
      <c r="P55" s="149"/>
      <c r="Q55" s="149"/>
      <c r="R55" s="1"/>
      <c r="S55" s="1"/>
      <c r="U55" s="1"/>
      <c r="V55" s="1"/>
    </row>
    <row r="56" spans="1:22" s="144" customFormat="1">
      <c r="A56" s="1" t="s">
        <v>475</v>
      </c>
      <c r="B56" s="1"/>
      <c r="C56" s="1"/>
      <c r="G56" s="3"/>
      <c r="I56" s="145"/>
      <c r="L56" s="56"/>
      <c r="R56" s="1"/>
      <c r="S56" s="1"/>
      <c r="T56" s="1"/>
      <c r="U56" s="1"/>
      <c r="V56" s="1"/>
    </row>
    <row r="57" spans="1:22" s="144" customFormat="1">
      <c r="A57" s="1" t="s">
        <v>474</v>
      </c>
      <c r="B57" s="1"/>
      <c r="C57" s="1"/>
      <c r="G57" s="3"/>
      <c r="L57" s="56"/>
      <c r="R57" s="1"/>
      <c r="S57" s="1"/>
      <c r="T57" s="1"/>
      <c r="U57" s="1"/>
      <c r="V57" s="1"/>
    </row>
    <row r="58" spans="1:22">
      <c r="A58" s="1" t="s">
        <v>473</v>
      </c>
      <c r="B58" s="63"/>
      <c r="D58" s="144"/>
      <c r="E58" s="144"/>
      <c r="F58" s="145"/>
      <c r="J58" s="144"/>
      <c r="L58" s="56"/>
      <c r="S58" s="145"/>
      <c r="U58" s="144"/>
    </row>
    <row r="59" spans="1:22">
      <c r="A59" s="5"/>
      <c r="L59" s="56"/>
    </row>
    <row r="60" spans="1:22">
      <c r="A60" s="5"/>
      <c r="L60" s="56"/>
    </row>
    <row r="61" spans="1:22" ht="16.2" thickBot="1">
      <c r="A61" s="5"/>
      <c r="L61" s="111"/>
    </row>
    <row r="62" spans="1:22">
      <c r="A62" s="5"/>
    </row>
    <row r="63" spans="1:22">
      <c r="A63" s="5"/>
    </row>
    <row r="64" spans="1:22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tabColor rgb="FFFFC000"/>
  </sheetPr>
  <dimension ref="A1:AE87"/>
  <sheetViews>
    <sheetView zoomScaleNormal="100" workbookViewId="0">
      <pane xSplit="1" ySplit="3" topLeftCell="J4" activePane="bottomRight" state="frozen"/>
      <selection activeCell="F55" sqref="F55"/>
      <selection pane="topRight" activeCell="F55" sqref="F55"/>
      <selection pane="bottomLeft" activeCell="F55" sqref="F55"/>
      <selection pane="bottomRight" activeCell="Y25" sqref="Y25"/>
    </sheetView>
  </sheetViews>
  <sheetFormatPr defaultColWidth="8.8984375" defaultRowHeight="15.6"/>
  <cols>
    <col min="1" max="1" width="10.69921875" style="4" customWidth="1"/>
    <col min="2" max="2" width="11.8984375" style="1" bestFit="1" customWidth="1"/>
    <col min="3" max="4" width="11.8984375" style="1" customWidth="1"/>
    <col min="5" max="5" width="12.3984375" style="1" bestFit="1" customWidth="1"/>
    <col min="6" max="6" width="11.8984375" style="1" bestFit="1" customWidth="1"/>
    <col min="7" max="7" width="10.69921875" style="1" customWidth="1"/>
    <col min="8" max="8" width="11.8984375" style="1" bestFit="1" customWidth="1"/>
    <col min="9" max="9" width="10.69921875" style="1" customWidth="1"/>
    <col min="10" max="10" width="14.09765625" style="1" customWidth="1"/>
    <col min="11" max="11" width="10.8984375" style="1" bestFit="1" customWidth="1"/>
    <col min="12" max="12" width="11.8984375" style="1" bestFit="1" customWidth="1"/>
    <col min="13" max="13" width="12.296875" style="5" customWidth="1"/>
    <col min="14" max="14" width="13" style="3" customWidth="1"/>
    <col min="15" max="15" width="10.8984375" style="1" bestFit="1" customWidth="1"/>
    <col min="16" max="16" width="14.19921875" style="3" customWidth="1"/>
    <col min="17" max="17" width="11.8984375" style="82" bestFit="1" customWidth="1"/>
    <col min="18" max="18" width="16.3984375" style="1" customWidth="1"/>
    <col min="19" max="19" width="11.8984375" style="1" bestFit="1" customWidth="1"/>
    <col min="20" max="20" width="14.19921875" style="1" bestFit="1" customWidth="1"/>
    <col min="21" max="21" width="11.8984375" style="1" bestFit="1" customWidth="1"/>
    <col min="22" max="22" width="12.3984375" style="1" bestFit="1" customWidth="1"/>
    <col min="23" max="31" width="13.69921875" style="1" customWidth="1"/>
    <col min="32" max="16384" width="8.8984375" style="1"/>
  </cols>
  <sheetData>
    <row r="1" spans="1:31" ht="28.5" customHeight="1">
      <c r="A1" s="52"/>
      <c r="B1" s="1" t="s">
        <v>924</v>
      </c>
      <c r="C1" s="1" t="s">
        <v>925</v>
      </c>
      <c r="D1" s="1" t="s">
        <v>926</v>
      </c>
      <c r="E1" s="275" t="s">
        <v>927</v>
      </c>
      <c r="F1" s="52"/>
      <c r="G1" s="52"/>
      <c r="H1" s="52"/>
      <c r="I1" s="52"/>
      <c r="J1" s="52"/>
      <c r="K1" s="52"/>
      <c r="P1" s="52"/>
      <c r="Q1" s="52"/>
      <c r="R1" s="52"/>
      <c r="S1" s="197"/>
      <c r="T1" s="197"/>
      <c r="U1" s="197"/>
      <c r="V1" s="197"/>
      <c r="W1" s="197"/>
      <c r="X1" s="197"/>
      <c r="Y1" s="197"/>
      <c r="Z1" s="197"/>
      <c r="AA1" s="197"/>
      <c r="AB1" s="197"/>
      <c r="AC1" s="197"/>
      <c r="AD1" s="197"/>
      <c r="AE1" s="197"/>
    </row>
    <row r="2" spans="1:31" ht="20.100000000000001" customHeight="1">
      <c r="A2" s="274"/>
      <c r="B2" s="274"/>
      <c r="M2" s="51">
        <v>1048656659</v>
      </c>
      <c r="N2" s="51">
        <v>119948</v>
      </c>
      <c r="O2" s="50" t="s">
        <v>460</v>
      </c>
      <c r="P2" s="50" t="s">
        <v>531</v>
      </c>
      <c r="Q2" s="50" t="s">
        <v>469</v>
      </c>
      <c r="R2" s="50" t="s">
        <v>530</v>
      </c>
      <c r="S2" s="50" t="s">
        <v>55</v>
      </c>
      <c r="T2" s="50" t="s">
        <v>54</v>
      </c>
      <c r="U2" s="50" t="s">
        <v>53</v>
      </c>
    </row>
    <row r="3" spans="1:31" s="48" customFormat="1" ht="19.95" customHeight="1">
      <c r="A3" s="108" t="s">
        <v>203</v>
      </c>
      <c r="B3" s="108" t="s">
        <v>198</v>
      </c>
      <c r="C3" s="108" t="s">
        <v>823</v>
      </c>
      <c r="D3" s="108" t="s">
        <v>201</v>
      </c>
      <c r="E3" s="108" t="s">
        <v>202</v>
      </c>
      <c r="F3" s="108" t="s">
        <v>536</v>
      </c>
      <c r="G3" s="49" t="s">
        <v>824</v>
      </c>
      <c r="H3" s="219" t="s">
        <v>825</v>
      </c>
      <c r="I3" s="218" t="s">
        <v>200</v>
      </c>
      <c r="J3" s="218" t="s">
        <v>826</v>
      </c>
      <c r="K3" s="218" t="s">
        <v>827</v>
      </c>
      <c r="L3" s="218" t="s">
        <v>828</v>
      </c>
      <c r="M3" s="48" t="s">
        <v>197</v>
      </c>
      <c r="N3" s="48" t="s">
        <v>196</v>
      </c>
      <c r="O3" s="48" t="s">
        <v>195</v>
      </c>
      <c r="P3" s="48" t="s">
        <v>194</v>
      </c>
      <c r="Q3" s="48" t="s">
        <v>193</v>
      </c>
      <c r="R3" s="48" t="s">
        <v>715</v>
      </c>
      <c r="S3" s="48" t="s">
        <v>191</v>
      </c>
      <c r="T3" s="48" t="s">
        <v>190</v>
      </c>
      <c r="U3" s="48" t="s">
        <v>189</v>
      </c>
      <c r="V3" s="48" t="s">
        <v>829</v>
      </c>
    </row>
    <row r="4" spans="1:31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M4" s="3"/>
      <c r="O4" s="3"/>
      <c r="Q4" s="3"/>
      <c r="R4" s="3"/>
      <c r="S4" s="3"/>
      <c r="T4" s="3"/>
      <c r="U4" s="3"/>
      <c r="V4" s="3">
        <f t="shared" ref="V4:V34" si="2">SUM(M4:U4)</f>
        <v>0</v>
      </c>
    </row>
    <row r="5" spans="1:31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M5" s="3"/>
      <c r="O5" s="3"/>
      <c r="Q5" s="3"/>
      <c r="R5" s="3"/>
      <c r="S5" s="3"/>
      <c r="T5" s="3"/>
      <c r="U5" s="3"/>
      <c r="V5" s="3">
        <f t="shared" si="2"/>
        <v>0</v>
      </c>
    </row>
    <row r="6" spans="1:31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M6" s="3"/>
      <c r="O6" s="3"/>
      <c r="Q6" s="3"/>
      <c r="R6" s="3"/>
      <c r="S6" s="3"/>
      <c r="T6" s="3"/>
      <c r="U6" s="3"/>
      <c r="V6" s="3">
        <f t="shared" si="2"/>
        <v>0</v>
      </c>
    </row>
    <row r="7" spans="1:31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M7" s="3"/>
      <c r="O7" s="3"/>
      <c r="Q7" s="3"/>
      <c r="R7" s="3"/>
      <c r="S7" s="3"/>
      <c r="T7" s="3"/>
      <c r="U7" s="3"/>
      <c r="V7" s="3">
        <f t="shared" si="2"/>
        <v>0</v>
      </c>
    </row>
    <row r="8" spans="1:31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O8" s="3"/>
      <c r="Q8" s="3"/>
      <c r="R8" s="3"/>
      <c r="S8" s="3"/>
      <c r="T8" s="3"/>
      <c r="U8" s="3"/>
      <c r="V8" s="3">
        <f t="shared" si="2"/>
        <v>0</v>
      </c>
    </row>
    <row r="9" spans="1:31" s="47" customFormat="1" ht="19.95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31" s="47" customFormat="1" ht="18.600000000000001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31" s="47" customFormat="1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M11" s="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31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M12" s="3"/>
      <c r="O12" s="3"/>
      <c r="Q12" s="3"/>
      <c r="R12" s="3"/>
      <c r="S12" s="3"/>
      <c r="T12" s="3"/>
      <c r="U12" s="3"/>
      <c r="V12" s="3">
        <f t="shared" si="2"/>
        <v>0</v>
      </c>
    </row>
    <row r="13" spans="1:31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O13" s="3"/>
      <c r="Q13" s="3"/>
      <c r="R13" s="3"/>
      <c r="S13" s="3"/>
      <c r="T13" s="3"/>
      <c r="U13" s="3"/>
      <c r="V13" s="3">
        <f t="shared" si="2"/>
        <v>0</v>
      </c>
      <c r="W13" s="3"/>
      <c r="X13" s="3"/>
    </row>
    <row r="14" spans="1:31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3"/>
      <c r="X14" s="3"/>
      <c r="Y14" s="1"/>
      <c r="Z14" s="1"/>
    </row>
    <row r="15" spans="1:31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3"/>
      <c r="X15" s="3"/>
      <c r="Y15" s="184"/>
      <c r="Z15" s="1"/>
    </row>
    <row r="16" spans="1:31" s="47" customFormat="1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M16" s="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3"/>
      <c r="X16" s="184"/>
      <c r="Y16" s="184"/>
      <c r="Z16" s="184"/>
    </row>
    <row r="17" spans="1:26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M17" s="3"/>
      <c r="O17" s="3"/>
      <c r="Q17" s="3"/>
      <c r="R17" s="3"/>
      <c r="S17" s="3"/>
      <c r="T17" s="3"/>
      <c r="U17" s="3"/>
      <c r="V17" s="3">
        <f t="shared" si="2"/>
        <v>0</v>
      </c>
      <c r="W17" s="3"/>
      <c r="X17" s="185"/>
      <c r="Y17" s="185"/>
      <c r="Z17" s="185"/>
    </row>
    <row r="18" spans="1:26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M18" s="3"/>
      <c r="O18" s="3"/>
      <c r="Q18" s="3"/>
      <c r="R18" s="3"/>
      <c r="S18" s="3"/>
      <c r="T18" s="3"/>
      <c r="U18" s="3"/>
      <c r="V18" s="3">
        <f t="shared" si="2"/>
        <v>0</v>
      </c>
      <c r="W18" s="3"/>
      <c r="X18" s="183"/>
      <c r="Y18" s="183"/>
      <c r="Z18" s="183"/>
    </row>
    <row r="19" spans="1:26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M19" s="3"/>
      <c r="O19" s="3"/>
      <c r="Q19" s="3"/>
      <c r="R19" s="3"/>
      <c r="S19" s="3"/>
      <c r="T19" s="3"/>
      <c r="U19" s="3"/>
      <c r="V19" s="3">
        <f t="shared" si="2"/>
        <v>0</v>
      </c>
      <c r="W19" s="3"/>
      <c r="X19" s="185"/>
      <c r="Y19" s="185"/>
      <c r="Z19" s="185"/>
    </row>
    <row r="20" spans="1:26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M20" s="3"/>
      <c r="O20" s="3"/>
      <c r="Q20" s="3"/>
      <c r="R20" s="3"/>
      <c r="S20" s="3"/>
      <c r="T20" s="3"/>
      <c r="U20" s="3"/>
      <c r="V20" s="3">
        <f t="shared" si="2"/>
        <v>0</v>
      </c>
      <c r="W20" s="3"/>
      <c r="X20" s="185"/>
      <c r="Y20" s="183"/>
      <c r="Z20" s="183"/>
    </row>
    <row r="21" spans="1:26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M21" s="3"/>
      <c r="O21" s="3"/>
      <c r="Q21" s="3"/>
      <c r="R21" s="3"/>
      <c r="S21" s="3"/>
      <c r="T21" s="3"/>
      <c r="U21" s="3"/>
      <c r="V21" s="3">
        <f t="shared" si="2"/>
        <v>0</v>
      </c>
      <c r="W21" s="3"/>
      <c r="X21" s="185"/>
      <c r="Y21" s="185"/>
      <c r="Z21" s="185"/>
    </row>
    <row r="22" spans="1:26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M22" s="3"/>
      <c r="O22" s="3"/>
      <c r="Q22" s="3"/>
      <c r="R22" s="3"/>
      <c r="S22" s="3"/>
      <c r="T22" s="3"/>
      <c r="U22" s="3"/>
      <c r="V22" s="3">
        <f t="shared" si="2"/>
        <v>0</v>
      </c>
      <c r="X22" s="185"/>
      <c r="Y22" s="183"/>
      <c r="Z22" s="183"/>
    </row>
    <row r="23" spans="1:26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M23" s="3"/>
      <c r="O23" s="3"/>
      <c r="Q23" s="3"/>
      <c r="R23" s="3"/>
      <c r="S23" s="3"/>
      <c r="T23" s="3"/>
      <c r="U23" s="3"/>
      <c r="V23" s="3">
        <f t="shared" si="2"/>
        <v>0</v>
      </c>
      <c r="X23" s="185"/>
      <c r="Y23" s="185"/>
      <c r="Z23" s="185"/>
    </row>
    <row r="24" spans="1:26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M24" s="3"/>
      <c r="O24" s="3"/>
      <c r="Q24" s="3"/>
      <c r="R24" s="3"/>
      <c r="S24" s="3"/>
      <c r="T24" s="3"/>
      <c r="U24" s="3"/>
      <c r="V24" s="3">
        <f t="shared" si="2"/>
        <v>0</v>
      </c>
      <c r="Y24" s="185"/>
    </row>
    <row r="25" spans="1:26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M25" s="3"/>
      <c r="O25" s="3"/>
      <c r="Q25" s="3"/>
      <c r="R25" s="3"/>
      <c r="S25" s="3"/>
      <c r="T25" s="3"/>
      <c r="U25" s="3"/>
      <c r="V25" s="3">
        <f t="shared" si="2"/>
        <v>0</v>
      </c>
    </row>
    <row r="26" spans="1:26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M26" s="3"/>
      <c r="O26" s="3"/>
      <c r="Q26" s="3"/>
      <c r="R26" s="3"/>
      <c r="S26" s="3"/>
      <c r="T26" s="3"/>
      <c r="U26" s="3"/>
      <c r="V26" s="3">
        <f t="shared" si="2"/>
        <v>0</v>
      </c>
    </row>
    <row r="27" spans="1:26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M27" s="3"/>
      <c r="O27" s="3"/>
      <c r="Q27" s="3"/>
      <c r="R27" s="3"/>
      <c r="S27" s="3"/>
      <c r="T27" s="3"/>
      <c r="U27" s="3"/>
      <c r="V27" s="3">
        <f t="shared" si="2"/>
        <v>0</v>
      </c>
    </row>
    <row r="28" spans="1:26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M28" s="3"/>
      <c r="O28" s="3"/>
      <c r="Q28" s="3"/>
      <c r="R28" s="3"/>
      <c r="S28" s="3"/>
      <c r="T28" s="3"/>
      <c r="U28" s="3"/>
      <c r="V28" s="3">
        <f t="shared" si="2"/>
        <v>0</v>
      </c>
    </row>
    <row r="29" spans="1:26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M29" s="3"/>
      <c r="O29" s="3"/>
      <c r="Q29" s="3"/>
      <c r="R29" s="3"/>
      <c r="S29" s="3"/>
      <c r="T29" s="3"/>
      <c r="U29" s="3"/>
      <c r="V29" s="3">
        <f t="shared" si="2"/>
        <v>0</v>
      </c>
    </row>
    <row r="30" spans="1:26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M30" s="3"/>
      <c r="O30" s="3"/>
      <c r="Q30" s="3"/>
      <c r="R30" s="3"/>
      <c r="S30" s="3"/>
      <c r="T30" s="3"/>
      <c r="U30" s="3"/>
      <c r="V30" s="3">
        <f t="shared" si="2"/>
        <v>0</v>
      </c>
    </row>
    <row r="31" spans="1:26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M31" s="3"/>
      <c r="O31" s="3"/>
      <c r="Q31" s="3"/>
      <c r="R31" s="3"/>
      <c r="S31" s="3"/>
      <c r="T31" s="3"/>
      <c r="U31" s="3"/>
      <c r="V31" s="3">
        <f t="shared" si="2"/>
        <v>0</v>
      </c>
    </row>
    <row r="32" spans="1:26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M32" s="3"/>
      <c r="O32" s="3"/>
      <c r="Q32" s="3"/>
      <c r="R32" s="3"/>
      <c r="S32" s="3"/>
      <c r="T32" s="3"/>
      <c r="U32" s="3"/>
      <c r="V32" s="3">
        <f t="shared" si="2"/>
        <v>0</v>
      </c>
    </row>
    <row r="33" spans="1:31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M33" s="3"/>
      <c r="O33" s="3"/>
      <c r="Q33" s="3"/>
      <c r="R33" s="3"/>
      <c r="S33" s="3"/>
      <c r="T33" s="3"/>
      <c r="U33" s="3"/>
      <c r="V33" s="3">
        <f t="shared" si="2"/>
        <v>0</v>
      </c>
    </row>
    <row r="34" spans="1:31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M34" s="3"/>
      <c r="O34" s="3"/>
      <c r="Q34" s="3"/>
      <c r="R34" s="3"/>
      <c r="S34" s="3"/>
      <c r="T34" s="3"/>
      <c r="U34" s="3"/>
      <c r="V34" s="3">
        <f t="shared" si="2"/>
        <v>0</v>
      </c>
    </row>
    <row r="35" spans="1:31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31">
      <c r="A36" s="264"/>
      <c r="B36" s="181"/>
      <c r="C36" s="42"/>
      <c r="D36" s="42"/>
      <c r="E36" s="13"/>
      <c r="L36" s="181"/>
      <c r="M36" s="4"/>
      <c r="V36" s="13"/>
      <c r="W36" s="3"/>
      <c r="X36" s="3"/>
      <c r="Y36" s="3"/>
      <c r="Z36" s="3"/>
      <c r="AA36" s="3"/>
      <c r="AB36" s="3"/>
      <c r="AC36" s="3"/>
      <c r="AD36" s="3"/>
      <c r="AE36" s="3"/>
    </row>
    <row r="37" spans="1:31">
      <c r="A37" s="265"/>
      <c r="B37" s="42"/>
      <c r="C37" s="42"/>
      <c r="D37" s="42"/>
      <c r="E37" s="13"/>
      <c r="L37" s="42"/>
      <c r="M37" s="4"/>
      <c r="V37" s="13"/>
      <c r="W37" s="3"/>
      <c r="X37" s="3"/>
      <c r="Y37" s="3"/>
      <c r="Z37" s="3"/>
      <c r="AA37" s="3"/>
      <c r="AB37" s="3"/>
      <c r="AC37" s="3"/>
      <c r="AD37" s="3"/>
      <c r="AE37" s="3"/>
    </row>
    <row r="38" spans="1:31">
      <c r="A38" s="265"/>
      <c r="B38" s="42"/>
      <c r="C38" s="42"/>
      <c r="D38" s="42"/>
      <c r="E38" s="13"/>
      <c r="L38" s="42"/>
      <c r="M38" s="4"/>
      <c r="V38" s="13"/>
      <c r="W38" s="3"/>
      <c r="X38" s="3"/>
      <c r="Y38" s="3"/>
      <c r="Z38" s="3"/>
      <c r="AA38" s="3"/>
      <c r="AB38" s="3"/>
      <c r="AC38" s="3"/>
      <c r="AD38" s="3"/>
      <c r="AE38" s="3"/>
    </row>
    <row r="39" spans="1:31">
      <c r="A39" s="265"/>
      <c r="B39" s="42"/>
      <c r="C39" s="42"/>
      <c r="D39" s="42"/>
      <c r="E39" s="13"/>
      <c r="L39" s="42"/>
      <c r="M39" s="4"/>
      <c r="V39" s="13"/>
      <c r="W39" s="3"/>
      <c r="X39" s="3"/>
      <c r="Y39" s="3"/>
      <c r="Z39" s="3"/>
      <c r="AA39" s="3"/>
      <c r="AB39" s="3"/>
      <c r="AC39" s="3"/>
      <c r="AD39" s="3"/>
      <c r="AE39" s="3"/>
    </row>
    <row r="40" spans="1:31">
      <c r="A40" s="265"/>
      <c r="B40" s="42"/>
      <c r="C40" s="42"/>
      <c r="D40" s="42"/>
      <c r="E40" s="13"/>
      <c r="L40" s="42"/>
      <c r="M40" s="4"/>
      <c r="V40" s="13"/>
      <c r="W40" s="3"/>
      <c r="X40" s="3"/>
      <c r="Y40" s="3"/>
      <c r="Z40" s="3"/>
      <c r="AA40" s="3"/>
      <c r="AB40" s="3"/>
      <c r="AC40" s="3"/>
      <c r="AD40" s="3"/>
      <c r="AE40" s="3"/>
    </row>
    <row r="41" spans="1:31">
      <c r="B41" s="269" t="s">
        <v>529</v>
      </c>
      <c r="C41" s="269"/>
      <c r="D41" s="269"/>
      <c r="E41" s="42"/>
      <c r="L41" s="273"/>
      <c r="M41" s="4"/>
      <c r="V41" s="42"/>
      <c r="W41" s="3"/>
      <c r="X41" s="3"/>
      <c r="Y41" s="3"/>
      <c r="Z41" s="3"/>
      <c r="AA41" s="3"/>
      <c r="AB41" s="3"/>
      <c r="AC41" s="3"/>
      <c r="AD41" s="3"/>
      <c r="AE41" s="3"/>
    </row>
    <row r="42" spans="1:31">
      <c r="A42" s="43" t="s">
        <v>523</v>
      </c>
      <c r="B42" s="45">
        <f>H35-B43</f>
        <v>0</v>
      </c>
      <c r="C42" s="272"/>
      <c r="D42" s="272"/>
      <c r="F42" s="268"/>
      <c r="G42" s="1" t="s">
        <v>528</v>
      </c>
      <c r="I42" s="3"/>
      <c r="J42" s="82"/>
      <c r="L42" s="13"/>
      <c r="M42" s="4"/>
      <c r="W42" s="3"/>
      <c r="X42" s="3"/>
      <c r="Y42" s="3"/>
      <c r="Z42" s="3"/>
      <c r="AA42" s="3"/>
      <c r="AB42" s="3"/>
      <c r="AC42" s="3"/>
      <c r="AD42" s="3"/>
      <c r="AE42" s="3"/>
    </row>
    <row r="43" spans="1:31" ht="19.2">
      <c r="A43" s="43" t="s">
        <v>527</v>
      </c>
      <c r="B43" s="267"/>
      <c r="C43" s="267"/>
      <c r="D43" s="267"/>
      <c r="E43" s="214"/>
      <c r="G43" s="271" t="s">
        <v>526</v>
      </c>
      <c r="H43" s="270"/>
      <c r="I43" s="3"/>
      <c r="J43" s="82"/>
      <c r="L43" s="97"/>
      <c r="M43" s="4"/>
      <c r="W43" s="3"/>
      <c r="X43" s="3"/>
      <c r="Y43" s="3"/>
      <c r="Z43" s="3"/>
      <c r="AA43" s="3"/>
      <c r="AB43" s="3"/>
      <c r="AC43" s="3"/>
      <c r="AD43" s="3"/>
      <c r="AE43" s="3"/>
    </row>
    <row r="44" spans="1:31">
      <c r="A44" s="265"/>
      <c r="B44" s="42" t="s">
        <v>525</v>
      </c>
      <c r="C44" s="42"/>
      <c r="D44" s="42"/>
      <c r="E44" s="73"/>
      <c r="H44" s="1" t="s">
        <v>524</v>
      </c>
      <c r="L44" s="42"/>
      <c r="M44" s="4"/>
      <c r="W44" s="3"/>
      <c r="X44" s="3"/>
      <c r="Y44" s="3"/>
      <c r="Z44" s="3"/>
      <c r="AA44" s="3"/>
      <c r="AB44" s="3"/>
      <c r="AC44" s="3"/>
      <c r="AD44" s="3"/>
      <c r="AE44" s="3"/>
    </row>
    <row r="45" spans="1:31" ht="16.2" thickBot="1">
      <c r="A45" s="180"/>
      <c r="B45" s="1" t="s">
        <v>523</v>
      </c>
      <c r="E45" s="1" t="s">
        <v>522</v>
      </c>
      <c r="M45" s="4"/>
    </row>
    <row r="46" spans="1:31">
      <c r="A46" s="32" t="s">
        <v>521</v>
      </c>
      <c r="B46" s="74">
        <v>0.26</v>
      </c>
      <c r="C46" s="74"/>
      <c r="D46" s="74"/>
      <c r="E46" s="74">
        <v>0.19</v>
      </c>
      <c r="F46" s="43" t="s">
        <v>520</v>
      </c>
      <c r="H46" s="40" t="s">
        <v>519</v>
      </c>
      <c r="I46" s="39">
        <f>+H35</f>
        <v>0</v>
      </c>
      <c r="J46" s="72" t="s">
        <v>517</v>
      </c>
      <c r="K46" s="37">
        <f>+B51</f>
        <v>0</v>
      </c>
      <c r="M46" s="1"/>
      <c r="O46" s="4"/>
    </row>
    <row r="47" spans="1:31">
      <c r="A47" s="32" t="s">
        <v>518</v>
      </c>
      <c r="B47" s="33">
        <f>ROUND(B49/1.1,0)</f>
        <v>0</v>
      </c>
      <c r="C47" s="33"/>
      <c r="D47" s="33"/>
      <c r="E47" s="33">
        <f>ROUND(E49/1.1,0)</f>
        <v>0</v>
      </c>
      <c r="F47" s="34">
        <v>20000000</v>
      </c>
      <c r="H47" s="27" t="s">
        <v>517</v>
      </c>
      <c r="I47" s="20">
        <f>+K46</f>
        <v>0</v>
      </c>
      <c r="J47" s="68" t="s">
        <v>516</v>
      </c>
      <c r="K47" s="25">
        <f>B52</f>
        <v>0</v>
      </c>
      <c r="L47" s="63"/>
      <c r="M47" s="1"/>
      <c r="O47" s="8"/>
    </row>
    <row r="48" spans="1:31">
      <c r="A48" s="32" t="s">
        <v>515</v>
      </c>
      <c r="B48" s="33">
        <f>+B49-B47</f>
        <v>0</v>
      </c>
      <c r="C48" s="33"/>
      <c r="D48" s="33"/>
      <c r="E48" s="33">
        <f>+E49-E47</f>
        <v>0</v>
      </c>
      <c r="F48" s="30">
        <f>F47/10</f>
        <v>2000000</v>
      </c>
      <c r="H48" s="27"/>
      <c r="I48" s="20"/>
      <c r="J48" s="68" t="s">
        <v>514</v>
      </c>
      <c r="K48" s="25">
        <f>+B47</f>
        <v>0</v>
      </c>
      <c r="L48" s="63"/>
      <c r="M48" s="1"/>
      <c r="O48" s="3"/>
    </row>
    <row r="49" spans="1:23">
      <c r="A49" s="32" t="s">
        <v>513</v>
      </c>
      <c r="B49" s="55">
        <f>+B42*B46</f>
        <v>0</v>
      </c>
      <c r="C49" s="55"/>
      <c r="D49" s="55"/>
      <c r="E49" s="55">
        <f>+B43*E46</f>
        <v>0</v>
      </c>
      <c r="F49" s="30">
        <f>F48+F47</f>
        <v>22000000</v>
      </c>
      <c r="H49" s="27"/>
      <c r="I49" s="20"/>
      <c r="J49" s="68" t="s">
        <v>512</v>
      </c>
      <c r="K49" s="25">
        <f>+B48</f>
        <v>0</v>
      </c>
      <c r="L49" s="1" t="s">
        <v>511</v>
      </c>
      <c r="M49" s="1"/>
      <c r="O49" s="3"/>
    </row>
    <row r="50" spans="1:23" ht="17.399999999999999">
      <c r="A50" s="120"/>
      <c r="E50" s="16"/>
      <c r="G50" s="16"/>
      <c r="H50" s="27"/>
      <c r="I50" s="20"/>
      <c r="J50" s="68" t="s">
        <v>504</v>
      </c>
      <c r="K50" s="67" t="s">
        <v>510</v>
      </c>
      <c r="L50" s="1" t="s">
        <v>509</v>
      </c>
      <c r="M50" s="1"/>
      <c r="O50" s="16"/>
    </row>
    <row r="51" spans="1:23">
      <c r="A51" s="4" t="s">
        <v>508</v>
      </c>
      <c r="B51" s="16">
        <f>H35-B47-E47</f>
        <v>0</v>
      </c>
      <c r="C51" s="16"/>
      <c r="D51" s="16"/>
      <c r="E51" s="160"/>
      <c r="H51" s="27"/>
      <c r="I51" s="20"/>
      <c r="J51" s="29" t="s">
        <v>507</v>
      </c>
      <c r="K51" s="25" t="s">
        <v>506</v>
      </c>
      <c r="L51" s="16"/>
      <c r="M51" s="1"/>
      <c r="V51" s="160"/>
    </row>
    <row r="52" spans="1:23" ht="16.2" thickBot="1">
      <c r="A52" s="4" t="s">
        <v>505</v>
      </c>
      <c r="B52" s="16">
        <f>G35</f>
        <v>0</v>
      </c>
      <c r="C52" s="16"/>
      <c r="D52" s="16"/>
      <c r="E52" s="3"/>
      <c r="H52" s="23"/>
      <c r="I52" s="22">
        <f>SUM(I46:I51)</f>
        <v>0</v>
      </c>
      <c r="J52" s="22"/>
      <c r="K52" s="21">
        <f>SUM(K46:K51)</f>
        <v>0</v>
      </c>
      <c r="L52" s="16"/>
      <c r="M52" s="1"/>
      <c r="T52" s="16"/>
      <c r="V52" s="3"/>
    </row>
    <row r="53" spans="1:23" s="144" customFormat="1">
      <c r="A53" s="4" t="s">
        <v>504</v>
      </c>
      <c r="B53" s="16">
        <f>F35-B49-E49</f>
        <v>0</v>
      </c>
      <c r="C53" s="16"/>
      <c r="D53" s="16"/>
      <c r="E53" s="157"/>
      <c r="F53" s="1"/>
      <c r="G53" s="1"/>
      <c r="H53" s="1"/>
      <c r="I53" s="3"/>
      <c r="K53" s="211"/>
      <c r="L53" s="16"/>
      <c r="M53" s="1"/>
      <c r="N53" s="3"/>
      <c r="O53" s="1"/>
      <c r="Q53" s="163"/>
      <c r="R53" s="162"/>
      <c r="S53" s="149"/>
      <c r="T53" s="7"/>
      <c r="U53" s="8"/>
      <c r="V53" s="157"/>
      <c r="W53" s="8"/>
    </row>
    <row r="54" spans="1:23" s="144" customFormat="1">
      <c r="A54" s="161"/>
      <c r="B54" s="160"/>
      <c r="C54" s="160"/>
      <c r="D54" s="160"/>
      <c r="E54" s="152"/>
      <c r="I54" s="3"/>
      <c r="K54" s="211"/>
      <c r="L54" s="160"/>
      <c r="N54" s="3"/>
      <c r="Q54" s="158"/>
      <c r="R54" s="154"/>
      <c r="S54" s="149"/>
      <c r="V54" s="152"/>
    </row>
    <row r="55" spans="1:23" s="144" customFormat="1" ht="16.2" thickBot="1">
      <c r="A55" s="159" t="s">
        <v>503</v>
      </c>
      <c r="B55" s="3"/>
      <c r="C55" s="3"/>
      <c r="D55" s="3"/>
      <c r="I55" s="3"/>
      <c r="K55" s="211"/>
      <c r="L55" s="3"/>
      <c r="N55" s="3"/>
      <c r="P55" s="151"/>
      <c r="Q55" s="158"/>
      <c r="R55" s="154"/>
      <c r="S55" s="149"/>
    </row>
    <row r="56" spans="1:23" s="144" customFormat="1">
      <c r="A56" s="144" t="s">
        <v>502</v>
      </c>
      <c r="B56" s="157"/>
      <c r="C56" s="157"/>
      <c r="D56" s="157"/>
      <c r="F56" s="153"/>
      <c r="G56" s="153"/>
      <c r="H56" s="151"/>
      <c r="I56" s="3"/>
      <c r="K56" s="211"/>
      <c r="L56" s="157"/>
      <c r="M56" s="151"/>
      <c r="N56" s="117"/>
      <c r="O56" s="153"/>
      <c r="P56" s="151"/>
      <c r="Q56" s="158"/>
      <c r="R56" s="154"/>
      <c r="S56" s="149"/>
    </row>
    <row r="57" spans="1:23" s="144" customFormat="1">
      <c r="A57" s="153"/>
      <c r="B57" s="152"/>
      <c r="C57" s="152"/>
      <c r="D57" s="152"/>
      <c r="F57" s="146"/>
      <c r="G57" s="146"/>
      <c r="H57" s="151"/>
      <c r="I57" s="3"/>
      <c r="K57" s="211"/>
      <c r="L57" s="152"/>
      <c r="M57" s="151"/>
      <c r="N57" s="42"/>
      <c r="O57" s="146"/>
      <c r="Q57" s="149"/>
      <c r="R57" s="149"/>
      <c r="S57" s="149"/>
      <c r="T57" s="1"/>
      <c r="U57" s="1"/>
      <c r="W57" s="1"/>
    </row>
    <row r="58" spans="1:23" s="144" customFormat="1">
      <c r="A58" s="146"/>
      <c r="E58" s="1"/>
      <c r="I58" s="3"/>
      <c r="K58" s="145"/>
      <c r="N58" s="56"/>
      <c r="T58" s="1"/>
      <c r="U58" s="1"/>
      <c r="V58" s="1"/>
      <c r="W58" s="1"/>
    </row>
    <row r="59" spans="1:23" s="144" customFormat="1">
      <c r="A59" s="146"/>
      <c r="E59" s="1"/>
      <c r="I59" s="3"/>
      <c r="N59" s="56"/>
      <c r="T59" s="1"/>
      <c r="U59" s="1"/>
      <c r="V59" s="1"/>
      <c r="W59" s="1"/>
    </row>
    <row r="60" spans="1:23">
      <c r="A60" s="146"/>
      <c r="B60" s="144"/>
      <c r="C60" s="144"/>
      <c r="D60" s="144"/>
      <c r="F60" s="144"/>
      <c r="G60" s="144"/>
      <c r="H60" s="145"/>
      <c r="L60" s="144"/>
      <c r="N60" s="56"/>
      <c r="U60" s="145"/>
    </row>
    <row r="61" spans="1:23">
      <c r="A61" s="5"/>
      <c r="N61" s="56"/>
    </row>
    <row r="62" spans="1:23">
      <c r="A62" s="5"/>
      <c r="N62" s="56"/>
    </row>
    <row r="63" spans="1:23" ht="16.2" thickBot="1">
      <c r="A63" s="5"/>
      <c r="N63" s="111"/>
    </row>
    <row r="64" spans="1:23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5">
    <tabColor rgb="FFFFC000"/>
  </sheetPr>
  <dimension ref="A1:AB80"/>
  <sheetViews>
    <sheetView zoomScaleNormal="100" workbookViewId="0">
      <pane xSplit="1" ySplit="3" topLeftCell="B4" activePane="bottomRight" state="frozen"/>
      <selection activeCell="AA66" sqref="AA66"/>
      <selection pane="topRight" activeCell="AA66" sqref="AA66"/>
      <selection pane="bottomLeft" activeCell="AA66" sqref="AA66"/>
      <selection pane="bottomRight" activeCell="R16" sqref="R16"/>
    </sheetView>
  </sheetViews>
  <sheetFormatPr defaultColWidth="8.8984375" defaultRowHeight="15.6"/>
  <cols>
    <col min="1" max="1" width="10.69921875" style="4" customWidth="1"/>
    <col min="2" max="3" width="11.8984375" style="1" bestFit="1" customWidth="1"/>
    <col min="4" max="4" width="10.69921875" style="1" customWidth="1"/>
    <col min="5" max="5" width="11.8984375" style="1" bestFit="1" customWidth="1"/>
    <col min="6" max="6" width="10.69921875" style="1" customWidth="1"/>
    <col min="7" max="7" width="10.8984375" style="1" bestFit="1" customWidth="1"/>
    <col min="8" max="8" width="9.8984375" style="1" bestFit="1" customWidth="1"/>
    <col min="9" max="9" width="11.8984375" style="1" bestFit="1" customWidth="1"/>
    <col min="10" max="10" width="12.296875" style="5" customWidth="1"/>
    <col min="11" max="11" width="13" style="3" customWidth="1"/>
    <col min="12" max="12" width="10.8984375" style="1" bestFit="1" customWidth="1"/>
    <col min="13" max="13" width="14.19921875" style="3" customWidth="1"/>
    <col min="14" max="14" width="11.8984375" style="82" bestFit="1" customWidth="1"/>
    <col min="15" max="15" width="16.3984375" style="1" customWidth="1"/>
    <col min="16" max="16" width="11.8984375" style="1" bestFit="1" customWidth="1"/>
    <col min="17" max="17" width="14.19921875" style="1" bestFit="1" customWidth="1"/>
    <col min="18" max="18" width="11.8984375" style="1" bestFit="1" customWidth="1"/>
    <col min="19" max="19" width="10.69921875" style="1" customWidth="1"/>
    <col min="20" max="28" width="13.69921875" style="1" customWidth="1"/>
    <col min="29" max="16384" width="8.8984375" style="1"/>
  </cols>
  <sheetData>
    <row r="1" spans="1:28" ht="28.5" customHeight="1">
      <c r="A1" s="197"/>
      <c r="B1" s="1" t="s">
        <v>928</v>
      </c>
      <c r="C1" s="1" t="s">
        <v>929</v>
      </c>
      <c r="D1" s="1" t="s">
        <v>930</v>
      </c>
      <c r="E1" s="275" t="s">
        <v>931</v>
      </c>
      <c r="F1" s="197"/>
      <c r="G1" s="197"/>
      <c r="H1" s="197"/>
      <c r="I1" s="197"/>
      <c r="J1" s="197"/>
      <c r="P1" s="197"/>
      <c r="Q1" s="197"/>
      <c r="R1" s="197"/>
      <c r="S1" s="197"/>
      <c r="T1" s="197"/>
      <c r="U1" s="197"/>
      <c r="V1" s="197"/>
      <c r="W1" s="197"/>
      <c r="X1" s="197"/>
      <c r="Y1" s="197"/>
      <c r="Z1" s="197"/>
      <c r="AA1" s="197"/>
      <c r="AB1" s="197"/>
    </row>
    <row r="2" spans="1:28" ht="20.100000000000001" customHeight="1">
      <c r="J2" s="1"/>
      <c r="K2" s="1"/>
      <c r="M2" s="51">
        <v>1048656659</v>
      </c>
      <c r="N2" s="51">
        <v>119948</v>
      </c>
      <c r="O2" s="50" t="s">
        <v>173</v>
      </c>
      <c r="P2" s="50" t="s">
        <v>172</v>
      </c>
      <c r="Q2" s="50" t="s">
        <v>171</v>
      </c>
      <c r="R2" s="50" t="s">
        <v>170</v>
      </c>
      <c r="S2" s="50" t="s">
        <v>169</v>
      </c>
      <c r="T2" s="50" t="s">
        <v>168</v>
      </c>
      <c r="U2" s="50" t="s">
        <v>167</v>
      </c>
    </row>
    <row r="3" spans="1:28" s="48" customFormat="1" ht="19.95" customHeight="1">
      <c r="A3" s="108" t="s">
        <v>77</v>
      </c>
      <c r="B3" s="108" t="s">
        <v>287</v>
      </c>
      <c r="C3" s="108" t="s">
        <v>367</v>
      </c>
      <c r="D3" s="108" t="s">
        <v>401</v>
      </c>
      <c r="E3" s="108" t="s">
        <v>368</v>
      </c>
      <c r="F3" s="108" t="s">
        <v>163</v>
      </c>
      <c r="G3" s="49" t="s">
        <v>165</v>
      </c>
      <c r="H3" s="219" t="s">
        <v>370</v>
      </c>
      <c r="I3" s="218" t="s">
        <v>369</v>
      </c>
      <c r="J3" s="218" t="s">
        <v>51</v>
      </c>
      <c r="K3" s="218" t="s">
        <v>622</v>
      </c>
      <c r="L3" s="218" t="s">
        <v>814</v>
      </c>
      <c r="M3" s="48" t="s">
        <v>49</v>
      </c>
      <c r="N3" s="48" t="s">
        <v>102</v>
      </c>
      <c r="O3" s="48" t="s">
        <v>224</v>
      </c>
      <c r="P3" s="48" t="s">
        <v>360</v>
      </c>
      <c r="Q3" s="48" t="s">
        <v>47</v>
      </c>
      <c r="R3" s="48" t="s">
        <v>76</v>
      </c>
      <c r="S3" s="48" t="s">
        <v>46</v>
      </c>
      <c r="T3" s="48" t="s">
        <v>830</v>
      </c>
      <c r="U3" s="48" t="s">
        <v>808</v>
      </c>
      <c r="V3" s="48" t="s">
        <v>4</v>
      </c>
    </row>
    <row r="4" spans="1:28" ht="19.95" customHeight="1">
      <c r="A4" s="46">
        <v>46082</v>
      </c>
      <c r="B4" s="45"/>
      <c r="C4" s="45"/>
      <c r="D4" s="45">
        <f>V4</f>
        <v>0</v>
      </c>
      <c r="E4" s="45"/>
      <c r="F4" s="30">
        <f t="shared" ref="F4:F34" si="0">+B4+D4+E4+C4</f>
        <v>0</v>
      </c>
      <c r="G4" s="44"/>
      <c r="H4" s="217"/>
      <c r="I4" s="30"/>
      <c r="J4" s="73">
        <f t="shared" ref="J4:J34" si="1">+B4-I4</f>
        <v>0</v>
      </c>
      <c r="K4" s="73"/>
      <c r="L4" s="73"/>
      <c r="N4" s="3"/>
      <c r="O4" s="3"/>
      <c r="P4" s="3"/>
      <c r="Q4" s="3"/>
      <c r="R4" s="3"/>
      <c r="S4" s="3"/>
      <c r="T4" s="3"/>
      <c r="U4" s="3"/>
      <c r="V4" s="3">
        <f t="shared" ref="V4:V34" si="2">SUM(M4:U4)</f>
        <v>0</v>
      </c>
    </row>
    <row r="5" spans="1:28" ht="19.95" customHeight="1">
      <c r="A5" s="46">
        <v>46083</v>
      </c>
      <c r="B5" s="45"/>
      <c r="C5" s="45"/>
      <c r="D5" s="45">
        <f t="shared" ref="D5:D34" si="3">V5</f>
        <v>0</v>
      </c>
      <c r="E5" s="45"/>
      <c r="F5" s="30">
        <f t="shared" si="0"/>
        <v>0</v>
      </c>
      <c r="G5" s="44"/>
      <c r="H5" s="217"/>
      <c r="I5" s="30"/>
      <c r="J5" s="73">
        <f t="shared" si="1"/>
        <v>0</v>
      </c>
      <c r="K5" s="73"/>
      <c r="L5" s="73"/>
      <c r="N5" s="3"/>
      <c r="O5" s="3"/>
      <c r="P5" s="3"/>
      <c r="Q5" s="3"/>
      <c r="R5" s="3"/>
      <c r="S5" s="3"/>
      <c r="T5" s="3"/>
      <c r="U5" s="3"/>
      <c r="V5" s="3">
        <f t="shared" si="2"/>
        <v>0</v>
      </c>
    </row>
    <row r="6" spans="1:28" ht="19.95" customHeight="1">
      <c r="A6" s="46">
        <v>46084</v>
      </c>
      <c r="B6" s="45"/>
      <c r="C6" s="45"/>
      <c r="D6" s="45">
        <f t="shared" si="3"/>
        <v>0</v>
      </c>
      <c r="E6" s="45"/>
      <c r="F6" s="30">
        <f t="shared" si="0"/>
        <v>0</v>
      </c>
      <c r="G6" s="44"/>
      <c r="H6" s="217"/>
      <c r="I6" s="30"/>
      <c r="J6" s="73">
        <f t="shared" si="1"/>
        <v>0</v>
      </c>
      <c r="K6" s="73"/>
      <c r="L6" s="73"/>
      <c r="N6" s="3"/>
      <c r="O6" s="3"/>
      <c r="P6" s="3"/>
      <c r="Q6" s="3"/>
      <c r="R6" s="3"/>
      <c r="S6" s="3"/>
      <c r="T6" s="3"/>
      <c r="U6" s="3"/>
      <c r="V6" s="3">
        <f t="shared" si="2"/>
        <v>0</v>
      </c>
    </row>
    <row r="7" spans="1:28" ht="19.95" customHeight="1">
      <c r="A7" s="46">
        <v>46085</v>
      </c>
      <c r="B7" s="45"/>
      <c r="C7" s="45"/>
      <c r="D7" s="45">
        <f t="shared" si="3"/>
        <v>0</v>
      </c>
      <c r="E7" s="45"/>
      <c r="F7" s="30">
        <f t="shared" si="0"/>
        <v>0</v>
      </c>
      <c r="G7" s="44"/>
      <c r="H7" s="217"/>
      <c r="I7" s="30"/>
      <c r="J7" s="73">
        <f t="shared" si="1"/>
        <v>0</v>
      </c>
      <c r="K7" s="73"/>
      <c r="L7" s="73"/>
      <c r="N7" s="3"/>
      <c r="O7" s="3"/>
      <c r="P7" s="3"/>
      <c r="Q7" s="3"/>
      <c r="R7" s="3"/>
      <c r="S7" s="3"/>
      <c r="T7" s="3"/>
      <c r="U7" s="3"/>
      <c r="V7" s="3">
        <f t="shared" si="2"/>
        <v>0</v>
      </c>
    </row>
    <row r="8" spans="1:28" s="47" customFormat="1" ht="19.95" customHeight="1">
      <c r="A8" s="46">
        <v>46086</v>
      </c>
      <c r="B8" s="45"/>
      <c r="C8" s="45"/>
      <c r="D8" s="45">
        <f t="shared" si="3"/>
        <v>0</v>
      </c>
      <c r="E8" s="45"/>
      <c r="F8" s="30">
        <f t="shared" si="0"/>
        <v>0</v>
      </c>
      <c r="G8" s="44"/>
      <c r="H8" s="217"/>
      <c r="I8" s="30"/>
      <c r="J8" s="73">
        <f t="shared" si="1"/>
        <v>0</v>
      </c>
      <c r="K8" s="73"/>
      <c r="L8" s="73"/>
      <c r="M8" s="3"/>
      <c r="N8" s="3"/>
      <c r="O8" s="3"/>
      <c r="P8" s="3"/>
      <c r="Q8" s="3"/>
      <c r="R8" s="3"/>
      <c r="S8" s="3"/>
      <c r="T8" s="3"/>
      <c r="U8" s="3"/>
      <c r="V8" s="3">
        <f t="shared" si="2"/>
        <v>0</v>
      </c>
    </row>
    <row r="9" spans="1:28" s="47" customFormat="1" ht="18.600000000000001" customHeight="1">
      <c r="A9" s="46">
        <v>46087</v>
      </c>
      <c r="B9" s="45"/>
      <c r="C9" s="45"/>
      <c r="D9" s="45">
        <f t="shared" si="3"/>
        <v>0</v>
      </c>
      <c r="E9" s="45"/>
      <c r="F9" s="30">
        <f t="shared" si="0"/>
        <v>0</v>
      </c>
      <c r="G9" s="44"/>
      <c r="H9" s="217"/>
      <c r="I9" s="30"/>
      <c r="J9" s="73">
        <f t="shared" si="1"/>
        <v>0</v>
      </c>
      <c r="K9" s="73"/>
      <c r="L9" s="73"/>
      <c r="M9" s="3"/>
      <c r="N9" s="3"/>
      <c r="O9" s="3"/>
      <c r="P9" s="3"/>
      <c r="Q9" s="3"/>
      <c r="R9" s="3"/>
      <c r="S9" s="3"/>
      <c r="T9" s="3"/>
      <c r="U9" s="3"/>
      <c r="V9" s="3">
        <f t="shared" si="2"/>
        <v>0</v>
      </c>
    </row>
    <row r="10" spans="1:28" s="47" customFormat="1" ht="19.95" customHeight="1">
      <c r="A10" s="46">
        <v>46088</v>
      </c>
      <c r="B10" s="45"/>
      <c r="C10" s="45"/>
      <c r="D10" s="45">
        <f t="shared" si="3"/>
        <v>0</v>
      </c>
      <c r="E10" s="45"/>
      <c r="F10" s="30">
        <f t="shared" si="0"/>
        <v>0</v>
      </c>
      <c r="G10" s="44"/>
      <c r="H10" s="217"/>
      <c r="I10" s="30"/>
      <c r="J10" s="73">
        <f t="shared" si="1"/>
        <v>0</v>
      </c>
      <c r="K10" s="73"/>
      <c r="L10" s="73"/>
      <c r="M10" s="3"/>
      <c r="N10" s="3"/>
      <c r="O10" s="3"/>
      <c r="P10" s="3"/>
      <c r="Q10" s="3"/>
      <c r="R10" s="3"/>
      <c r="S10" s="3"/>
      <c r="T10" s="3"/>
      <c r="U10" s="3"/>
      <c r="V10" s="3">
        <f t="shared" si="2"/>
        <v>0</v>
      </c>
    </row>
    <row r="11" spans="1:28" ht="19.95" customHeight="1">
      <c r="A11" s="46">
        <v>46089</v>
      </c>
      <c r="B11" s="45"/>
      <c r="C11" s="45"/>
      <c r="D11" s="45">
        <f t="shared" si="3"/>
        <v>0</v>
      </c>
      <c r="E11" s="45"/>
      <c r="F11" s="30">
        <f t="shared" si="0"/>
        <v>0</v>
      </c>
      <c r="G11" s="44"/>
      <c r="H11" s="217"/>
      <c r="I11" s="30"/>
      <c r="J11" s="73">
        <f t="shared" si="1"/>
        <v>0</v>
      </c>
      <c r="K11" s="73"/>
      <c r="L11" s="73"/>
      <c r="N11" s="3"/>
      <c r="O11" s="3"/>
      <c r="P11" s="3"/>
      <c r="Q11" s="3"/>
      <c r="R11" s="3"/>
      <c r="S11" s="3"/>
      <c r="T11" s="3"/>
      <c r="U11" s="3"/>
      <c r="V11" s="3">
        <f t="shared" si="2"/>
        <v>0</v>
      </c>
    </row>
    <row r="12" spans="1:28" ht="19.95" customHeight="1">
      <c r="A12" s="46">
        <v>46090</v>
      </c>
      <c r="B12" s="45"/>
      <c r="C12" s="45"/>
      <c r="D12" s="45">
        <f t="shared" si="3"/>
        <v>0</v>
      </c>
      <c r="E12" s="45"/>
      <c r="F12" s="30">
        <f t="shared" si="0"/>
        <v>0</v>
      </c>
      <c r="G12" s="44"/>
      <c r="H12" s="217"/>
      <c r="I12" s="30"/>
      <c r="J12" s="73">
        <f t="shared" si="1"/>
        <v>0</v>
      </c>
      <c r="K12" s="73"/>
      <c r="L12" s="73"/>
      <c r="N12" s="3"/>
      <c r="O12" s="3"/>
      <c r="P12" s="3"/>
      <c r="Q12" s="3"/>
      <c r="R12" s="3"/>
      <c r="S12" s="3"/>
      <c r="T12" s="3"/>
      <c r="U12" s="3"/>
      <c r="V12" s="3">
        <f t="shared" si="2"/>
        <v>0</v>
      </c>
    </row>
    <row r="13" spans="1:28" s="47" customFormat="1" ht="19.95" customHeight="1">
      <c r="A13" s="46">
        <v>46091</v>
      </c>
      <c r="B13" s="45"/>
      <c r="C13" s="45"/>
      <c r="D13" s="45">
        <f t="shared" si="3"/>
        <v>0</v>
      </c>
      <c r="E13" s="45"/>
      <c r="F13" s="30">
        <f t="shared" si="0"/>
        <v>0</v>
      </c>
      <c r="G13" s="44"/>
      <c r="H13" s="217"/>
      <c r="I13" s="30"/>
      <c r="J13" s="73">
        <f t="shared" si="1"/>
        <v>0</v>
      </c>
      <c r="K13" s="73"/>
      <c r="L13" s="73"/>
      <c r="M13" s="3"/>
      <c r="N13" s="3"/>
      <c r="O13" s="3"/>
      <c r="P13" s="3"/>
      <c r="Q13" s="3"/>
      <c r="R13" s="3"/>
      <c r="S13" s="3"/>
      <c r="T13" s="3"/>
      <c r="U13" s="3"/>
      <c r="V13" s="3">
        <f t="shared" si="2"/>
        <v>0</v>
      </c>
      <c r="W13" s="1"/>
    </row>
    <row r="14" spans="1:28" s="47" customFormat="1" ht="19.95" customHeight="1">
      <c r="A14" s="46">
        <v>46092</v>
      </c>
      <c r="B14" s="45"/>
      <c r="C14" s="45"/>
      <c r="D14" s="45">
        <f t="shared" si="3"/>
        <v>0</v>
      </c>
      <c r="E14" s="45"/>
      <c r="F14" s="30">
        <f t="shared" si="0"/>
        <v>0</v>
      </c>
      <c r="G14" s="44"/>
      <c r="H14" s="217"/>
      <c r="I14" s="30"/>
      <c r="J14" s="73">
        <f t="shared" si="1"/>
        <v>0</v>
      </c>
      <c r="K14" s="73"/>
      <c r="L14" s="73"/>
      <c r="M14" s="3"/>
      <c r="N14" s="3"/>
      <c r="O14" s="3"/>
      <c r="P14" s="3"/>
      <c r="Q14" s="3"/>
      <c r="R14" s="3"/>
      <c r="S14" s="3"/>
      <c r="T14" s="3"/>
      <c r="U14" s="3"/>
      <c r="V14" s="3">
        <f t="shared" si="2"/>
        <v>0</v>
      </c>
      <c r="W14" s="1"/>
    </row>
    <row r="15" spans="1:28" s="47" customFormat="1" ht="19.95" customHeight="1">
      <c r="A15" s="46">
        <v>46093</v>
      </c>
      <c r="B15" s="45"/>
      <c r="C15" s="45"/>
      <c r="D15" s="45">
        <f t="shared" si="3"/>
        <v>0</v>
      </c>
      <c r="E15" s="45"/>
      <c r="F15" s="30">
        <f t="shared" si="0"/>
        <v>0</v>
      </c>
      <c r="G15" s="44"/>
      <c r="H15" s="217"/>
      <c r="I15" s="30"/>
      <c r="J15" s="73">
        <f t="shared" si="1"/>
        <v>0</v>
      </c>
      <c r="K15" s="73"/>
      <c r="L15" s="73"/>
      <c r="M15" s="3"/>
      <c r="N15" s="3"/>
      <c r="O15" s="3"/>
      <c r="P15" s="3"/>
      <c r="Q15" s="3"/>
      <c r="R15" s="3"/>
      <c r="S15" s="3"/>
      <c r="T15" s="3"/>
      <c r="U15" s="3"/>
      <c r="V15" s="3">
        <f t="shared" si="2"/>
        <v>0</v>
      </c>
      <c r="W15" s="184"/>
    </row>
    <row r="16" spans="1:28" ht="19.95" customHeight="1">
      <c r="A16" s="46">
        <v>46094</v>
      </c>
      <c r="B16" s="45"/>
      <c r="C16" s="45"/>
      <c r="D16" s="45">
        <f t="shared" si="3"/>
        <v>0</v>
      </c>
      <c r="E16" s="45"/>
      <c r="F16" s="30">
        <f t="shared" si="0"/>
        <v>0</v>
      </c>
      <c r="G16" s="44"/>
      <c r="H16" s="217"/>
      <c r="I16" s="30"/>
      <c r="J16" s="73">
        <f t="shared" si="1"/>
        <v>0</v>
      </c>
      <c r="K16" s="73"/>
      <c r="L16" s="73"/>
      <c r="N16" s="3"/>
      <c r="O16" s="3"/>
      <c r="P16" s="3"/>
      <c r="Q16" s="3"/>
      <c r="R16" s="3"/>
      <c r="S16" s="3"/>
      <c r="T16" s="3"/>
      <c r="U16" s="3"/>
      <c r="V16" s="3">
        <f t="shared" si="2"/>
        <v>0</v>
      </c>
      <c r="W16" s="185"/>
    </row>
    <row r="17" spans="1:23" ht="19.95" customHeight="1">
      <c r="A17" s="46">
        <v>46095</v>
      </c>
      <c r="B17" s="45"/>
      <c r="C17" s="45"/>
      <c r="D17" s="45">
        <f t="shared" si="3"/>
        <v>0</v>
      </c>
      <c r="E17" s="45"/>
      <c r="F17" s="30">
        <f t="shared" si="0"/>
        <v>0</v>
      </c>
      <c r="G17" s="44"/>
      <c r="H17" s="217"/>
      <c r="I17" s="30"/>
      <c r="J17" s="73">
        <f t="shared" si="1"/>
        <v>0</v>
      </c>
      <c r="K17" s="73"/>
      <c r="L17" s="73"/>
      <c r="N17" s="3"/>
      <c r="O17" s="3"/>
      <c r="P17" s="3"/>
      <c r="Q17" s="3"/>
      <c r="R17" s="3"/>
      <c r="S17" s="3"/>
      <c r="T17" s="3"/>
      <c r="U17" s="3"/>
      <c r="V17" s="3">
        <f t="shared" si="2"/>
        <v>0</v>
      </c>
      <c r="W17" s="185"/>
    </row>
    <row r="18" spans="1:23" ht="19.95" customHeight="1">
      <c r="A18" s="46">
        <v>46096</v>
      </c>
      <c r="B18" s="45"/>
      <c r="C18" s="45"/>
      <c r="D18" s="45">
        <f t="shared" si="3"/>
        <v>0</v>
      </c>
      <c r="E18" s="45"/>
      <c r="F18" s="30">
        <f t="shared" si="0"/>
        <v>0</v>
      </c>
      <c r="G18" s="44"/>
      <c r="H18" s="217"/>
      <c r="I18" s="30"/>
      <c r="J18" s="73">
        <f t="shared" si="1"/>
        <v>0</v>
      </c>
      <c r="K18" s="73"/>
      <c r="L18" s="73"/>
      <c r="N18" s="3"/>
      <c r="O18" s="3"/>
      <c r="P18" s="3"/>
      <c r="Q18" s="3"/>
      <c r="R18" s="3"/>
      <c r="S18" s="3"/>
      <c r="T18" s="3"/>
      <c r="U18" s="3"/>
      <c r="V18" s="3">
        <f t="shared" si="2"/>
        <v>0</v>
      </c>
      <c r="W18" s="183"/>
    </row>
    <row r="19" spans="1:23" ht="19.95" customHeight="1">
      <c r="A19" s="46">
        <v>46097</v>
      </c>
      <c r="B19" s="45"/>
      <c r="C19" s="45"/>
      <c r="D19" s="45">
        <f t="shared" si="3"/>
        <v>0</v>
      </c>
      <c r="E19" s="45"/>
      <c r="F19" s="30">
        <f t="shared" si="0"/>
        <v>0</v>
      </c>
      <c r="G19" s="44"/>
      <c r="H19" s="217"/>
      <c r="I19" s="30"/>
      <c r="J19" s="73">
        <f t="shared" si="1"/>
        <v>0</v>
      </c>
      <c r="K19" s="73"/>
      <c r="L19" s="73"/>
      <c r="N19" s="3"/>
      <c r="O19" s="3"/>
      <c r="P19" s="3"/>
      <c r="Q19" s="3"/>
      <c r="R19" s="3"/>
      <c r="S19" s="3"/>
      <c r="T19" s="3"/>
      <c r="U19" s="3"/>
      <c r="V19" s="3">
        <f t="shared" si="2"/>
        <v>0</v>
      </c>
      <c r="W19" s="185"/>
    </row>
    <row r="20" spans="1:23" ht="19.95" customHeight="1">
      <c r="A20" s="46">
        <v>46098</v>
      </c>
      <c r="B20" s="45"/>
      <c r="C20" s="45"/>
      <c r="D20" s="45">
        <f t="shared" si="3"/>
        <v>0</v>
      </c>
      <c r="E20" s="45"/>
      <c r="F20" s="30">
        <f t="shared" si="0"/>
        <v>0</v>
      </c>
      <c r="G20" s="44"/>
      <c r="H20" s="217"/>
      <c r="I20" s="30"/>
      <c r="J20" s="73">
        <f t="shared" si="1"/>
        <v>0</v>
      </c>
      <c r="K20" s="73"/>
      <c r="L20" s="73"/>
      <c r="N20" s="3"/>
      <c r="O20" s="3"/>
      <c r="P20" s="3"/>
      <c r="Q20" s="3"/>
      <c r="R20" s="3"/>
      <c r="S20" s="3"/>
      <c r="T20" s="3"/>
      <c r="U20" s="3"/>
      <c r="V20" s="3">
        <f t="shared" si="2"/>
        <v>0</v>
      </c>
      <c r="W20" s="183"/>
    </row>
    <row r="21" spans="1:23" ht="19.95" customHeight="1">
      <c r="A21" s="46">
        <v>46099</v>
      </c>
      <c r="B21" s="45"/>
      <c r="C21" s="45"/>
      <c r="D21" s="45">
        <f t="shared" si="3"/>
        <v>0</v>
      </c>
      <c r="E21" s="45"/>
      <c r="F21" s="30">
        <f t="shared" si="0"/>
        <v>0</v>
      </c>
      <c r="G21" s="44"/>
      <c r="H21" s="217"/>
      <c r="I21" s="30"/>
      <c r="J21" s="73">
        <f t="shared" si="1"/>
        <v>0</v>
      </c>
      <c r="K21" s="73"/>
      <c r="L21" s="73"/>
      <c r="N21" s="3"/>
      <c r="O21" s="3"/>
      <c r="P21" s="3"/>
      <c r="Q21" s="3"/>
      <c r="R21" s="3"/>
      <c r="S21" s="3"/>
      <c r="T21" s="3"/>
      <c r="U21" s="3"/>
      <c r="V21" s="3">
        <f t="shared" si="2"/>
        <v>0</v>
      </c>
      <c r="W21" s="185"/>
    </row>
    <row r="22" spans="1:23" ht="19.95" customHeight="1">
      <c r="A22" s="46">
        <v>46100</v>
      </c>
      <c r="B22" s="45"/>
      <c r="C22" s="45"/>
      <c r="D22" s="45">
        <f t="shared" si="3"/>
        <v>0</v>
      </c>
      <c r="E22" s="45"/>
      <c r="F22" s="30">
        <f t="shared" si="0"/>
        <v>0</v>
      </c>
      <c r="G22" s="44"/>
      <c r="H22" s="217"/>
      <c r="I22" s="30"/>
      <c r="J22" s="73">
        <f t="shared" si="1"/>
        <v>0</v>
      </c>
      <c r="K22" s="73"/>
      <c r="L22" s="73"/>
      <c r="N22" s="3"/>
      <c r="O22" s="3"/>
      <c r="P22" s="3"/>
      <c r="Q22" s="3"/>
      <c r="R22" s="3"/>
      <c r="S22" s="3"/>
      <c r="T22" s="3"/>
      <c r="U22" s="3"/>
      <c r="V22" s="3">
        <f t="shared" si="2"/>
        <v>0</v>
      </c>
      <c r="W22" s="183"/>
    </row>
    <row r="23" spans="1:23" ht="19.95" customHeight="1">
      <c r="A23" s="46">
        <v>46101</v>
      </c>
      <c r="B23" s="45"/>
      <c r="C23" s="45"/>
      <c r="D23" s="45">
        <f t="shared" si="3"/>
        <v>0</v>
      </c>
      <c r="E23" s="45"/>
      <c r="F23" s="30">
        <f t="shared" si="0"/>
        <v>0</v>
      </c>
      <c r="G23" s="44"/>
      <c r="H23" s="217"/>
      <c r="I23" s="30"/>
      <c r="J23" s="73">
        <f t="shared" si="1"/>
        <v>0</v>
      </c>
      <c r="K23" s="73"/>
      <c r="L23" s="73"/>
      <c r="N23" s="3"/>
      <c r="O23" s="3"/>
      <c r="P23" s="3"/>
      <c r="Q23" s="3"/>
      <c r="R23" s="3"/>
      <c r="S23" s="3"/>
      <c r="T23" s="3"/>
      <c r="U23" s="3"/>
      <c r="V23" s="3">
        <f t="shared" si="2"/>
        <v>0</v>
      </c>
      <c r="W23" s="185"/>
    </row>
    <row r="24" spans="1:23" ht="19.95" customHeight="1">
      <c r="A24" s="46">
        <v>46102</v>
      </c>
      <c r="B24" s="45"/>
      <c r="C24" s="45"/>
      <c r="D24" s="45">
        <f t="shared" si="3"/>
        <v>0</v>
      </c>
      <c r="E24" s="45"/>
      <c r="F24" s="30">
        <f t="shared" si="0"/>
        <v>0</v>
      </c>
      <c r="G24" s="44"/>
      <c r="H24" s="217"/>
      <c r="I24" s="30"/>
      <c r="J24" s="73">
        <f t="shared" si="1"/>
        <v>0</v>
      </c>
      <c r="K24" s="73"/>
      <c r="L24" s="73"/>
      <c r="N24" s="3"/>
      <c r="O24" s="3"/>
      <c r="P24" s="3"/>
      <c r="Q24" s="3"/>
      <c r="R24" s="3"/>
      <c r="S24" s="3"/>
      <c r="T24" s="3"/>
      <c r="U24" s="3"/>
      <c r="V24" s="3">
        <f t="shared" si="2"/>
        <v>0</v>
      </c>
    </row>
    <row r="25" spans="1:23" ht="19.95" customHeight="1">
      <c r="A25" s="46">
        <v>46103</v>
      </c>
      <c r="B25" s="45"/>
      <c r="C25" s="45"/>
      <c r="D25" s="45">
        <f t="shared" si="3"/>
        <v>0</v>
      </c>
      <c r="E25" s="45"/>
      <c r="F25" s="30">
        <f t="shared" si="0"/>
        <v>0</v>
      </c>
      <c r="G25" s="44"/>
      <c r="H25" s="217"/>
      <c r="I25" s="30"/>
      <c r="J25" s="73">
        <f t="shared" si="1"/>
        <v>0</v>
      </c>
      <c r="K25" s="73"/>
      <c r="L25" s="73"/>
      <c r="N25" s="3"/>
      <c r="O25" s="3"/>
      <c r="P25" s="3"/>
      <c r="Q25" s="3"/>
      <c r="R25" s="3"/>
      <c r="S25" s="3"/>
      <c r="T25" s="3"/>
      <c r="U25" s="3"/>
      <c r="V25" s="3">
        <f t="shared" si="2"/>
        <v>0</v>
      </c>
    </row>
    <row r="26" spans="1:23" ht="19.95" customHeight="1">
      <c r="A26" s="46">
        <v>46104</v>
      </c>
      <c r="B26" s="45"/>
      <c r="C26" s="45"/>
      <c r="D26" s="45">
        <f t="shared" si="3"/>
        <v>0</v>
      </c>
      <c r="E26" s="45"/>
      <c r="F26" s="30">
        <f t="shared" si="0"/>
        <v>0</v>
      </c>
      <c r="G26" s="44"/>
      <c r="H26" s="217"/>
      <c r="I26" s="30"/>
      <c r="J26" s="73">
        <f t="shared" si="1"/>
        <v>0</v>
      </c>
      <c r="K26" s="73"/>
      <c r="L26" s="73"/>
      <c r="N26" s="3"/>
      <c r="O26" s="3"/>
      <c r="P26" s="3"/>
      <c r="Q26" s="3"/>
      <c r="R26" s="3"/>
      <c r="S26" s="3"/>
      <c r="T26" s="3"/>
      <c r="U26" s="3"/>
      <c r="V26" s="3">
        <f t="shared" si="2"/>
        <v>0</v>
      </c>
    </row>
    <row r="27" spans="1:23" ht="19.95" customHeight="1">
      <c r="A27" s="46">
        <v>46105</v>
      </c>
      <c r="B27" s="45"/>
      <c r="C27" s="45"/>
      <c r="D27" s="45">
        <f t="shared" si="3"/>
        <v>0</v>
      </c>
      <c r="E27" s="45"/>
      <c r="F27" s="30">
        <f t="shared" si="0"/>
        <v>0</v>
      </c>
      <c r="G27" s="44"/>
      <c r="H27" s="217"/>
      <c r="I27" s="30"/>
      <c r="J27" s="73">
        <f t="shared" si="1"/>
        <v>0</v>
      </c>
      <c r="K27" s="73"/>
      <c r="L27" s="73"/>
      <c r="N27" s="3"/>
      <c r="O27" s="3"/>
      <c r="P27" s="3"/>
      <c r="Q27" s="3"/>
      <c r="R27" s="3"/>
      <c r="S27" s="3"/>
      <c r="T27" s="3"/>
      <c r="U27" s="3"/>
      <c r="V27" s="3">
        <f t="shared" si="2"/>
        <v>0</v>
      </c>
    </row>
    <row r="28" spans="1:23" ht="19.95" customHeight="1">
      <c r="A28" s="46">
        <v>46106</v>
      </c>
      <c r="B28" s="45"/>
      <c r="C28" s="45"/>
      <c r="D28" s="45">
        <f t="shared" si="3"/>
        <v>0</v>
      </c>
      <c r="E28" s="45"/>
      <c r="F28" s="30">
        <f t="shared" si="0"/>
        <v>0</v>
      </c>
      <c r="G28" s="44"/>
      <c r="H28" s="217"/>
      <c r="I28" s="30"/>
      <c r="J28" s="73">
        <f t="shared" si="1"/>
        <v>0</v>
      </c>
      <c r="K28" s="73"/>
      <c r="L28" s="73"/>
      <c r="N28" s="3"/>
      <c r="O28" s="3"/>
      <c r="P28" s="3"/>
      <c r="Q28" s="3"/>
      <c r="R28" s="3"/>
      <c r="S28" s="3"/>
      <c r="T28" s="3"/>
      <c r="U28" s="3"/>
      <c r="V28" s="3">
        <f t="shared" si="2"/>
        <v>0</v>
      </c>
    </row>
    <row r="29" spans="1:23" ht="19.95" customHeight="1">
      <c r="A29" s="46">
        <v>46107</v>
      </c>
      <c r="B29" s="45"/>
      <c r="C29" s="45"/>
      <c r="D29" s="45">
        <f t="shared" si="3"/>
        <v>0</v>
      </c>
      <c r="E29" s="45"/>
      <c r="F29" s="30">
        <f t="shared" si="0"/>
        <v>0</v>
      </c>
      <c r="G29" s="44"/>
      <c r="H29" s="217"/>
      <c r="I29" s="30"/>
      <c r="J29" s="73">
        <f t="shared" si="1"/>
        <v>0</v>
      </c>
      <c r="K29" s="73"/>
      <c r="L29" s="73"/>
      <c r="N29" s="3"/>
      <c r="O29" s="3"/>
      <c r="P29" s="3"/>
      <c r="Q29" s="3"/>
      <c r="R29" s="3"/>
      <c r="S29" s="3"/>
      <c r="T29" s="3"/>
      <c r="U29" s="3"/>
      <c r="V29" s="3">
        <f t="shared" si="2"/>
        <v>0</v>
      </c>
    </row>
    <row r="30" spans="1:23" ht="19.95" customHeight="1">
      <c r="A30" s="46">
        <v>46108</v>
      </c>
      <c r="B30" s="45"/>
      <c r="C30" s="45"/>
      <c r="D30" s="45">
        <f t="shared" si="3"/>
        <v>0</v>
      </c>
      <c r="E30" s="45"/>
      <c r="F30" s="30">
        <f t="shared" si="0"/>
        <v>0</v>
      </c>
      <c r="G30" s="44"/>
      <c r="H30" s="217"/>
      <c r="I30" s="30"/>
      <c r="J30" s="73">
        <f t="shared" si="1"/>
        <v>0</v>
      </c>
      <c r="K30" s="73"/>
      <c r="L30" s="73"/>
      <c r="N30" s="3"/>
      <c r="O30" s="3"/>
      <c r="P30" s="3"/>
      <c r="Q30" s="3"/>
      <c r="R30" s="3"/>
      <c r="S30" s="3"/>
      <c r="T30" s="3"/>
      <c r="U30" s="3"/>
      <c r="V30" s="3">
        <f t="shared" si="2"/>
        <v>0</v>
      </c>
    </row>
    <row r="31" spans="1:23" ht="19.95" customHeight="1">
      <c r="A31" s="46">
        <v>46109</v>
      </c>
      <c r="B31" s="45"/>
      <c r="C31" s="45"/>
      <c r="D31" s="45">
        <f t="shared" si="3"/>
        <v>0</v>
      </c>
      <c r="E31" s="45"/>
      <c r="F31" s="30">
        <f t="shared" si="0"/>
        <v>0</v>
      </c>
      <c r="G31" s="44"/>
      <c r="H31" s="217"/>
      <c r="I31" s="30"/>
      <c r="J31" s="73">
        <f t="shared" si="1"/>
        <v>0</v>
      </c>
      <c r="K31" s="73"/>
      <c r="L31" s="73"/>
      <c r="N31" s="3"/>
      <c r="O31" s="3"/>
      <c r="P31" s="3"/>
      <c r="Q31" s="3"/>
      <c r="R31" s="3"/>
      <c r="S31" s="3"/>
      <c r="T31" s="3"/>
      <c r="U31" s="3"/>
      <c r="V31" s="3">
        <f t="shared" si="2"/>
        <v>0</v>
      </c>
    </row>
    <row r="32" spans="1:23" ht="19.95" customHeight="1">
      <c r="A32" s="46">
        <v>46110</v>
      </c>
      <c r="B32" s="45"/>
      <c r="C32" s="45"/>
      <c r="D32" s="45">
        <f t="shared" si="3"/>
        <v>0</v>
      </c>
      <c r="E32" s="45"/>
      <c r="F32" s="30">
        <f t="shared" si="0"/>
        <v>0</v>
      </c>
      <c r="G32" s="44"/>
      <c r="H32" s="217"/>
      <c r="I32" s="30"/>
      <c r="J32" s="73">
        <f t="shared" si="1"/>
        <v>0</v>
      </c>
      <c r="K32" s="73"/>
      <c r="L32" s="73"/>
      <c r="N32" s="3"/>
      <c r="O32" s="3"/>
      <c r="P32" s="3"/>
      <c r="Q32" s="3"/>
      <c r="R32" s="3"/>
      <c r="S32" s="3"/>
      <c r="T32" s="3"/>
      <c r="U32" s="3"/>
      <c r="V32" s="3">
        <f t="shared" si="2"/>
        <v>0</v>
      </c>
    </row>
    <row r="33" spans="1:28" ht="19.95" customHeight="1">
      <c r="A33" s="46">
        <v>46111</v>
      </c>
      <c r="B33" s="45"/>
      <c r="C33" s="45"/>
      <c r="D33" s="45">
        <f t="shared" si="3"/>
        <v>0</v>
      </c>
      <c r="E33" s="45"/>
      <c r="F33" s="30">
        <f t="shared" si="0"/>
        <v>0</v>
      </c>
      <c r="G33" s="44"/>
      <c r="H33" s="217"/>
      <c r="I33" s="30"/>
      <c r="J33" s="73">
        <f t="shared" si="1"/>
        <v>0</v>
      </c>
      <c r="K33" s="73"/>
      <c r="L33" s="73"/>
      <c r="N33" s="3"/>
      <c r="O33" s="3"/>
      <c r="P33" s="3"/>
      <c r="Q33" s="3"/>
      <c r="R33" s="3"/>
      <c r="S33" s="3"/>
      <c r="T33" s="3"/>
      <c r="U33" s="3"/>
      <c r="V33" s="3">
        <f t="shared" si="2"/>
        <v>0</v>
      </c>
    </row>
    <row r="34" spans="1:28" ht="19.95" customHeight="1">
      <c r="A34" s="46">
        <v>46112</v>
      </c>
      <c r="B34" s="45"/>
      <c r="C34" s="45"/>
      <c r="D34" s="45">
        <f t="shared" si="3"/>
        <v>0</v>
      </c>
      <c r="E34" s="45"/>
      <c r="F34" s="30">
        <f t="shared" si="0"/>
        <v>0</v>
      </c>
      <c r="G34" s="44"/>
      <c r="H34" s="217"/>
      <c r="I34" s="30"/>
      <c r="J34" s="73">
        <f t="shared" si="1"/>
        <v>0</v>
      </c>
      <c r="K34" s="73"/>
      <c r="L34" s="73"/>
      <c r="N34" s="3"/>
      <c r="O34" s="3"/>
      <c r="P34" s="3"/>
      <c r="Q34" s="3"/>
      <c r="R34" s="3"/>
      <c r="S34" s="3"/>
      <c r="T34" s="3"/>
      <c r="U34" s="3"/>
      <c r="V34" s="3">
        <f t="shared" si="2"/>
        <v>0</v>
      </c>
    </row>
    <row r="35" spans="1:28" ht="19.95" customHeight="1">
      <c r="A35" s="43" t="s">
        <v>17</v>
      </c>
      <c r="B35" s="30">
        <f t="shared" ref="B35:V35" si="4">SUM(B4:B34)</f>
        <v>0</v>
      </c>
      <c r="C35" s="30">
        <f>SUM(C4:C34)</f>
        <v>0</v>
      </c>
      <c r="D35" s="30">
        <f t="shared" si="4"/>
        <v>0</v>
      </c>
      <c r="E35" s="30">
        <f t="shared" si="4"/>
        <v>0</v>
      </c>
      <c r="F35" s="30">
        <f>+B35+D35+E35</f>
        <v>0</v>
      </c>
      <c r="G35" s="30">
        <f t="shared" si="4"/>
        <v>0</v>
      </c>
      <c r="H35" s="30">
        <f t="shared" si="4"/>
        <v>0</v>
      </c>
      <c r="I35" s="30">
        <f t="shared" si="4"/>
        <v>0</v>
      </c>
      <c r="J35" s="30">
        <f t="shared" si="4"/>
        <v>0</v>
      </c>
      <c r="K35" s="30"/>
      <c r="L35" s="30">
        <f t="shared" si="4"/>
        <v>0</v>
      </c>
      <c r="M35" s="30">
        <f t="shared" si="4"/>
        <v>0</v>
      </c>
      <c r="N35" s="30">
        <f>SUM(N4:N34)</f>
        <v>0</v>
      </c>
      <c r="O35" s="30">
        <f t="shared" si="4"/>
        <v>0</v>
      </c>
      <c r="P35" s="30">
        <f t="shared" si="4"/>
        <v>0</v>
      </c>
      <c r="Q35" s="30">
        <f t="shared" si="4"/>
        <v>0</v>
      </c>
      <c r="R35" s="30">
        <f t="shared" si="4"/>
        <v>0</v>
      </c>
      <c r="S35" s="30">
        <f t="shared" si="4"/>
        <v>0</v>
      </c>
      <c r="T35" s="30">
        <f t="shared" si="4"/>
        <v>0</v>
      </c>
      <c r="U35" s="30">
        <f t="shared" si="4"/>
        <v>0</v>
      </c>
      <c r="V35" s="30">
        <f t="shared" si="4"/>
        <v>0</v>
      </c>
    </row>
    <row r="36" spans="1:28">
      <c r="A36" s="264"/>
      <c r="B36" s="181"/>
      <c r="I36" s="181"/>
      <c r="J36" s="4"/>
      <c r="T36" s="3"/>
      <c r="U36" s="3"/>
      <c r="V36" s="3"/>
      <c r="W36" s="3"/>
      <c r="X36" s="3"/>
      <c r="Y36" s="3"/>
      <c r="Z36" s="3"/>
      <c r="AA36" s="3"/>
      <c r="AB36" s="3"/>
    </row>
    <row r="37" spans="1:28">
      <c r="A37" s="265"/>
      <c r="B37" s="42"/>
      <c r="I37" s="42"/>
      <c r="J37" s="4"/>
      <c r="T37" s="3"/>
      <c r="U37" s="3"/>
      <c r="V37" s="3"/>
      <c r="W37" s="3"/>
      <c r="X37" s="3"/>
      <c r="Y37" s="3"/>
      <c r="Z37" s="3"/>
      <c r="AA37" s="3"/>
      <c r="AB37" s="3"/>
    </row>
    <row r="38" spans="1:28" ht="16.2" thickBot="1">
      <c r="A38" s="180"/>
      <c r="J38" s="4"/>
    </row>
    <row r="39" spans="1:28">
      <c r="A39" s="32" t="s">
        <v>456</v>
      </c>
      <c r="B39" s="74">
        <v>0.15</v>
      </c>
      <c r="C39" s="4"/>
      <c r="D39" s="40" t="s">
        <v>453</v>
      </c>
      <c r="E39" s="39">
        <f>+E35</f>
        <v>0</v>
      </c>
      <c r="F39" s="72" t="s">
        <v>451</v>
      </c>
      <c r="G39" s="37">
        <f>+B44</f>
        <v>0</v>
      </c>
      <c r="I39" s="74"/>
      <c r="J39" s="1"/>
      <c r="L39" s="4"/>
      <c r="M39" s="1"/>
      <c r="N39" s="1"/>
    </row>
    <row r="40" spans="1:28">
      <c r="A40" s="32" t="s">
        <v>454</v>
      </c>
      <c r="B40" s="33">
        <f>ROUND(B42/1.1,0)</f>
        <v>0</v>
      </c>
      <c r="C40" s="8"/>
      <c r="D40" s="27" t="s">
        <v>451</v>
      </c>
      <c r="E40" s="20">
        <f>+G39</f>
        <v>0</v>
      </c>
      <c r="F40" s="68" t="s">
        <v>394</v>
      </c>
      <c r="G40" s="25">
        <f>B45</f>
        <v>0</v>
      </c>
      <c r="H40" s="63"/>
      <c r="I40" s="33"/>
      <c r="J40" s="1"/>
      <c r="L40" s="8"/>
      <c r="M40" s="1"/>
      <c r="N40" s="1"/>
    </row>
    <row r="41" spans="1:28">
      <c r="A41" s="32" t="s">
        <v>452</v>
      </c>
      <c r="B41" s="33">
        <f>+B42-B40</f>
        <v>0</v>
      </c>
      <c r="C41" s="3"/>
      <c r="D41" s="27"/>
      <c r="E41" s="20"/>
      <c r="F41" s="68" t="s">
        <v>448</v>
      </c>
      <c r="G41" s="25">
        <f>+B40</f>
        <v>0</v>
      </c>
      <c r="H41" s="63"/>
      <c r="I41" s="33"/>
      <c r="J41" s="1"/>
      <c r="L41" s="3"/>
      <c r="M41" s="1"/>
      <c r="N41" s="1"/>
    </row>
    <row r="42" spans="1:28">
      <c r="A42" s="32" t="s">
        <v>449</v>
      </c>
      <c r="B42" s="55">
        <f>+E35*B39</f>
        <v>0</v>
      </c>
      <c r="C42" s="3"/>
      <c r="D42" s="27"/>
      <c r="E42" s="20"/>
      <c r="F42" s="68" t="s">
        <v>447</v>
      </c>
      <c r="G42" s="25">
        <f>+B41</f>
        <v>0</v>
      </c>
      <c r="I42" s="55"/>
      <c r="J42" s="1"/>
      <c r="L42" s="3"/>
      <c r="M42" s="1"/>
      <c r="N42" s="1"/>
    </row>
    <row r="43" spans="1:28" ht="17.399999999999999">
      <c r="A43" s="120"/>
      <c r="D43" s="27"/>
      <c r="E43" s="20"/>
      <c r="F43" s="68" t="s">
        <v>444</v>
      </c>
      <c r="G43" s="67">
        <f>+B46</f>
        <v>0</v>
      </c>
      <c r="J43" s="1"/>
      <c r="L43" s="16"/>
      <c r="M43" s="1"/>
      <c r="N43" s="1"/>
    </row>
    <row r="44" spans="1:28">
      <c r="A44" s="4" t="s">
        <v>462</v>
      </c>
      <c r="B44" s="16">
        <f>E35-B40</f>
        <v>0</v>
      </c>
      <c r="D44" s="27"/>
      <c r="E44" s="20"/>
      <c r="F44" s="29" t="s">
        <v>472</v>
      </c>
      <c r="G44" s="25">
        <f>+B35</f>
        <v>0</v>
      </c>
      <c r="I44" s="16"/>
      <c r="J44" s="1"/>
      <c r="M44" s="1"/>
      <c r="N44" s="1"/>
    </row>
    <row r="45" spans="1:28" ht="16.2" thickBot="1">
      <c r="A45" s="4" t="s">
        <v>445</v>
      </c>
      <c r="B45" s="16">
        <f>D35</f>
        <v>0</v>
      </c>
      <c r="D45" s="23"/>
      <c r="E45" s="22">
        <f>SUM(E39:E44)</f>
        <v>0</v>
      </c>
      <c r="F45" s="22"/>
      <c r="G45" s="21">
        <f>SUM(G39:G44)</f>
        <v>0</v>
      </c>
      <c r="I45" s="16"/>
      <c r="J45" s="1"/>
      <c r="M45" s="1"/>
      <c r="N45" s="1"/>
      <c r="Q45" s="16"/>
    </row>
    <row r="46" spans="1:28" s="144" customFormat="1">
      <c r="A46" s="4" t="s">
        <v>444</v>
      </c>
      <c r="B46" s="16">
        <f>C35-B42</f>
        <v>0</v>
      </c>
      <c r="C46" s="1"/>
      <c r="D46" s="1"/>
      <c r="E46" s="1"/>
      <c r="F46" s="3"/>
      <c r="H46" s="211"/>
      <c r="I46" s="16"/>
      <c r="J46" s="1"/>
      <c r="K46" s="3"/>
      <c r="L46" s="1"/>
      <c r="N46" s="163"/>
      <c r="O46" s="162"/>
      <c r="P46" s="149"/>
      <c r="Q46" s="7"/>
      <c r="R46" s="8"/>
      <c r="S46" s="8"/>
      <c r="T46" s="8"/>
    </row>
    <row r="47" spans="1:28" s="144" customFormat="1">
      <c r="A47" s="161"/>
      <c r="B47" s="160"/>
      <c r="F47" s="3"/>
      <c r="H47" s="211"/>
      <c r="I47" s="160"/>
      <c r="K47" s="3"/>
      <c r="N47" s="158"/>
      <c r="O47" s="154"/>
      <c r="P47" s="149"/>
    </row>
    <row r="48" spans="1:28" s="144" customFormat="1">
      <c r="A48" s="159" t="s">
        <v>461</v>
      </c>
      <c r="B48" s="3"/>
      <c r="F48" s="3"/>
      <c r="H48" s="211"/>
      <c r="I48" s="3"/>
      <c r="K48" s="3"/>
      <c r="M48" s="151"/>
      <c r="N48" s="158"/>
      <c r="O48" s="154"/>
      <c r="P48" s="149"/>
    </row>
    <row r="49" spans="1:20" s="144" customFormat="1">
      <c r="A49" s="144" t="s">
        <v>442</v>
      </c>
      <c r="B49" s="157"/>
      <c r="C49" s="153"/>
      <c r="D49" s="153"/>
      <c r="E49" s="151"/>
      <c r="F49" s="3"/>
      <c r="H49" s="211"/>
      <c r="I49" s="157"/>
      <c r="J49" s="151"/>
      <c r="K49" s="3"/>
      <c r="L49" s="153"/>
      <c r="M49" s="151"/>
      <c r="N49" s="158"/>
      <c r="O49" s="154"/>
      <c r="P49" s="149"/>
    </row>
    <row r="50" spans="1:20" s="144" customFormat="1">
      <c r="A50" s="153"/>
      <c r="B50" s="152"/>
      <c r="C50" s="146"/>
      <c r="D50" s="146"/>
      <c r="E50" s="151"/>
      <c r="F50" s="3"/>
      <c r="H50" s="211"/>
      <c r="I50" s="152"/>
      <c r="J50" s="151"/>
      <c r="K50" s="3"/>
      <c r="L50" s="146"/>
      <c r="N50" s="149"/>
      <c r="O50" s="149"/>
      <c r="P50" s="149"/>
      <c r="Q50" s="1"/>
      <c r="R50" s="1"/>
      <c r="S50" s="1"/>
      <c r="T50" s="1"/>
    </row>
    <row r="51" spans="1:20" s="144" customFormat="1">
      <c r="A51" s="146"/>
      <c r="F51" s="3"/>
      <c r="H51" s="145"/>
      <c r="K51" s="3"/>
      <c r="Q51" s="1"/>
      <c r="R51" s="1"/>
      <c r="S51" s="1"/>
      <c r="T51" s="1"/>
    </row>
    <row r="52" spans="1:20" s="144" customFormat="1" ht="16.2" thickBot="1">
      <c r="A52" s="146"/>
      <c r="F52" s="3"/>
      <c r="K52" s="3"/>
      <c r="Q52" s="1"/>
      <c r="R52" s="1"/>
      <c r="S52" s="1"/>
      <c r="T52" s="1"/>
    </row>
    <row r="53" spans="1:20">
      <c r="A53" s="146"/>
      <c r="B53" s="144"/>
      <c r="C53" s="144"/>
      <c r="D53" s="144"/>
      <c r="E53" s="145"/>
      <c r="I53" s="144"/>
      <c r="K53" s="117"/>
      <c r="R53" s="145"/>
      <c r="S53" s="144"/>
    </row>
    <row r="54" spans="1:20">
      <c r="A54" s="5"/>
      <c r="K54" s="42"/>
    </row>
    <row r="55" spans="1:20">
      <c r="A55" s="5"/>
      <c r="K55" s="56"/>
    </row>
    <row r="56" spans="1:20">
      <c r="A56" s="5"/>
      <c r="K56" s="56"/>
    </row>
    <row r="57" spans="1:20">
      <c r="A57" s="5"/>
      <c r="K57" s="56"/>
    </row>
    <row r="58" spans="1:20">
      <c r="A58" s="5"/>
      <c r="K58" s="56"/>
    </row>
    <row r="59" spans="1:20">
      <c r="A59" s="5"/>
      <c r="K59" s="56"/>
    </row>
    <row r="60" spans="1:20" ht="16.2" thickBot="1">
      <c r="A60" s="5"/>
      <c r="K60" s="111"/>
    </row>
    <row r="61" spans="1:20">
      <c r="A61" s="5"/>
    </row>
    <row r="62" spans="1:20">
      <c r="A62" s="5"/>
    </row>
    <row r="63" spans="1:20">
      <c r="A63" s="5"/>
    </row>
    <row r="64" spans="1:20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26</vt:i4>
      </vt:variant>
      <vt:variant>
        <vt:lpstr>이름이 지정된 범위</vt:lpstr>
      </vt:variant>
      <vt:variant>
        <vt:i4>7</vt:i4>
      </vt:variant>
    </vt:vector>
  </HeadingPairs>
  <TitlesOfParts>
    <vt:vector size="33" baseType="lpstr">
      <vt:lpstr>브릭샌드</vt:lpstr>
      <vt:lpstr>태극당광장</vt:lpstr>
      <vt:lpstr>금옥당</vt:lpstr>
      <vt:lpstr>다복집</vt:lpstr>
      <vt:lpstr>테라로사</vt:lpstr>
      <vt:lpstr>태극당서울역점</vt:lpstr>
      <vt:lpstr>일상정원</vt:lpstr>
      <vt:lpstr>한와담</vt:lpstr>
      <vt:lpstr>함루</vt:lpstr>
      <vt:lpstr>서울리에 포스</vt:lpstr>
      <vt:lpstr>무원</vt:lpstr>
      <vt:lpstr>센터커피</vt:lpstr>
      <vt:lpstr>아트태그(팝업)</vt:lpstr>
      <vt:lpstr>돈이찌</vt:lpstr>
      <vt:lpstr>중화가정</vt:lpstr>
      <vt:lpstr>가족회관</vt:lpstr>
      <vt:lpstr>땀땀</vt:lpstr>
      <vt:lpstr>오장동흥남집</vt:lpstr>
      <vt:lpstr>백년옥</vt:lpstr>
      <vt:lpstr>서리재</vt:lpstr>
      <vt:lpstr>호우섬</vt:lpstr>
      <vt:lpstr>호시카츠</vt:lpstr>
      <vt:lpstr>이도곰탕</vt:lpstr>
      <vt:lpstr>벤슨</vt:lpstr>
      <vt:lpstr>도레도레</vt:lpstr>
      <vt:lpstr>부창제과</vt:lpstr>
      <vt:lpstr>금옥당!Print_Area</vt:lpstr>
      <vt:lpstr>다복집!Print_Area</vt:lpstr>
      <vt:lpstr>브릭샌드!Print_Area</vt:lpstr>
      <vt:lpstr>'아트태그(팝업)'!Print_Area</vt:lpstr>
      <vt:lpstr>태극당광장!Print_Area</vt:lpstr>
      <vt:lpstr>태극당서울역점!Print_Area</vt:lpstr>
      <vt:lpstr>테라로사!Print_Area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</cp:lastModifiedBy>
  <dcterms:created xsi:type="dcterms:W3CDTF">2026-04-09T00:07:30Z</dcterms:created>
  <dcterms:modified xsi:type="dcterms:W3CDTF">2026-04-09T02:21:39Z</dcterms:modified>
</cp:coreProperties>
</file>