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de/Drive Matteo/Universitá/2. Magistrale/Primo Anno/II Semestre/Methods And Tools for Industrial Automation/Progetti/Progetto III/"/>
    </mc:Choice>
  </mc:AlternateContent>
  <xr:revisionPtr revIDLastSave="0" documentId="13_ncr:1_{389DBF67-6D74-3E42-AA80-A04D3117A2D6}" xr6:coauthVersionLast="43" xr6:coauthVersionMax="43" xr10:uidLastSave="{00000000-0000-0000-0000-000000000000}"/>
  <bookViews>
    <workbookView xWindow="640" yWindow="660" windowWidth="33860" windowHeight="20480" activeTab="1" xr2:uid="{392F4257-06E8-7547-A7BD-88B9951A01F4}"/>
  </bookViews>
  <sheets>
    <sheet name="Domanda 1" sheetId="1" r:id="rId1"/>
    <sheet name="Domand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I38" i="2"/>
  <c r="J38" i="2"/>
  <c r="K38" i="2"/>
  <c r="L38" i="2"/>
  <c r="M38" i="2"/>
  <c r="B38" i="2"/>
  <c r="D36" i="2"/>
  <c r="E36" i="2"/>
  <c r="F36" i="2"/>
  <c r="G36" i="2"/>
  <c r="G37" i="2" s="1"/>
  <c r="H36" i="2"/>
  <c r="I36" i="2"/>
  <c r="I37" i="2" s="1"/>
  <c r="J36" i="2"/>
  <c r="J37" i="2" s="1"/>
  <c r="K36" i="2"/>
  <c r="K37" i="2" s="1"/>
  <c r="L36" i="2"/>
  <c r="M36" i="2"/>
  <c r="C36" i="2"/>
  <c r="C37" i="2" s="1"/>
  <c r="M37" i="2"/>
  <c r="H37" i="2"/>
  <c r="F37" i="2"/>
  <c r="E37" i="2"/>
  <c r="D37" i="2"/>
  <c r="B34" i="2"/>
  <c r="C34" i="2" s="1"/>
  <c r="L37" i="2"/>
  <c r="B36" i="2"/>
  <c r="B37" i="2" s="1"/>
  <c r="N33" i="2"/>
  <c r="N32" i="2"/>
  <c r="C24" i="2"/>
  <c r="D24" i="2"/>
  <c r="E24" i="2"/>
  <c r="F24" i="2"/>
  <c r="G24" i="2"/>
  <c r="H24" i="2"/>
  <c r="I24" i="2"/>
  <c r="J24" i="2"/>
  <c r="K24" i="2"/>
  <c r="L24" i="2"/>
  <c r="M24" i="2"/>
  <c r="B24" i="2"/>
  <c r="M8" i="2"/>
  <c r="L8" i="2"/>
  <c r="K8" i="2"/>
  <c r="J8" i="2"/>
  <c r="I8" i="2"/>
  <c r="H8" i="2"/>
  <c r="G8" i="2"/>
  <c r="F8" i="2"/>
  <c r="E8" i="2"/>
  <c r="D8" i="2"/>
  <c r="C8" i="2"/>
  <c r="B8" i="2"/>
  <c r="B22" i="2"/>
  <c r="B20" i="2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D34" i="2" l="1"/>
  <c r="B26" i="2"/>
  <c r="M23" i="2"/>
  <c r="L23" i="2"/>
  <c r="K23" i="2"/>
  <c r="J23" i="2"/>
  <c r="I23" i="2"/>
  <c r="H23" i="2"/>
  <c r="G23" i="2"/>
  <c r="F23" i="2"/>
  <c r="E23" i="2"/>
  <c r="D23" i="2"/>
  <c r="C23" i="2"/>
  <c r="B23" i="2"/>
  <c r="N19" i="2"/>
  <c r="N18" i="2"/>
  <c r="M9" i="2"/>
  <c r="L9" i="2"/>
  <c r="K9" i="2"/>
  <c r="J9" i="2"/>
  <c r="I9" i="2"/>
  <c r="H9" i="2"/>
  <c r="G9" i="2"/>
  <c r="F9" i="2"/>
  <c r="E9" i="2"/>
  <c r="D9" i="2"/>
  <c r="C9" i="2"/>
  <c r="B9" i="2"/>
  <c r="M6" i="2"/>
  <c r="M10" i="2" s="1"/>
  <c r="L6" i="2"/>
  <c r="L10" i="2" s="1"/>
  <c r="K6" i="2"/>
  <c r="K10" i="2" s="1"/>
  <c r="J6" i="2"/>
  <c r="J10" i="2" s="1"/>
  <c r="I6" i="2"/>
  <c r="I10" i="2" s="1"/>
  <c r="H6" i="2"/>
  <c r="H10" i="2" s="1"/>
  <c r="G6" i="2"/>
  <c r="G10" i="2" s="1"/>
  <c r="F6" i="2"/>
  <c r="F10" i="2" s="1"/>
  <c r="E6" i="2"/>
  <c r="E10" i="2" s="1"/>
  <c r="D6" i="2"/>
  <c r="D10" i="2" s="1"/>
  <c r="C6" i="2"/>
  <c r="C10" i="2" s="1"/>
  <c r="B6" i="2"/>
  <c r="B10" i="2" s="1"/>
  <c r="N5" i="2"/>
  <c r="N4" i="2"/>
  <c r="B80" i="1"/>
  <c r="O80" i="1" s="1"/>
  <c r="Q80" i="1" s="1"/>
  <c r="A81" i="1"/>
  <c r="B81" i="1" s="1"/>
  <c r="C81" i="1" s="1"/>
  <c r="L67" i="1"/>
  <c r="L70" i="1" s="1"/>
  <c r="G67" i="1"/>
  <c r="G70" i="1" s="1"/>
  <c r="B67" i="1"/>
  <c r="G63" i="1"/>
  <c r="M56" i="1"/>
  <c r="L56" i="1"/>
  <c r="K56" i="1"/>
  <c r="J56" i="1"/>
  <c r="I56" i="1"/>
  <c r="G56" i="1"/>
  <c r="F56" i="1"/>
  <c r="E56" i="1"/>
  <c r="D56" i="1"/>
  <c r="C56" i="1"/>
  <c r="M55" i="1"/>
  <c r="M57" i="1" s="1"/>
  <c r="L55" i="1"/>
  <c r="L57" i="1" s="1"/>
  <c r="K55" i="1"/>
  <c r="K57" i="1" s="1"/>
  <c r="J55" i="1"/>
  <c r="J57" i="1" s="1"/>
  <c r="I55" i="1"/>
  <c r="I57" i="1" s="1"/>
  <c r="G55" i="1"/>
  <c r="G57" i="1" s="1"/>
  <c r="F55" i="1"/>
  <c r="F57" i="1" s="1"/>
  <c r="E55" i="1"/>
  <c r="E57" i="1" s="1"/>
  <c r="D55" i="1"/>
  <c r="D57" i="1" s="1"/>
  <c r="C55" i="1"/>
  <c r="C57" i="1" s="1"/>
  <c r="M41" i="1"/>
  <c r="K41" i="1"/>
  <c r="I41" i="1"/>
  <c r="G41" i="1"/>
  <c r="E41" i="1"/>
  <c r="C41" i="1"/>
  <c r="M40" i="1"/>
  <c r="M42" i="1" s="1"/>
  <c r="K40" i="1"/>
  <c r="K42" i="1" s="1"/>
  <c r="I40" i="1"/>
  <c r="I42" i="1" s="1"/>
  <c r="G40" i="1"/>
  <c r="G42" i="1" s="1"/>
  <c r="E40" i="1"/>
  <c r="E42" i="1" s="1"/>
  <c r="C40" i="1"/>
  <c r="C42" i="1" s="1"/>
  <c r="M26" i="1"/>
  <c r="L26" i="1"/>
  <c r="J26" i="1"/>
  <c r="I26" i="1"/>
  <c r="G26" i="1"/>
  <c r="F26" i="1"/>
  <c r="D26" i="1"/>
  <c r="C26" i="1"/>
  <c r="M25" i="1"/>
  <c r="M27" i="1" s="1"/>
  <c r="L25" i="1"/>
  <c r="L27" i="1" s="1"/>
  <c r="J25" i="1"/>
  <c r="J27" i="1" s="1"/>
  <c r="I25" i="1"/>
  <c r="I27" i="1" s="1"/>
  <c r="G25" i="1"/>
  <c r="G27" i="1" s="1"/>
  <c r="F25" i="1"/>
  <c r="F27" i="1" s="1"/>
  <c r="D25" i="1"/>
  <c r="D27" i="1" s="1"/>
  <c r="C25" i="1"/>
  <c r="C27" i="1" s="1"/>
  <c r="C11" i="1"/>
  <c r="D11" i="1"/>
  <c r="E11" i="1"/>
  <c r="F11" i="1"/>
  <c r="G11" i="1"/>
  <c r="H11" i="1"/>
  <c r="I11" i="1"/>
  <c r="J11" i="1"/>
  <c r="K11" i="1"/>
  <c r="L11" i="1"/>
  <c r="M11" i="1"/>
  <c r="B11" i="1"/>
  <c r="C10" i="1"/>
  <c r="C12" i="1" s="1"/>
  <c r="D10" i="1"/>
  <c r="D12" i="1" s="1"/>
  <c r="E10" i="1"/>
  <c r="E12" i="1" s="1"/>
  <c r="F10" i="1"/>
  <c r="F12" i="1" s="1"/>
  <c r="G10" i="1"/>
  <c r="G12" i="1" s="1"/>
  <c r="H10" i="1"/>
  <c r="H12" i="1" s="1"/>
  <c r="I10" i="1"/>
  <c r="I12" i="1" s="1"/>
  <c r="J10" i="1"/>
  <c r="J12" i="1" s="1"/>
  <c r="K10" i="1"/>
  <c r="K12" i="1" s="1"/>
  <c r="L10" i="1"/>
  <c r="L12" i="1" s="1"/>
  <c r="M10" i="1"/>
  <c r="M12" i="1" s="1"/>
  <c r="B10" i="1"/>
  <c r="B12" i="1" s="1"/>
  <c r="M70" i="1"/>
  <c r="M71" i="1" s="1"/>
  <c r="K70" i="1"/>
  <c r="K71" i="1" s="1"/>
  <c r="J70" i="1"/>
  <c r="J71" i="1" s="1"/>
  <c r="I70" i="1"/>
  <c r="I71" i="1" s="1"/>
  <c r="F70" i="1"/>
  <c r="F71" i="1" s="1"/>
  <c r="E70" i="1"/>
  <c r="E71" i="1" s="1"/>
  <c r="D70" i="1"/>
  <c r="D71" i="1" s="1"/>
  <c r="C70" i="1"/>
  <c r="C71" i="1" s="1"/>
  <c r="H70" i="1"/>
  <c r="H71" i="1" s="1"/>
  <c r="B68" i="1"/>
  <c r="N66" i="1"/>
  <c r="B52" i="1"/>
  <c r="B53" i="1" s="1"/>
  <c r="C53" i="1" s="1"/>
  <c r="C58" i="1" s="1"/>
  <c r="H52" i="1"/>
  <c r="H55" i="1" s="1"/>
  <c r="N51" i="1"/>
  <c r="L37" i="1"/>
  <c r="L41" i="1" s="1"/>
  <c r="J37" i="1"/>
  <c r="J41" i="1" s="1"/>
  <c r="H37" i="1"/>
  <c r="H40" i="1" s="1"/>
  <c r="F37" i="1"/>
  <c r="F40" i="1" s="1"/>
  <c r="D37" i="1"/>
  <c r="D41" i="1" s="1"/>
  <c r="B37" i="1"/>
  <c r="B41" i="1" s="1"/>
  <c r="N36" i="1"/>
  <c r="B22" i="1"/>
  <c r="B26" i="1" s="1"/>
  <c r="N7" i="1"/>
  <c r="K22" i="1"/>
  <c r="K26" i="1" s="1"/>
  <c r="H22" i="1"/>
  <c r="H25" i="1" s="1"/>
  <c r="E22" i="1"/>
  <c r="E25" i="1" s="1"/>
  <c r="C8" i="1"/>
  <c r="C13" i="1" s="1"/>
  <c r="D8" i="1"/>
  <c r="D13" i="1" s="1"/>
  <c r="E8" i="1"/>
  <c r="E13" i="1" s="1"/>
  <c r="F8" i="1"/>
  <c r="F13" i="1" s="1"/>
  <c r="G8" i="1"/>
  <c r="G13" i="1" s="1"/>
  <c r="H8" i="1"/>
  <c r="H13" i="1" s="1"/>
  <c r="I8" i="1"/>
  <c r="I13" i="1" s="1"/>
  <c r="J8" i="1"/>
  <c r="J13" i="1" s="1"/>
  <c r="K8" i="1"/>
  <c r="K13" i="1" s="1"/>
  <c r="L8" i="1"/>
  <c r="L13" i="1" s="1"/>
  <c r="M8" i="1"/>
  <c r="M13" i="1" s="1"/>
  <c r="B8" i="1"/>
  <c r="B13" i="1" s="1"/>
  <c r="N21" i="1"/>
  <c r="N6" i="1"/>
  <c r="E34" i="2" l="1"/>
  <c r="B12" i="2"/>
  <c r="E27" i="1"/>
  <c r="H42" i="1"/>
  <c r="G71" i="1"/>
  <c r="B42" i="1"/>
  <c r="F42" i="1"/>
  <c r="H27" i="1"/>
  <c r="L42" i="1"/>
  <c r="H57" i="1"/>
  <c r="L71" i="1"/>
  <c r="A82" i="1"/>
  <c r="B82" i="1" s="1"/>
  <c r="C82" i="1" s="1"/>
  <c r="D82" i="1" s="1"/>
  <c r="R80" i="1"/>
  <c r="S80" i="1"/>
  <c r="B56" i="1"/>
  <c r="B55" i="1"/>
  <c r="B57" i="1" s="1"/>
  <c r="H41" i="1"/>
  <c r="J40" i="1"/>
  <c r="J42" i="1" s="1"/>
  <c r="B38" i="1"/>
  <c r="B43" i="1" s="1"/>
  <c r="L40" i="1"/>
  <c r="H56" i="1"/>
  <c r="B40" i="1"/>
  <c r="B58" i="1"/>
  <c r="K25" i="1"/>
  <c r="K27" i="1" s="1"/>
  <c r="B25" i="1"/>
  <c r="B27" i="1" s="1"/>
  <c r="F41" i="1"/>
  <c r="D40" i="1"/>
  <c r="D42" i="1" s="1"/>
  <c r="E26" i="1"/>
  <c r="B15" i="1"/>
  <c r="H26" i="1"/>
  <c r="B70" i="1"/>
  <c r="B71" i="1" s="1"/>
  <c r="C68" i="1"/>
  <c r="B72" i="1"/>
  <c r="N67" i="1"/>
  <c r="D53" i="1"/>
  <c r="D58" i="1" s="1"/>
  <c r="N52" i="1"/>
  <c r="N37" i="1"/>
  <c r="N22" i="1"/>
  <c r="B23" i="1"/>
  <c r="B28" i="1" s="1"/>
  <c r="F34" i="2" l="1"/>
  <c r="C38" i="1"/>
  <c r="C43" i="1" s="1"/>
  <c r="A83" i="1"/>
  <c r="B83" i="1"/>
  <c r="A84" i="1"/>
  <c r="O82" i="1"/>
  <c r="Q82" i="1" s="1"/>
  <c r="O81" i="1"/>
  <c r="Q81" i="1" s="1"/>
  <c r="D68" i="1"/>
  <c r="C72" i="1"/>
  <c r="E53" i="1"/>
  <c r="E58" i="1" s="1"/>
  <c r="D38" i="1"/>
  <c r="D43" i="1" s="1"/>
  <c r="C23" i="1"/>
  <c r="C28" i="1" s="1"/>
  <c r="G34" i="2" l="1"/>
  <c r="B84" i="1"/>
  <c r="A85" i="1"/>
  <c r="C83" i="1"/>
  <c r="D83" i="1" s="1"/>
  <c r="E83" i="1" s="1"/>
  <c r="S82" i="1"/>
  <c r="R82" i="1"/>
  <c r="S81" i="1"/>
  <c r="R81" i="1"/>
  <c r="D72" i="1"/>
  <c r="E68" i="1"/>
  <c r="F53" i="1"/>
  <c r="F58" i="1" s="1"/>
  <c r="E38" i="1"/>
  <c r="E43" i="1" s="1"/>
  <c r="D23" i="1"/>
  <c r="D28" i="1" s="1"/>
  <c r="H34" i="2" l="1"/>
  <c r="O83" i="1"/>
  <c r="Q83" i="1" s="1"/>
  <c r="R83" i="1" s="1"/>
  <c r="A86" i="1"/>
  <c r="B85" i="1"/>
  <c r="C84" i="1"/>
  <c r="D84" i="1" s="1"/>
  <c r="E84" i="1" s="1"/>
  <c r="F84" i="1" s="1"/>
  <c r="F68" i="1"/>
  <c r="E72" i="1"/>
  <c r="G53" i="1"/>
  <c r="G58" i="1" s="1"/>
  <c r="F38" i="1"/>
  <c r="F43" i="1" s="1"/>
  <c r="E23" i="1"/>
  <c r="E28" i="1" s="1"/>
  <c r="I34" i="2" l="1"/>
  <c r="S83" i="1"/>
  <c r="O84" i="1"/>
  <c r="Q84" i="1" s="1"/>
  <c r="C85" i="1"/>
  <c r="D85" i="1" s="1"/>
  <c r="E85" i="1" s="1"/>
  <c r="F85" i="1" s="1"/>
  <c r="G85" i="1" s="1"/>
  <c r="O85" i="1" s="1"/>
  <c r="Q85" i="1" s="1"/>
  <c r="A87" i="1"/>
  <c r="B86" i="1"/>
  <c r="F72" i="1"/>
  <c r="G68" i="1"/>
  <c r="H53" i="1"/>
  <c r="H58" i="1" s="1"/>
  <c r="G38" i="1"/>
  <c r="G43" i="1" s="1"/>
  <c r="F23" i="1"/>
  <c r="F28" i="1" s="1"/>
  <c r="J34" i="2" l="1"/>
  <c r="S85" i="1"/>
  <c r="R85" i="1"/>
  <c r="C86" i="1"/>
  <c r="D86" i="1" s="1"/>
  <c r="E86" i="1" s="1"/>
  <c r="F86" i="1" s="1"/>
  <c r="G86" i="1" s="1"/>
  <c r="H86" i="1" s="1"/>
  <c r="A88" i="1"/>
  <c r="B87" i="1"/>
  <c r="S84" i="1"/>
  <c r="R84" i="1"/>
  <c r="G72" i="1"/>
  <c r="H68" i="1"/>
  <c r="I53" i="1"/>
  <c r="I58" i="1" s="1"/>
  <c r="H38" i="1"/>
  <c r="H43" i="1" s="1"/>
  <c r="G23" i="1"/>
  <c r="G28" i="1" s="1"/>
  <c r="K34" i="2" l="1"/>
  <c r="C87" i="1"/>
  <c r="D87" i="1" s="1"/>
  <c r="E87" i="1" s="1"/>
  <c r="F87" i="1" s="1"/>
  <c r="G87" i="1" s="1"/>
  <c r="H87" i="1" s="1"/>
  <c r="I87" i="1" s="1"/>
  <c r="A89" i="1"/>
  <c r="B88" i="1"/>
  <c r="O86" i="1"/>
  <c r="Q86" i="1" s="1"/>
  <c r="I68" i="1"/>
  <c r="H72" i="1"/>
  <c r="J53" i="1"/>
  <c r="J58" i="1" s="1"/>
  <c r="I38" i="1"/>
  <c r="I43" i="1" s="1"/>
  <c r="H23" i="1"/>
  <c r="H28" i="1" s="1"/>
  <c r="L34" i="2" l="1"/>
  <c r="O87" i="1"/>
  <c r="Q87" i="1" s="1"/>
  <c r="S86" i="1"/>
  <c r="R86" i="1"/>
  <c r="C88" i="1"/>
  <c r="D88" i="1" s="1"/>
  <c r="E88" i="1" s="1"/>
  <c r="F88" i="1" s="1"/>
  <c r="G88" i="1" s="1"/>
  <c r="H88" i="1" s="1"/>
  <c r="I88" i="1" s="1"/>
  <c r="J88" i="1" s="1"/>
  <c r="R87" i="1"/>
  <c r="S87" i="1"/>
  <c r="B89" i="1"/>
  <c r="A90" i="1"/>
  <c r="J68" i="1"/>
  <c r="I72" i="1"/>
  <c r="K53" i="1"/>
  <c r="K58" i="1" s="1"/>
  <c r="J38" i="1"/>
  <c r="J43" i="1" s="1"/>
  <c r="I23" i="1"/>
  <c r="I28" i="1" s="1"/>
  <c r="M34" i="2" l="1"/>
  <c r="B90" i="1"/>
  <c r="A91" i="1"/>
  <c r="B91" i="1" s="1"/>
  <c r="C89" i="1"/>
  <c r="D89" i="1" s="1"/>
  <c r="E89" i="1" s="1"/>
  <c r="F89" i="1" s="1"/>
  <c r="G89" i="1" s="1"/>
  <c r="H89" i="1" s="1"/>
  <c r="I89" i="1" s="1"/>
  <c r="J89" i="1" s="1"/>
  <c r="K89" i="1" s="1"/>
  <c r="O88" i="1"/>
  <c r="Q88" i="1" s="1"/>
  <c r="K68" i="1"/>
  <c r="J72" i="1"/>
  <c r="L53" i="1"/>
  <c r="L58" i="1" s="1"/>
  <c r="K38" i="1"/>
  <c r="K43" i="1" s="1"/>
  <c r="J23" i="1"/>
  <c r="J28" i="1" s="1"/>
  <c r="B40" i="2" l="1"/>
  <c r="S88" i="1"/>
  <c r="R88" i="1"/>
  <c r="O89" i="1"/>
  <c r="Q89" i="1" s="1"/>
  <c r="C91" i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L68" i="1"/>
  <c r="K72" i="1"/>
  <c r="M53" i="1"/>
  <c r="M58" i="1" s="1"/>
  <c r="B60" i="1" s="1"/>
  <c r="L38" i="1"/>
  <c r="L43" i="1" s="1"/>
  <c r="K23" i="1"/>
  <c r="K28" i="1" s="1"/>
  <c r="O91" i="1" l="1"/>
  <c r="Q91" i="1" s="1"/>
  <c r="R91" i="1" s="1"/>
  <c r="O90" i="1"/>
  <c r="Q90" i="1" s="1"/>
  <c r="S90" i="1" s="1"/>
  <c r="S89" i="1"/>
  <c r="R89" i="1"/>
  <c r="M68" i="1"/>
  <c r="M72" i="1" s="1"/>
  <c r="L72" i="1"/>
  <c r="M38" i="1"/>
  <c r="M43" i="1" s="1"/>
  <c r="B45" i="1" s="1"/>
  <c r="L23" i="1"/>
  <c r="L28" i="1" s="1"/>
  <c r="R90" i="1" l="1"/>
  <c r="S91" i="1"/>
  <c r="B74" i="1"/>
  <c r="M23" i="1"/>
  <c r="M28" i="1" s="1"/>
  <c r="B30" i="1" s="1"/>
</calcChain>
</file>

<file path=xl/sharedStrings.xml><?xml version="1.0" encoding="utf-8"?>
<sst xmlns="http://schemas.openxmlformats.org/spreadsheetml/2006/main" count="106" uniqueCount="36">
  <si>
    <t>Periodo</t>
  </si>
  <si>
    <t>Totale</t>
  </si>
  <si>
    <t>Domanda</t>
  </si>
  <si>
    <t>LOT PER LOT</t>
  </si>
  <si>
    <t>Ordini</t>
  </si>
  <si>
    <t>Giacenza</t>
  </si>
  <si>
    <t>Costi ordine</t>
  </si>
  <si>
    <t>Costi mantenimento</t>
  </si>
  <si>
    <t>Costo Totale</t>
  </si>
  <si>
    <t>Costo unitario</t>
  </si>
  <si>
    <t>CONSTANT ORDER PERIOD</t>
  </si>
  <si>
    <t>Quarterly</t>
  </si>
  <si>
    <t>Bimestral</t>
  </si>
  <si>
    <t>Semestral</t>
  </si>
  <si>
    <t>ECONOMIC FEEDING</t>
  </si>
  <si>
    <t>Costo di ordinazione</t>
  </si>
  <si>
    <t>Totale Ordine</t>
  </si>
  <si>
    <t>T = sqrt(2*f0/Cn*D)</t>
  </si>
  <si>
    <t>f0</t>
  </si>
  <si>
    <t>Cn</t>
  </si>
  <si>
    <t>D</t>
  </si>
  <si>
    <t>=</t>
  </si>
  <si>
    <t>T</t>
  </si>
  <si>
    <t>?????</t>
  </si>
  <si>
    <t>LEAST PERIOD COST</t>
  </si>
  <si>
    <t>Lotto</t>
  </si>
  <si>
    <t>Somma giacenze</t>
  </si>
  <si>
    <t>Costo di ordinaz</t>
  </si>
  <si>
    <t>Costo di Mantenim</t>
  </si>
  <si>
    <t>Costo per unità di prodotto</t>
  </si>
  <si>
    <t>Costo per unità di tempo</t>
  </si>
  <si>
    <t>Il migliore è con Tempo approvvigionamento = 1</t>
  </si>
  <si>
    <t>Tempo approvvigionamento</t>
  </si>
  <si>
    <t>LEAST PRODUCT COST</t>
  </si>
  <si>
    <t>TUTTO SUBITO</t>
  </si>
  <si>
    <t>% Mantenimento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</si>
</sst>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44" fontId="2" fillId="0" borderId="0" xfId="1" applyFont="1" applyFill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1" xfId="1" applyNumberFormat="1" applyFon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44" fontId="3" fillId="0" borderId="0" xfId="1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0" fontId="0" fillId="2" borderId="0" xfId="2" applyNumberFormat="1" applyFont="1" applyFill="1" applyAlignment="1">
      <alignment horizontal="center" wrapText="1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9D9A-63C2-4D45-B10D-516FC2EFD1C7}">
  <dimension ref="A2:S93"/>
  <sheetViews>
    <sheetView zoomScale="132" zoomScaleNormal="132" workbookViewId="0">
      <selection activeCell="A16" sqref="A16:L25"/>
    </sheetView>
  </sheetViews>
  <sheetFormatPr baseColWidth="10" defaultRowHeight="16" x14ac:dyDescent="0.2"/>
  <cols>
    <col min="1" max="1" width="24.5" style="5" customWidth="1"/>
    <col min="2" max="4" width="12.6640625" style="5" customWidth="1"/>
    <col min="5" max="5" width="12.6640625" style="6" customWidth="1"/>
    <col min="6" max="13" width="12.6640625" style="5" customWidth="1"/>
    <col min="14" max="16384" width="10.83203125" style="5"/>
  </cols>
  <sheetData>
    <row r="2" spans="1:14" ht="17" x14ac:dyDescent="0.2">
      <c r="A2" s="5" t="s">
        <v>3</v>
      </c>
    </row>
    <row r="4" spans="1:14" x14ac:dyDescent="0.2">
      <c r="F4" s="6"/>
    </row>
    <row r="5" spans="1:14" ht="17" x14ac:dyDescent="0.2">
      <c r="A5" s="5" t="s">
        <v>0</v>
      </c>
      <c r="B5" s="5">
        <v>1</v>
      </c>
      <c r="C5" s="5">
        <v>2</v>
      </c>
      <c r="D5" s="5">
        <v>3</v>
      </c>
      <c r="E5" s="6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 t="s">
        <v>1</v>
      </c>
    </row>
    <row r="6" spans="1:14" ht="17" x14ac:dyDescent="0.2">
      <c r="A6" s="5" t="s">
        <v>2</v>
      </c>
      <c r="B6" s="5">
        <v>34</v>
      </c>
      <c r="C6" s="5">
        <v>40</v>
      </c>
      <c r="D6" s="5">
        <v>28</v>
      </c>
      <c r="E6" s="6">
        <v>32</v>
      </c>
      <c r="F6" s="6">
        <v>30</v>
      </c>
      <c r="G6" s="5">
        <v>28</v>
      </c>
      <c r="H6" s="5">
        <v>29</v>
      </c>
      <c r="I6" s="5">
        <v>35</v>
      </c>
      <c r="J6" s="5">
        <v>38</v>
      </c>
      <c r="K6" s="5">
        <v>30</v>
      </c>
      <c r="L6" s="5">
        <v>30</v>
      </c>
      <c r="M6" s="5">
        <v>46</v>
      </c>
      <c r="N6" s="5">
        <f>SUM(B6:M6)</f>
        <v>400</v>
      </c>
    </row>
    <row r="7" spans="1:14" ht="17" x14ac:dyDescent="0.2">
      <c r="A7" s="5" t="s">
        <v>4</v>
      </c>
      <c r="B7" s="5">
        <v>34</v>
      </c>
      <c r="C7" s="5">
        <v>40</v>
      </c>
      <c r="D7" s="5">
        <v>28</v>
      </c>
      <c r="E7" s="6">
        <v>32</v>
      </c>
      <c r="F7" s="6">
        <v>30</v>
      </c>
      <c r="G7" s="5">
        <v>28</v>
      </c>
      <c r="H7" s="5">
        <v>29</v>
      </c>
      <c r="I7" s="5">
        <v>35</v>
      </c>
      <c r="J7" s="5">
        <v>38</v>
      </c>
      <c r="K7" s="5">
        <v>30</v>
      </c>
      <c r="L7" s="5">
        <v>30</v>
      </c>
      <c r="M7" s="5">
        <v>46</v>
      </c>
      <c r="N7" s="5">
        <f>SUM(B7:M7)</f>
        <v>400</v>
      </c>
    </row>
    <row r="8" spans="1:14" ht="17" x14ac:dyDescent="0.2">
      <c r="A8" s="5" t="s">
        <v>5</v>
      </c>
      <c r="B8" s="5">
        <f>B7-B6</f>
        <v>0</v>
      </c>
      <c r="C8" s="5">
        <f t="shared" ref="C8:M8" si="0">C7-C6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</row>
    <row r="9" spans="1:14" x14ac:dyDescent="0.2">
      <c r="F9" s="6"/>
    </row>
    <row r="10" spans="1:14" ht="17" x14ac:dyDescent="0.2">
      <c r="A10" s="5" t="s">
        <v>9</v>
      </c>
      <c r="B10" s="7">
        <f t="shared" ref="B10:M10" si="1">1400*IF(B7 &gt;= 400, 0.9, IF(B7 &gt;= 100, 0.95, 1))</f>
        <v>1400</v>
      </c>
      <c r="C10" s="7">
        <f t="shared" si="1"/>
        <v>1400</v>
      </c>
      <c r="D10" s="7">
        <f t="shared" si="1"/>
        <v>1400</v>
      </c>
      <c r="E10" s="7">
        <f t="shared" si="1"/>
        <v>1400</v>
      </c>
      <c r="F10" s="7">
        <f t="shared" si="1"/>
        <v>1400</v>
      </c>
      <c r="G10" s="7">
        <f t="shared" si="1"/>
        <v>1400</v>
      </c>
      <c r="H10" s="7">
        <f t="shared" si="1"/>
        <v>1400</v>
      </c>
      <c r="I10" s="7">
        <f t="shared" si="1"/>
        <v>1400</v>
      </c>
      <c r="J10" s="7">
        <f t="shared" si="1"/>
        <v>1400</v>
      </c>
      <c r="K10" s="7">
        <f t="shared" si="1"/>
        <v>1400</v>
      </c>
      <c r="L10" s="7">
        <f t="shared" si="1"/>
        <v>1400</v>
      </c>
      <c r="M10" s="7">
        <f t="shared" si="1"/>
        <v>1400</v>
      </c>
    </row>
    <row r="11" spans="1:14" ht="17" x14ac:dyDescent="0.2">
      <c r="A11" s="5" t="s">
        <v>15</v>
      </c>
      <c r="B11" s="7">
        <f>IF(B7&gt;0,1000,0)</f>
        <v>1000</v>
      </c>
      <c r="C11" s="7">
        <f t="shared" ref="C11:M11" si="2">IF(C7&gt;0,1000,0)</f>
        <v>1000</v>
      </c>
      <c r="D11" s="7">
        <f t="shared" si="2"/>
        <v>1000</v>
      </c>
      <c r="E11" s="7">
        <f t="shared" si="2"/>
        <v>1000</v>
      </c>
      <c r="F11" s="7">
        <f t="shared" si="2"/>
        <v>1000</v>
      </c>
      <c r="G11" s="7">
        <f t="shared" si="2"/>
        <v>1000</v>
      </c>
      <c r="H11" s="7">
        <f t="shared" si="2"/>
        <v>1000</v>
      </c>
      <c r="I11" s="7">
        <f t="shared" si="2"/>
        <v>1000</v>
      </c>
      <c r="J11" s="7">
        <f t="shared" si="2"/>
        <v>1000</v>
      </c>
      <c r="K11" s="7">
        <f t="shared" si="2"/>
        <v>1000</v>
      </c>
      <c r="L11" s="7">
        <f t="shared" si="2"/>
        <v>1000</v>
      </c>
      <c r="M11" s="7">
        <f t="shared" si="2"/>
        <v>1000</v>
      </c>
    </row>
    <row r="12" spans="1:14" ht="17" x14ac:dyDescent="0.2">
      <c r="A12" s="5" t="s">
        <v>16</v>
      </c>
      <c r="B12" s="7">
        <f>B7*B10</f>
        <v>47600</v>
      </c>
      <c r="C12" s="7">
        <f t="shared" ref="C12:L12" si="3">C7*C10</f>
        <v>56000</v>
      </c>
      <c r="D12" s="7">
        <f t="shared" si="3"/>
        <v>39200</v>
      </c>
      <c r="E12" s="7">
        <f t="shared" si="3"/>
        <v>44800</v>
      </c>
      <c r="F12" s="7">
        <f t="shared" si="3"/>
        <v>42000</v>
      </c>
      <c r="G12" s="7">
        <f t="shared" si="3"/>
        <v>39200</v>
      </c>
      <c r="H12" s="7">
        <f t="shared" si="3"/>
        <v>40600</v>
      </c>
      <c r="I12" s="7">
        <f t="shared" si="3"/>
        <v>49000</v>
      </c>
      <c r="J12" s="7">
        <f t="shared" si="3"/>
        <v>53200</v>
      </c>
      <c r="K12" s="7">
        <f t="shared" si="3"/>
        <v>42000</v>
      </c>
      <c r="L12" s="7">
        <f t="shared" si="3"/>
        <v>42000</v>
      </c>
      <c r="M12" s="7">
        <f>M7*M10</f>
        <v>64400</v>
      </c>
    </row>
    <row r="13" spans="1:14" ht="17" x14ac:dyDescent="0.2">
      <c r="A13" s="5" t="s">
        <v>7</v>
      </c>
      <c r="B13" s="7">
        <f t="shared" ref="B13:M13" si="4">B8*1400*0.25</f>
        <v>0</v>
      </c>
      <c r="C13" s="7">
        <f t="shared" si="4"/>
        <v>0</v>
      </c>
      <c r="D13" s="7">
        <f t="shared" si="4"/>
        <v>0</v>
      </c>
      <c r="E13" s="7">
        <f t="shared" si="4"/>
        <v>0</v>
      </c>
      <c r="F13" s="7">
        <f t="shared" si="4"/>
        <v>0</v>
      </c>
      <c r="G13" s="7">
        <f t="shared" si="4"/>
        <v>0</v>
      </c>
      <c r="H13" s="7">
        <f t="shared" si="4"/>
        <v>0</v>
      </c>
      <c r="I13" s="7">
        <f t="shared" si="4"/>
        <v>0</v>
      </c>
      <c r="J13" s="7">
        <f t="shared" si="4"/>
        <v>0</v>
      </c>
      <c r="K13" s="7">
        <f t="shared" si="4"/>
        <v>0</v>
      </c>
      <c r="L13" s="7">
        <f t="shared" si="4"/>
        <v>0</v>
      </c>
      <c r="M13" s="7">
        <f t="shared" si="4"/>
        <v>0</v>
      </c>
    </row>
    <row r="14" spans="1:14" x14ac:dyDescent="0.2">
      <c r="F14" s="6"/>
    </row>
    <row r="15" spans="1:14" ht="17" x14ac:dyDescent="0.2">
      <c r="A15" s="5" t="s">
        <v>8</v>
      </c>
      <c r="B15" s="8">
        <f>SUM(B12:M12,B13:M13,B11:M11)</f>
        <v>572000</v>
      </c>
      <c r="F15" s="6"/>
    </row>
    <row r="16" spans="1:14" x14ac:dyDescent="0.2">
      <c r="F16" s="6"/>
    </row>
    <row r="17" spans="1:14" s="9" customFormat="1" ht="17" x14ac:dyDescent="0.2">
      <c r="A17" s="9" t="s">
        <v>10</v>
      </c>
      <c r="E17" s="10"/>
    </row>
    <row r="18" spans="1:14" ht="17" x14ac:dyDescent="0.2">
      <c r="A18" s="5" t="s">
        <v>11</v>
      </c>
    </row>
    <row r="19" spans="1:14" x14ac:dyDescent="0.2">
      <c r="F19" s="6"/>
    </row>
    <row r="20" spans="1:14" ht="17" x14ac:dyDescent="0.2">
      <c r="A20" s="5" t="s">
        <v>0</v>
      </c>
      <c r="B20" s="5">
        <v>1</v>
      </c>
      <c r="C20" s="5">
        <v>2</v>
      </c>
      <c r="D20" s="5">
        <v>3</v>
      </c>
      <c r="E20" s="6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 t="s">
        <v>1</v>
      </c>
    </row>
    <row r="21" spans="1:14" ht="17" x14ac:dyDescent="0.2">
      <c r="A21" s="5" t="s">
        <v>2</v>
      </c>
      <c r="B21" s="5">
        <v>34</v>
      </c>
      <c r="C21" s="5">
        <v>40</v>
      </c>
      <c r="D21" s="5">
        <v>28</v>
      </c>
      <c r="E21" s="6">
        <v>32</v>
      </c>
      <c r="F21" s="6">
        <v>30</v>
      </c>
      <c r="G21" s="5">
        <v>28</v>
      </c>
      <c r="H21" s="5">
        <v>29</v>
      </c>
      <c r="I21" s="5">
        <v>35</v>
      </c>
      <c r="J21" s="5">
        <v>38</v>
      </c>
      <c r="K21" s="5">
        <v>30</v>
      </c>
      <c r="L21" s="5">
        <v>30</v>
      </c>
      <c r="M21" s="5">
        <v>46</v>
      </c>
      <c r="N21" s="5">
        <f>SUM(B21:M21)</f>
        <v>400</v>
      </c>
    </row>
    <row r="22" spans="1:14" ht="17" x14ac:dyDescent="0.2">
      <c r="A22" s="5" t="s">
        <v>4</v>
      </c>
      <c r="B22" s="5">
        <f>SUM(B21:D21)</f>
        <v>102</v>
      </c>
      <c r="C22" s="5">
        <v>0</v>
      </c>
      <c r="D22" s="5">
        <v>0</v>
      </c>
      <c r="E22" s="5">
        <f>SUM(E21:G21)</f>
        <v>90</v>
      </c>
      <c r="F22" s="5">
        <v>0</v>
      </c>
      <c r="G22" s="5">
        <v>0</v>
      </c>
      <c r="H22" s="5">
        <f>SUM(H21:J21)</f>
        <v>102</v>
      </c>
      <c r="I22" s="5">
        <v>0</v>
      </c>
      <c r="J22" s="5">
        <v>0</v>
      </c>
      <c r="K22" s="5">
        <f>SUM(K21:M21)</f>
        <v>106</v>
      </c>
      <c r="L22" s="5">
        <v>0</v>
      </c>
      <c r="M22" s="5">
        <v>0</v>
      </c>
      <c r="N22" s="5">
        <f>SUM(B22:M22)</f>
        <v>400</v>
      </c>
    </row>
    <row r="23" spans="1:14" ht="17" x14ac:dyDescent="0.2">
      <c r="A23" s="5" t="s">
        <v>5</v>
      </c>
      <c r="B23" s="5">
        <f>B22-B21</f>
        <v>68</v>
      </c>
      <c r="C23" s="5">
        <f>B23-C21+C22</f>
        <v>28</v>
      </c>
      <c r="D23" s="5">
        <f t="shared" ref="D23:M23" si="5">C23-D21+D22</f>
        <v>0</v>
      </c>
      <c r="E23" s="5">
        <f t="shared" si="5"/>
        <v>58</v>
      </c>
      <c r="F23" s="5">
        <f t="shared" si="5"/>
        <v>28</v>
      </c>
      <c r="G23" s="5">
        <f t="shared" si="5"/>
        <v>0</v>
      </c>
      <c r="H23" s="5">
        <f t="shared" si="5"/>
        <v>73</v>
      </c>
      <c r="I23" s="5">
        <f t="shared" si="5"/>
        <v>38</v>
      </c>
      <c r="J23" s="5">
        <f t="shared" si="5"/>
        <v>0</v>
      </c>
      <c r="K23" s="5">
        <f t="shared" si="5"/>
        <v>76</v>
      </c>
      <c r="L23" s="5">
        <f t="shared" si="5"/>
        <v>46</v>
      </c>
      <c r="M23" s="5">
        <f t="shared" si="5"/>
        <v>0</v>
      </c>
    </row>
    <row r="24" spans="1:14" x14ac:dyDescent="0.2">
      <c r="F24" s="6"/>
    </row>
    <row r="25" spans="1:14" ht="17" x14ac:dyDescent="0.2">
      <c r="A25" s="5" t="s">
        <v>9</v>
      </c>
      <c r="B25" s="7">
        <f t="shared" ref="B25:M25" si="6">1400*IF(B22 &gt;= 400, 0.9, IF(B22 &gt;= 100, 0.95, 1))</f>
        <v>1330</v>
      </c>
      <c r="C25" s="7">
        <f t="shared" si="6"/>
        <v>1400</v>
      </c>
      <c r="D25" s="7">
        <f t="shared" si="6"/>
        <v>1400</v>
      </c>
      <c r="E25" s="7">
        <f t="shared" si="6"/>
        <v>1400</v>
      </c>
      <c r="F25" s="7">
        <f t="shared" si="6"/>
        <v>1400</v>
      </c>
      <c r="G25" s="7">
        <f t="shared" si="6"/>
        <v>1400</v>
      </c>
      <c r="H25" s="7">
        <f t="shared" si="6"/>
        <v>1330</v>
      </c>
      <c r="I25" s="7">
        <f t="shared" si="6"/>
        <v>1400</v>
      </c>
      <c r="J25" s="7">
        <f t="shared" si="6"/>
        <v>1400</v>
      </c>
      <c r="K25" s="7">
        <f t="shared" si="6"/>
        <v>1330</v>
      </c>
      <c r="L25" s="7">
        <f t="shared" si="6"/>
        <v>1400</v>
      </c>
      <c r="M25" s="7">
        <f t="shared" si="6"/>
        <v>1400</v>
      </c>
    </row>
    <row r="26" spans="1:14" ht="17" x14ac:dyDescent="0.2">
      <c r="A26" s="5" t="s">
        <v>15</v>
      </c>
      <c r="B26" s="7">
        <f>IF(B22&gt;0,1000,0)</f>
        <v>1000</v>
      </c>
      <c r="C26" s="7">
        <f t="shared" ref="C26:M26" si="7">IF(C22&gt;0,1000,0)</f>
        <v>0</v>
      </c>
      <c r="D26" s="7">
        <f t="shared" si="7"/>
        <v>0</v>
      </c>
      <c r="E26" s="7">
        <f t="shared" si="7"/>
        <v>1000</v>
      </c>
      <c r="F26" s="7">
        <f t="shared" si="7"/>
        <v>0</v>
      </c>
      <c r="G26" s="7">
        <f t="shared" si="7"/>
        <v>0</v>
      </c>
      <c r="H26" s="7">
        <f t="shared" si="7"/>
        <v>1000</v>
      </c>
      <c r="I26" s="7">
        <f t="shared" si="7"/>
        <v>0</v>
      </c>
      <c r="J26" s="7">
        <f t="shared" si="7"/>
        <v>0</v>
      </c>
      <c r="K26" s="7">
        <f t="shared" si="7"/>
        <v>1000</v>
      </c>
      <c r="L26" s="7">
        <f t="shared" si="7"/>
        <v>0</v>
      </c>
      <c r="M26" s="7">
        <f t="shared" si="7"/>
        <v>0</v>
      </c>
    </row>
    <row r="27" spans="1:14" ht="17" x14ac:dyDescent="0.2">
      <c r="A27" s="5" t="s">
        <v>16</v>
      </c>
      <c r="B27" s="7">
        <f>B22*B25</f>
        <v>135660</v>
      </c>
      <c r="C27" s="7">
        <f t="shared" ref="C27:M27" si="8">C22*C25</f>
        <v>0</v>
      </c>
      <c r="D27" s="7">
        <f t="shared" si="8"/>
        <v>0</v>
      </c>
      <c r="E27" s="7">
        <f t="shared" si="8"/>
        <v>126000</v>
      </c>
      <c r="F27" s="7">
        <f t="shared" si="8"/>
        <v>0</v>
      </c>
      <c r="G27" s="7">
        <f t="shared" si="8"/>
        <v>0</v>
      </c>
      <c r="H27" s="7">
        <f t="shared" si="8"/>
        <v>135660</v>
      </c>
      <c r="I27" s="7">
        <f t="shared" si="8"/>
        <v>0</v>
      </c>
      <c r="J27" s="7">
        <f t="shared" si="8"/>
        <v>0</v>
      </c>
      <c r="K27" s="7">
        <f t="shared" si="8"/>
        <v>140980</v>
      </c>
      <c r="L27" s="7">
        <f t="shared" si="8"/>
        <v>0</v>
      </c>
      <c r="M27" s="7">
        <f t="shared" si="8"/>
        <v>0</v>
      </c>
    </row>
    <row r="28" spans="1:14" ht="17" x14ac:dyDescent="0.2">
      <c r="A28" s="5" t="s">
        <v>7</v>
      </c>
      <c r="B28" s="7">
        <f t="shared" ref="B28:M28" si="9">B23*1400*0.25</f>
        <v>23800</v>
      </c>
      <c r="C28" s="7">
        <f t="shared" si="9"/>
        <v>9800</v>
      </c>
      <c r="D28" s="7">
        <f t="shared" si="9"/>
        <v>0</v>
      </c>
      <c r="E28" s="7">
        <f t="shared" si="9"/>
        <v>20300</v>
      </c>
      <c r="F28" s="7">
        <f t="shared" si="9"/>
        <v>9800</v>
      </c>
      <c r="G28" s="7">
        <f t="shared" si="9"/>
        <v>0</v>
      </c>
      <c r="H28" s="7">
        <f t="shared" si="9"/>
        <v>25550</v>
      </c>
      <c r="I28" s="7">
        <f t="shared" si="9"/>
        <v>13300</v>
      </c>
      <c r="J28" s="7">
        <f t="shared" si="9"/>
        <v>0</v>
      </c>
      <c r="K28" s="7">
        <f t="shared" si="9"/>
        <v>26600</v>
      </c>
      <c r="L28" s="7">
        <f t="shared" si="9"/>
        <v>16100</v>
      </c>
      <c r="M28" s="7">
        <f t="shared" si="9"/>
        <v>0</v>
      </c>
    </row>
    <row r="29" spans="1:14" x14ac:dyDescent="0.2">
      <c r="F29" s="6"/>
    </row>
    <row r="30" spans="1:14" ht="17" x14ac:dyDescent="0.2">
      <c r="A30" s="5" t="s">
        <v>8</v>
      </c>
      <c r="B30" s="8">
        <f>SUM(B27:M27,B28:M28,B26:M26)</f>
        <v>687550</v>
      </c>
      <c r="F30" s="6"/>
    </row>
    <row r="32" spans="1:14" s="9" customFormat="1" ht="17" x14ac:dyDescent="0.2">
      <c r="A32" s="9" t="s">
        <v>10</v>
      </c>
      <c r="E32" s="10"/>
    </row>
    <row r="33" spans="1:14" ht="17" x14ac:dyDescent="0.2">
      <c r="A33" s="5" t="s">
        <v>12</v>
      </c>
    </row>
    <row r="34" spans="1:14" x14ac:dyDescent="0.2">
      <c r="F34" s="6"/>
    </row>
    <row r="35" spans="1:14" ht="17" x14ac:dyDescent="0.2">
      <c r="A35" s="5" t="s">
        <v>0</v>
      </c>
      <c r="B35" s="5">
        <v>1</v>
      </c>
      <c r="C35" s="5">
        <v>2</v>
      </c>
      <c r="D35" s="5">
        <v>3</v>
      </c>
      <c r="E35" s="6">
        <v>4</v>
      </c>
      <c r="F35" s="5">
        <v>5</v>
      </c>
      <c r="G35" s="5">
        <v>6</v>
      </c>
      <c r="H35" s="5">
        <v>7</v>
      </c>
      <c r="I35" s="5">
        <v>8</v>
      </c>
      <c r="J35" s="5">
        <v>9</v>
      </c>
      <c r="K35" s="5">
        <v>10</v>
      </c>
      <c r="L35" s="5">
        <v>11</v>
      </c>
      <c r="M35" s="5">
        <v>12</v>
      </c>
      <c r="N35" s="5" t="s">
        <v>1</v>
      </c>
    </row>
    <row r="36" spans="1:14" ht="17" x14ac:dyDescent="0.2">
      <c r="A36" s="5" t="s">
        <v>2</v>
      </c>
      <c r="B36" s="5">
        <v>34</v>
      </c>
      <c r="C36" s="5">
        <v>40</v>
      </c>
      <c r="D36" s="5">
        <v>28</v>
      </c>
      <c r="E36" s="6">
        <v>32</v>
      </c>
      <c r="F36" s="6">
        <v>30</v>
      </c>
      <c r="G36" s="5">
        <v>28</v>
      </c>
      <c r="H36" s="5">
        <v>29</v>
      </c>
      <c r="I36" s="5">
        <v>35</v>
      </c>
      <c r="J36" s="5">
        <v>38</v>
      </c>
      <c r="K36" s="5">
        <v>30</v>
      </c>
      <c r="L36" s="5">
        <v>30</v>
      </c>
      <c r="M36" s="5">
        <v>46</v>
      </c>
      <c r="N36" s="5">
        <f>SUM(B36:M36)</f>
        <v>400</v>
      </c>
    </row>
    <row r="37" spans="1:14" ht="17" x14ac:dyDescent="0.2">
      <c r="A37" s="5" t="s">
        <v>4</v>
      </c>
      <c r="B37" s="5">
        <f>SUM(B36:C36)</f>
        <v>74</v>
      </c>
      <c r="C37" s="5">
        <v>0</v>
      </c>
      <c r="D37" s="5">
        <f>SUM(D36:E36)</f>
        <v>60</v>
      </c>
      <c r="E37" s="5">
        <v>0</v>
      </c>
      <c r="F37" s="5">
        <f>SUM(F36:G36)</f>
        <v>58</v>
      </c>
      <c r="G37" s="5">
        <v>0</v>
      </c>
      <c r="H37" s="5">
        <f>SUM(H36:I36)</f>
        <v>64</v>
      </c>
      <c r="I37" s="5">
        <v>0</v>
      </c>
      <c r="J37" s="5">
        <f>SUM(J36:K36)</f>
        <v>68</v>
      </c>
      <c r="K37" s="5">
        <v>0</v>
      </c>
      <c r="L37" s="5">
        <f>SUM(L36:M36)</f>
        <v>76</v>
      </c>
      <c r="M37" s="5">
        <v>0</v>
      </c>
      <c r="N37" s="5">
        <f>SUM(B37:M37)</f>
        <v>400</v>
      </c>
    </row>
    <row r="38" spans="1:14" ht="17" x14ac:dyDescent="0.2">
      <c r="A38" s="5" t="s">
        <v>5</v>
      </c>
      <c r="B38" s="5">
        <f>B37-B36</f>
        <v>40</v>
      </c>
      <c r="C38" s="5">
        <f>B38-C36+C37</f>
        <v>0</v>
      </c>
      <c r="D38" s="5">
        <f t="shared" ref="D38" si="10">C38-D36+D37</f>
        <v>32</v>
      </c>
      <c r="E38" s="5">
        <f t="shared" ref="E38" si="11">D38-E36+E37</f>
        <v>0</v>
      </c>
      <c r="F38" s="5">
        <f t="shared" ref="F38" si="12">E38-F36+F37</f>
        <v>28</v>
      </c>
      <c r="G38" s="5">
        <f t="shared" ref="G38" si="13">F38-G36+G37</f>
        <v>0</v>
      </c>
      <c r="H38" s="5">
        <f t="shared" ref="H38" si="14">G38-H36+H37</f>
        <v>35</v>
      </c>
      <c r="I38" s="5">
        <f t="shared" ref="I38" si="15">H38-I36+I37</f>
        <v>0</v>
      </c>
      <c r="J38" s="5">
        <f t="shared" ref="J38" si="16">I38-J36+J37</f>
        <v>30</v>
      </c>
      <c r="K38" s="5">
        <f t="shared" ref="K38" si="17">J38-K36+K37</f>
        <v>0</v>
      </c>
      <c r="L38" s="5">
        <f t="shared" ref="L38" si="18">K38-L36+L37</f>
        <v>46</v>
      </c>
      <c r="M38" s="5">
        <f t="shared" ref="M38" si="19">L38-M36+M37</f>
        <v>0</v>
      </c>
    </row>
    <row r="39" spans="1:14" x14ac:dyDescent="0.2">
      <c r="F39" s="6"/>
    </row>
    <row r="40" spans="1:14" ht="17" x14ac:dyDescent="0.2">
      <c r="A40" s="5" t="s">
        <v>9</v>
      </c>
      <c r="B40" s="7">
        <f t="shared" ref="B40:M40" si="20">1400*IF(B37 &gt;= 400, 0.9, IF(B37 &gt;= 100, 0.95, 1))</f>
        <v>1400</v>
      </c>
      <c r="C40" s="7">
        <f t="shared" si="20"/>
        <v>1400</v>
      </c>
      <c r="D40" s="7">
        <f t="shared" si="20"/>
        <v>1400</v>
      </c>
      <c r="E40" s="7">
        <f t="shared" si="20"/>
        <v>1400</v>
      </c>
      <c r="F40" s="7">
        <f t="shared" si="20"/>
        <v>1400</v>
      </c>
      <c r="G40" s="7">
        <f t="shared" si="20"/>
        <v>1400</v>
      </c>
      <c r="H40" s="7">
        <f t="shared" si="20"/>
        <v>1400</v>
      </c>
      <c r="I40" s="7">
        <f t="shared" si="20"/>
        <v>1400</v>
      </c>
      <c r="J40" s="7">
        <f t="shared" si="20"/>
        <v>1400</v>
      </c>
      <c r="K40" s="7">
        <f t="shared" si="20"/>
        <v>1400</v>
      </c>
      <c r="L40" s="7">
        <f t="shared" si="20"/>
        <v>1400</v>
      </c>
      <c r="M40" s="7">
        <f t="shared" si="20"/>
        <v>1400</v>
      </c>
    </row>
    <row r="41" spans="1:14" ht="17" x14ac:dyDescent="0.2">
      <c r="A41" s="5" t="s">
        <v>15</v>
      </c>
      <c r="B41" s="7">
        <f>IF(B37&gt;0,1000,0)</f>
        <v>1000</v>
      </c>
      <c r="C41" s="7">
        <f t="shared" ref="C41:M41" si="21">IF(C37&gt;0,1000,0)</f>
        <v>0</v>
      </c>
      <c r="D41" s="7">
        <f t="shared" si="21"/>
        <v>1000</v>
      </c>
      <c r="E41" s="7">
        <f t="shared" si="21"/>
        <v>0</v>
      </c>
      <c r="F41" s="7">
        <f t="shared" si="21"/>
        <v>1000</v>
      </c>
      <c r="G41" s="7">
        <f t="shared" si="21"/>
        <v>0</v>
      </c>
      <c r="H41" s="7">
        <f t="shared" si="21"/>
        <v>1000</v>
      </c>
      <c r="I41" s="7">
        <f t="shared" si="21"/>
        <v>0</v>
      </c>
      <c r="J41" s="7">
        <f t="shared" si="21"/>
        <v>1000</v>
      </c>
      <c r="K41" s="7">
        <f t="shared" si="21"/>
        <v>0</v>
      </c>
      <c r="L41" s="7">
        <f t="shared" si="21"/>
        <v>1000</v>
      </c>
      <c r="M41" s="7">
        <f t="shared" si="21"/>
        <v>0</v>
      </c>
    </row>
    <row r="42" spans="1:14" ht="17" x14ac:dyDescent="0.2">
      <c r="A42" s="5" t="s">
        <v>16</v>
      </c>
      <c r="B42" s="7">
        <f>B37*B40</f>
        <v>103600</v>
      </c>
      <c r="C42" s="7">
        <f t="shared" ref="C42:M42" si="22">C37*C40</f>
        <v>0</v>
      </c>
      <c r="D42" s="7">
        <f t="shared" si="22"/>
        <v>84000</v>
      </c>
      <c r="E42" s="7">
        <f t="shared" si="22"/>
        <v>0</v>
      </c>
      <c r="F42" s="7">
        <f t="shared" si="22"/>
        <v>81200</v>
      </c>
      <c r="G42" s="7">
        <f t="shared" si="22"/>
        <v>0</v>
      </c>
      <c r="H42" s="7">
        <f t="shared" si="22"/>
        <v>89600</v>
      </c>
      <c r="I42" s="7">
        <f t="shared" si="22"/>
        <v>0</v>
      </c>
      <c r="J42" s="7">
        <f t="shared" si="22"/>
        <v>95200</v>
      </c>
      <c r="K42" s="7">
        <f t="shared" si="22"/>
        <v>0</v>
      </c>
      <c r="L42" s="7">
        <f t="shared" si="22"/>
        <v>106400</v>
      </c>
      <c r="M42" s="7">
        <f t="shared" si="22"/>
        <v>0</v>
      </c>
    </row>
    <row r="43" spans="1:14" ht="17" x14ac:dyDescent="0.2">
      <c r="A43" s="5" t="s">
        <v>7</v>
      </c>
      <c r="B43" s="7">
        <f t="shared" ref="B43:M43" si="23">B38*1400*0.25</f>
        <v>14000</v>
      </c>
      <c r="C43" s="7">
        <f t="shared" si="23"/>
        <v>0</v>
      </c>
      <c r="D43" s="7">
        <f t="shared" si="23"/>
        <v>11200</v>
      </c>
      <c r="E43" s="7">
        <f t="shared" si="23"/>
        <v>0</v>
      </c>
      <c r="F43" s="7">
        <f t="shared" si="23"/>
        <v>9800</v>
      </c>
      <c r="G43" s="7">
        <f t="shared" si="23"/>
        <v>0</v>
      </c>
      <c r="H43" s="7">
        <f t="shared" si="23"/>
        <v>12250</v>
      </c>
      <c r="I43" s="7">
        <f t="shared" si="23"/>
        <v>0</v>
      </c>
      <c r="J43" s="7">
        <f t="shared" si="23"/>
        <v>10500</v>
      </c>
      <c r="K43" s="7">
        <f t="shared" si="23"/>
        <v>0</v>
      </c>
      <c r="L43" s="7">
        <f t="shared" si="23"/>
        <v>16100</v>
      </c>
      <c r="M43" s="7">
        <f t="shared" si="23"/>
        <v>0</v>
      </c>
    </row>
    <row r="44" spans="1:14" x14ac:dyDescent="0.2">
      <c r="F44" s="6"/>
    </row>
    <row r="45" spans="1:14" ht="17" x14ac:dyDescent="0.2">
      <c r="A45" s="5" t="s">
        <v>8</v>
      </c>
      <c r="B45" s="8">
        <f>SUM(B42:M42,B43:M43,B41:M41)</f>
        <v>639850</v>
      </c>
      <c r="F45" s="6"/>
    </row>
    <row r="47" spans="1:14" s="9" customFormat="1" ht="17" x14ac:dyDescent="0.2">
      <c r="A47" s="9" t="s">
        <v>10</v>
      </c>
      <c r="E47" s="10"/>
    </row>
    <row r="48" spans="1:14" ht="17" x14ac:dyDescent="0.2">
      <c r="A48" s="5" t="s">
        <v>13</v>
      </c>
    </row>
    <row r="49" spans="1:14" x14ac:dyDescent="0.2">
      <c r="F49" s="6"/>
    </row>
    <row r="50" spans="1:14" ht="17" x14ac:dyDescent="0.2">
      <c r="A50" s="5" t="s">
        <v>0</v>
      </c>
      <c r="B50" s="5">
        <v>1</v>
      </c>
      <c r="C50" s="5">
        <v>2</v>
      </c>
      <c r="D50" s="5">
        <v>3</v>
      </c>
      <c r="E50" s="6">
        <v>4</v>
      </c>
      <c r="F50" s="5">
        <v>5</v>
      </c>
      <c r="G50" s="5">
        <v>6</v>
      </c>
      <c r="H50" s="5">
        <v>7</v>
      </c>
      <c r="I50" s="5">
        <v>8</v>
      </c>
      <c r="J50" s="5">
        <v>9</v>
      </c>
      <c r="K50" s="5">
        <v>10</v>
      </c>
      <c r="L50" s="5">
        <v>11</v>
      </c>
      <c r="M50" s="5">
        <v>12</v>
      </c>
      <c r="N50" s="5" t="s">
        <v>1</v>
      </c>
    </row>
    <row r="51" spans="1:14" ht="17" x14ac:dyDescent="0.2">
      <c r="A51" s="5" t="s">
        <v>2</v>
      </c>
      <c r="B51" s="5">
        <v>34</v>
      </c>
      <c r="C51" s="5">
        <v>40</v>
      </c>
      <c r="D51" s="5">
        <v>28</v>
      </c>
      <c r="E51" s="6">
        <v>32</v>
      </c>
      <c r="F51" s="6">
        <v>30</v>
      </c>
      <c r="G51" s="5">
        <v>28</v>
      </c>
      <c r="H51" s="5">
        <v>29</v>
      </c>
      <c r="I51" s="5">
        <v>35</v>
      </c>
      <c r="J51" s="5">
        <v>38</v>
      </c>
      <c r="K51" s="5">
        <v>30</v>
      </c>
      <c r="L51" s="5">
        <v>30</v>
      </c>
      <c r="M51" s="5">
        <v>46</v>
      </c>
      <c r="N51" s="5">
        <f>SUM(B51:M51)</f>
        <v>400</v>
      </c>
    </row>
    <row r="52" spans="1:14" ht="17" x14ac:dyDescent="0.2">
      <c r="A52" s="5" t="s">
        <v>4</v>
      </c>
      <c r="B52" s="5">
        <f>SUM(B51:G51)</f>
        <v>192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f>SUM(H51:M51)</f>
        <v>208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f>SUM(B52:M52)</f>
        <v>400</v>
      </c>
    </row>
    <row r="53" spans="1:14" ht="17" x14ac:dyDescent="0.2">
      <c r="A53" s="5" t="s">
        <v>5</v>
      </c>
      <c r="B53" s="5">
        <f>B52-B51</f>
        <v>158</v>
      </c>
      <c r="C53" s="5">
        <f>B53-C51+C52</f>
        <v>118</v>
      </c>
      <c r="D53" s="5">
        <f t="shared" ref="D53" si="24">C53-D51+D52</f>
        <v>90</v>
      </c>
      <c r="E53" s="5">
        <f t="shared" ref="E53" si="25">D53-E51+E52</f>
        <v>58</v>
      </c>
      <c r="F53" s="5">
        <f t="shared" ref="F53" si="26">E53-F51+F52</f>
        <v>28</v>
      </c>
      <c r="G53" s="5">
        <f t="shared" ref="G53" si="27">F53-G51+G52</f>
        <v>0</v>
      </c>
      <c r="H53" s="5">
        <f t="shared" ref="H53" si="28">G53-H51+H52</f>
        <v>179</v>
      </c>
      <c r="I53" s="5">
        <f t="shared" ref="I53" si="29">H53-I51+I52</f>
        <v>144</v>
      </c>
      <c r="J53" s="5">
        <f t="shared" ref="J53" si="30">I53-J51+J52</f>
        <v>106</v>
      </c>
      <c r="K53" s="5">
        <f t="shared" ref="K53" si="31">J53-K51+K52</f>
        <v>76</v>
      </c>
      <c r="L53" s="5">
        <f t="shared" ref="L53" si="32">K53-L51+L52</f>
        <v>46</v>
      </c>
      <c r="M53" s="5">
        <f t="shared" ref="M53" si="33">L53-M51+M52</f>
        <v>0</v>
      </c>
    </row>
    <row r="54" spans="1:14" x14ac:dyDescent="0.2">
      <c r="F54" s="6"/>
    </row>
    <row r="55" spans="1:14" ht="17" x14ac:dyDescent="0.2">
      <c r="A55" s="5" t="s">
        <v>9</v>
      </c>
      <c r="B55" s="7">
        <f t="shared" ref="B55:M55" si="34">1400*IF(B52 &gt;= 400, 0.9, IF(B52 &gt;= 100, 0.95, 1))</f>
        <v>1330</v>
      </c>
      <c r="C55" s="7">
        <f t="shared" si="34"/>
        <v>1400</v>
      </c>
      <c r="D55" s="7">
        <f t="shared" si="34"/>
        <v>1400</v>
      </c>
      <c r="E55" s="7">
        <f t="shared" si="34"/>
        <v>1400</v>
      </c>
      <c r="F55" s="7">
        <f t="shared" si="34"/>
        <v>1400</v>
      </c>
      <c r="G55" s="7">
        <f t="shared" si="34"/>
        <v>1400</v>
      </c>
      <c r="H55" s="7">
        <f t="shared" si="34"/>
        <v>1330</v>
      </c>
      <c r="I55" s="7">
        <f t="shared" si="34"/>
        <v>1400</v>
      </c>
      <c r="J55" s="7">
        <f t="shared" si="34"/>
        <v>1400</v>
      </c>
      <c r="K55" s="7">
        <f t="shared" si="34"/>
        <v>1400</v>
      </c>
      <c r="L55" s="7">
        <f t="shared" si="34"/>
        <v>1400</v>
      </c>
      <c r="M55" s="7">
        <f t="shared" si="34"/>
        <v>1400</v>
      </c>
    </row>
    <row r="56" spans="1:14" ht="17" x14ac:dyDescent="0.2">
      <c r="A56" s="5" t="s">
        <v>15</v>
      </c>
      <c r="B56" s="7">
        <f>IF(B52&gt;0,1000,0)</f>
        <v>1000</v>
      </c>
      <c r="C56" s="7">
        <f t="shared" ref="C56:M56" si="35">IF(C52&gt;0,1000,0)</f>
        <v>0</v>
      </c>
      <c r="D56" s="7">
        <f t="shared" si="35"/>
        <v>0</v>
      </c>
      <c r="E56" s="7">
        <f t="shared" si="35"/>
        <v>0</v>
      </c>
      <c r="F56" s="7">
        <f t="shared" si="35"/>
        <v>0</v>
      </c>
      <c r="G56" s="7">
        <f t="shared" si="35"/>
        <v>0</v>
      </c>
      <c r="H56" s="7">
        <f t="shared" si="35"/>
        <v>1000</v>
      </c>
      <c r="I56" s="7">
        <f t="shared" si="35"/>
        <v>0</v>
      </c>
      <c r="J56" s="7">
        <f t="shared" si="35"/>
        <v>0</v>
      </c>
      <c r="K56" s="7">
        <f t="shared" si="35"/>
        <v>0</v>
      </c>
      <c r="L56" s="7">
        <f t="shared" si="35"/>
        <v>0</v>
      </c>
      <c r="M56" s="7">
        <f t="shared" si="35"/>
        <v>0</v>
      </c>
    </row>
    <row r="57" spans="1:14" ht="17" x14ac:dyDescent="0.2">
      <c r="A57" s="5" t="s">
        <v>16</v>
      </c>
      <c r="B57" s="7">
        <f>B52*B55</f>
        <v>255360</v>
      </c>
      <c r="C57" s="7">
        <f t="shared" ref="C57:M57" si="36">C52*C55</f>
        <v>0</v>
      </c>
      <c r="D57" s="7">
        <f t="shared" si="36"/>
        <v>0</v>
      </c>
      <c r="E57" s="7">
        <f t="shared" si="36"/>
        <v>0</v>
      </c>
      <c r="F57" s="7">
        <f t="shared" si="36"/>
        <v>0</v>
      </c>
      <c r="G57" s="7">
        <f t="shared" si="36"/>
        <v>0</v>
      </c>
      <c r="H57" s="7">
        <f t="shared" si="36"/>
        <v>276640</v>
      </c>
      <c r="I57" s="7">
        <f t="shared" si="36"/>
        <v>0</v>
      </c>
      <c r="J57" s="7">
        <f t="shared" si="36"/>
        <v>0</v>
      </c>
      <c r="K57" s="7">
        <f t="shared" si="36"/>
        <v>0</v>
      </c>
      <c r="L57" s="7">
        <f t="shared" si="36"/>
        <v>0</v>
      </c>
      <c r="M57" s="7">
        <f t="shared" si="36"/>
        <v>0</v>
      </c>
    </row>
    <row r="58" spans="1:14" ht="17" x14ac:dyDescent="0.2">
      <c r="A58" s="5" t="s">
        <v>7</v>
      </c>
      <c r="B58" s="7">
        <f t="shared" ref="B58:M58" si="37">B53*1400*0.25</f>
        <v>55300</v>
      </c>
      <c r="C58" s="7">
        <f t="shared" si="37"/>
        <v>41300</v>
      </c>
      <c r="D58" s="7">
        <f t="shared" si="37"/>
        <v>31500</v>
      </c>
      <c r="E58" s="7">
        <f t="shared" si="37"/>
        <v>20300</v>
      </c>
      <c r="F58" s="7">
        <f t="shared" si="37"/>
        <v>9800</v>
      </c>
      <c r="G58" s="7">
        <f t="shared" si="37"/>
        <v>0</v>
      </c>
      <c r="H58" s="7">
        <f t="shared" si="37"/>
        <v>62650</v>
      </c>
      <c r="I58" s="7">
        <f t="shared" si="37"/>
        <v>50400</v>
      </c>
      <c r="J58" s="7">
        <f t="shared" si="37"/>
        <v>37100</v>
      </c>
      <c r="K58" s="7">
        <f t="shared" si="37"/>
        <v>26600</v>
      </c>
      <c r="L58" s="7">
        <f t="shared" si="37"/>
        <v>16100</v>
      </c>
      <c r="M58" s="7">
        <f t="shared" si="37"/>
        <v>0</v>
      </c>
    </row>
    <row r="59" spans="1:14" x14ac:dyDescent="0.2">
      <c r="F59" s="6"/>
    </row>
    <row r="60" spans="1:14" ht="17" x14ac:dyDescent="0.2">
      <c r="A60" s="5" t="s">
        <v>8</v>
      </c>
      <c r="B60" s="8">
        <f>SUM(B57:M57,B58:M58,B56:M56)</f>
        <v>885050</v>
      </c>
      <c r="F60" s="6"/>
    </row>
    <row r="62" spans="1:14" s="9" customFormat="1" ht="17" x14ac:dyDescent="0.2">
      <c r="A62" s="9" t="s">
        <v>14</v>
      </c>
      <c r="C62" s="9" t="s">
        <v>18</v>
      </c>
      <c r="D62" s="9" t="s">
        <v>19</v>
      </c>
      <c r="E62" s="10" t="s">
        <v>20</v>
      </c>
      <c r="G62" s="9" t="s">
        <v>22</v>
      </c>
    </row>
    <row r="63" spans="1:14" ht="17" x14ac:dyDescent="0.2">
      <c r="A63" s="5" t="s">
        <v>17</v>
      </c>
      <c r="B63" s="11"/>
      <c r="C63" s="5">
        <v>1000</v>
      </c>
      <c r="D63" s="12">
        <v>0.25</v>
      </c>
      <c r="E63" s="6">
        <v>400</v>
      </c>
      <c r="F63" s="5" t="s">
        <v>21</v>
      </c>
      <c r="G63" s="12">
        <f>SQRT((2*C63)/(D63*E63))</f>
        <v>4.4721359549995796</v>
      </c>
      <c r="H63" s="5" t="s">
        <v>23</v>
      </c>
    </row>
    <row r="64" spans="1:14" x14ac:dyDescent="0.2">
      <c r="F64" s="6"/>
    </row>
    <row r="65" spans="1:19" ht="17" x14ac:dyDescent="0.2">
      <c r="A65" s="5" t="s">
        <v>0</v>
      </c>
      <c r="B65" s="5">
        <v>1</v>
      </c>
      <c r="C65" s="5">
        <v>2</v>
      </c>
      <c r="D65" s="5">
        <v>3</v>
      </c>
      <c r="E65" s="6">
        <v>4</v>
      </c>
      <c r="F65" s="5">
        <v>5</v>
      </c>
      <c r="G65" s="5">
        <v>6</v>
      </c>
      <c r="H65" s="5">
        <v>7</v>
      </c>
      <c r="I65" s="5">
        <v>8</v>
      </c>
      <c r="J65" s="5">
        <v>9</v>
      </c>
      <c r="K65" s="5">
        <v>10</v>
      </c>
      <c r="L65" s="5">
        <v>11</v>
      </c>
      <c r="M65" s="5">
        <v>12</v>
      </c>
      <c r="N65" s="5" t="s">
        <v>1</v>
      </c>
    </row>
    <row r="66" spans="1:19" ht="17" x14ac:dyDescent="0.2">
      <c r="A66" s="5" t="s">
        <v>2</v>
      </c>
      <c r="B66" s="5">
        <v>34</v>
      </c>
      <c r="C66" s="5">
        <v>40</v>
      </c>
      <c r="D66" s="5">
        <v>28</v>
      </c>
      <c r="E66" s="6">
        <v>32</v>
      </c>
      <c r="F66" s="6">
        <v>30</v>
      </c>
      <c r="G66" s="5">
        <v>28</v>
      </c>
      <c r="H66" s="5">
        <v>29</v>
      </c>
      <c r="I66" s="5">
        <v>35</v>
      </c>
      <c r="J66" s="5">
        <v>38</v>
      </c>
      <c r="K66" s="5">
        <v>30</v>
      </c>
      <c r="L66" s="5">
        <v>30</v>
      </c>
      <c r="M66" s="5">
        <v>46</v>
      </c>
      <c r="N66" s="5">
        <f>SUM(B66:M66)</f>
        <v>400</v>
      </c>
    </row>
    <row r="67" spans="1:19" ht="17" x14ac:dyDescent="0.2">
      <c r="A67" s="5" t="s">
        <v>4</v>
      </c>
      <c r="B67" s="5">
        <f>SUM(B66:F66)</f>
        <v>164</v>
      </c>
      <c r="C67" s="5">
        <v>0</v>
      </c>
      <c r="D67" s="5">
        <v>0</v>
      </c>
      <c r="E67" s="5">
        <v>0</v>
      </c>
      <c r="F67" s="5">
        <v>0</v>
      </c>
      <c r="G67" s="5">
        <f>SUM(G66:K66)</f>
        <v>160</v>
      </c>
      <c r="H67" s="5">
        <v>0</v>
      </c>
      <c r="I67" s="5">
        <v>0</v>
      </c>
      <c r="J67" s="5">
        <v>0</v>
      </c>
      <c r="K67" s="5">
        <v>0</v>
      </c>
      <c r="L67" s="5">
        <f>SUM(L66:M66)</f>
        <v>76</v>
      </c>
      <c r="M67" s="5">
        <v>0</v>
      </c>
      <c r="N67" s="5">
        <f>SUM(B67:M67)</f>
        <v>400</v>
      </c>
    </row>
    <row r="68" spans="1:19" ht="17" x14ac:dyDescent="0.2">
      <c r="A68" s="5" t="s">
        <v>5</v>
      </c>
      <c r="B68" s="5">
        <f>B67-B66</f>
        <v>130</v>
      </c>
      <c r="C68" s="5">
        <f>B68-C66+C67</f>
        <v>90</v>
      </c>
      <c r="D68" s="5">
        <f t="shared" ref="D68" si="38">C68-D66+D67</f>
        <v>62</v>
      </c>
      <c r="E68" s="5">
        <f t="shared" ref="E68" si="39">D68-E66+E67</f>
        <v>30</v>
      </c>
      <c r="F68" s="5">
        <f t="shared" ref="F68" si="40">E68-F66+F67</f>
        <v>0</v>
      </c>
      <c r="G68" s="5">
        <f>F68-G66+G67</f>
        <v>132</v>
      </c>
      <c r="H68" s="5">
        <f>G68-H66+H67</f>
        <v>103</v>
      </c>
      <c r="I68" s="5">
        <f t="shared" ref="I68" si="41">H68-I66+I67</f>
        <v>68</v>
      </c>
      <c r="J68" s="5">
        <f t="shared" ref="J68" si="42">I68-J66+J67</f>
        <v>30</v>
      </c>
      <c r="K68" s="5">
        <f t="shared" ref="K68" si="43">J68-K66+K67</f>
        <v>0</v>
      </c>
      <c r="L68" s="5">
        <f t="shared" ref="L68" si="44">K68-L66+L67</f>
        <v>46</v>
      </c>
      <c r="M68" s="5">
        <f t="shared" ref="M68" si="45">L68-M66+M67</f>
        <v>0</v>
      </c>
    </row>
    <row r="69" spans="1:19" x14ac:dyDescent="0.2">
      <c r="F69" s="6"/>
    </row>
    <row r="70" spans="1:19" ht="17" x14ac:dyDescent="0.2">
      <c r="A70" s="5" t="s">
        <v>9</v>
      </c>
      <c r="B70" s="7">
        <f>1000*IF(B67 &gt;= 400, 0.9, IF(B67 &gt;= 100, 0.95, 1))</f>
        <v>950</v>
      </c>
      <c r="C70" s="7">
        <f t="shared" ref="C70:M70" si="46">1000*IF(C67 &gt;= 400, 0.9, IF(C67 &gt;= 100, 0.95, 1))</f>
        <v>1000</v>
      </c>
      <c r="D70" s="7">
        <f t="shared" si="46"/>
        <v>1000</v>
      </c>
      <c r="E70" s="7">
        <f t="shared" si="46"/>
        <v>1000</v>
      </c>
      <c r="F70" s="7">
        <f t="shared" si="46"/>
        <v>1000</v>
      </c>
      <c r="G70" s="7">
        <f>1000*IF(G67 &gt;= 400, 0.9, IF(G67 &gt;= 100, 0.95, 1))</f>
        <v>950</v>
      </c>
      <c r="H70" s="7">
        <f>1000*IF(H67 &gt;= 400, 0.9, IF(H67 &gt;= 100, 0.95, 1))</f>
        <v>1000</v>
      </c>
      <c r="I70" s="7">
        <f t="shared" si="46"/>
        <v>1000</v>
      </c>
      <c r="J70" s="7">
        <f t="shared" si="46"/>
        <v>1000</v>
      </c>
      <c r="K70" s="7">
        <f t="shared" si="46"/>
        <v>1000</v>
      </c>
      <c r="L70" s="7">
        <f t="shared" si="46"/>
        <v>1000</v>
      </c>
      <c r="M70" s="7">
        <f t="shared" si="46"/>
        <v>1000</v>
      </c>
    </row>
    <row r="71" spans="1:19" ht="17" x14ac:dyDescent="0.2">
      <c r="A71" s="5" t="s">
        <v>6</v>
      </c>
      <c r="B71" s="7">
        <f>B67*B70</f>
        <v>155800</v>
      </c>
      <c r="C71" s="7">
        <f t="shared" ref="C71:M71" si="47">C67*C70</f>
        <v>0</v>
      </c>
      <c r="D71" s="7">
        <f t="shared" si="47"/>
        <v>0</v>
      </c>
      <c r="E71" s="7">
        <f t="shared" si="47"/>
        <v>0</v>
      </c>
      <c r="F71" s="7">
        <f t="shared" si="47"/>
        <v>0</v>
      </c>
      <c r="G71" s="7">
        <f t="shared" si="47"/>
        <v>152000</v>
      </c>
      <c r="H71" s="7">
        <f t="shared" si="47"/>
        <v>0</v>
      </c>
      <c r="I71" s="7">
        <f t="shared" si="47"/>
        <v>0</v>
      </c>
      <c r="J71" s="7">
        <f t="shared" si="47"/>
        <v>0</v>
      </c>
      <c r="K71" s="7">
        <f t="shared" si="47"/>
        <v>0</v>
      </c>
      <c r="L71" s="7">
        <f t="shared" si="47"/>
        <v>76000</v>
      </c>
      <c r="M71" s="7">
        <f t="shared" si="47"/>
        <v>0</v>
      </c>
    </row>
    <row r="72" spans="1:19" ht="17" x14ac:dyDescent="0.2">
      <c r="A72" s="5" t="s">
        <v>7</v>
      </c>
      <c r="B72" s="7">
        <f>B68*1400*0.25</f>
        <v>45500</v>
      </c>
      <c r="C72" s="7">
        <f t="shared" ref="C72:M72" si="48">C68*1400*0.25</f>
        <v>31500</v>
      </c>
      <c r="D72" s="7">
        <f t="shared" si="48"/>
        <v>21700</v>
      </c>
      <c r="E72" s="7">
        <f t="shared" si="48"/>
        <v>10500</v>
      </c>
      <c r="F72" s="7">
        <f t="shared" si="48"/>
        <v>0</v>
      </c>
      <c r="G72" s="7">
        <f t="shared" si="48"/>
        <v>46200</v>
      </c>
      <c r="H72" s="7">
        <f t="shared" si="48"/>
        <v>36050</v>
      </c>
      <c r="I72" s="7">
        <f t="shared" si="48"/>
        <v>23800</v>
      </c>
      <c r="J72" s="7">
        <f t="shared" si="48"/>
        <v>10500</v>
      </c>
      <c r="K72" s="7">
        <f t="shared" si="48"/>
        <v>0</v>
      </c>
      <c r="L72" s="7">
        <f t="shared" si="48"/>
        <v>16100</v>
      </c>
      <c r="M72" s="7">
        <f t="shared" si="48"/>
        <v>0</v>
      </c>
    </row>
    <row r="73" spans="1:19" x14ac:dyDescent="0.2">
      <c r="F73" s="6"/>
    </row>
    <row r="74" spans="1:19" ht="17" x14ac:dyDescent="0.2">
      <c r="A74" s="5" t="s">
        <v>8</v>
      </c>
      <c r="B74" s="8">
        <f>SUM(B71:M71,B72:M72)</f>
        <v>625650</v>
      </c>
      <c r="F74" s="6"/>
    </row>
    <row r="75" spans="1:19" x14ac:dyDescent="0.2">
      <c r="B75" s="13"/>
    </row>
    <row r="76" spans="1:19" ht="17" x14ac:dyDescent="0.2">
      <c r="A76" s="9" t="s">
        <v>24</v>
      </c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</row>
    <row r="77" spans="1:19" ht="17" x14ac:dyDescent="0.2">
      <c r="A77" s="5" t="s">
        <v>33</v>
      </c>
      <c r="B77" s="11"/>
      <c r="D77" s="12"/>
      <c r="G77" s="12"/>
    </row>
    <row r="78" spans="1:19" ht="51" x14ac:dyDescent="0.2">
      <c r="A78" s="1" t="s">
        <v>25</v>
      </c>
      <c r="B78" s="1">
        <v>1</v>
      </c>
      <c r="C78" s="1">
        <v>2</v>
      </c>
      <c r="D78" s="1">
        <v>3</v>
      </c>
      <c r="E78" s="2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 t="s">
        <v>32</v>
      </c>
      <c r="O78" s="3" t="s">
        <v>26</v>
      </c>
      <c r="P78" s="3" t="s">
        <v>27</v>
      </c>
      <c r="Q78" s="1" t="s">
        <v>28</v>
      </c>
      <c r="R78" s="1" t="s">
        <v>29</v>
      </c>
      <c r="S78" s="1" t="s">
        <v>30</v>
      </c>
    </row>
    <row r="79" spans="1:19" ht="17" x14ac:dyDescent="0.2">
      <c r="A79" s="1" t="s">
        <v>2</v>
      </c>
      <c r="B79" s="5">
        <v>34</v>
      </c>
      <c r="C79" s="5">
        <v>40</v>
      </c>
      <c r="D79" s="5">
        <v>28</v>
      </c>
      <c r="E79" s="6">
        <v>32</v>
      </c>
      <c r="F79" s="6">
        <v>30</v>
      </c>
      <c r="G79" s="5">
        <v>28</v>
      </c>
      <c r="H79" s="5">
        <v>29</v>
      </c>
      <c r="I79" s="5">
        <v>35</v>
      </c>
      <c r="J79" s="5">
        <v>38</v>
      </c>
      <c r="K79" s="5">
        <v>30</v>
      </c>
      <c r="L79" s="5">
        <v>30</v>
      </c>
      <c r="M79" s="5">
        <v>46</v>
      </c>
      <c r="N79" s="1"/>
      <c r="O79" s="3"/>
      <c r="P79" s="3"/>
      <c r="Q79" s="1"/>
      <c r="R79" s="1"/>
      <c r="S79" s="1"/>
    </row>
    <row r="80" spans="1:19" x14ac:dyDescent="0.2">
      <c r="A80" s="5">
        <v>34</v>
      </c>
      <c r="B80" s="1">
        <f>$A80-B79</f>
        <v>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1">
        <f>SUM(B80:M80)</f>
        <v>0</v>
      </c>
      <c r="P80" s="14">
        <v>1000</v>
      </c>
      <c r="Q80" s="14">
        <f>0.5*O80</f>
        <v>0</v>
      </c>
      <c r="R80" s="15">
        <f>(Q80+P80)/A80</f>
        <v>29.411764705882351</v>
      </c>
      <c r="S80" s="15">
        <f>(Q80+P80)/N80</f>
        <v>1000</v>
      </c>
    </row>
    <row r="81" spans="1:19" x14ac:dyDescent="0.2">
      <c r="A81" s="1">
        <f>A80+$C79</f>
        <v>74</v>
      </c>
      <c r="B81" s="1">
        <f>$A81-B$79</f>
        <v>40</v>
      </c>
      <c r="C81" s="1">
        <f>B81-C$79</f>
        <v>0</v>
      </c>
      <c r="D81" s="1"/>
      <c r="E81" s="1"/>
      <c r="F81" s="3"/>
      <c r="G81" s="3"/>
      <c r="H81" s="3"/>
      <c r="I81" s="3"/>
      <c r="J81" s="3"/>
      <c r="K81" s="3"/>
      <c r="L81" s="3"/>
      <c r="M81" s="3"/>
      <c r="N81" s="3">
        <v>2</v>
      </c>
      <c r="O81" s="1">
        <f t="shared" ref="O81:O91" si="49">SUM(B81:M81)</f>
        <v>40</v>
      </c>
      <c r="P81" s="3">
        <v>1000</v>
      </c>
      <c r="Q81" s="3">
        <f>0.25*1400*O81</f>
        <v>14000</v>
      </c>
      <c r="R81" s="4">
        <f>(Q81+P81)/A81</f>
        <v>202.70270270270271</v>
      </c>
      <c r="S81" s="4">
        <f t="shared" ref="S81:S91" si="50">(Q81+P81)/N81</f>
        <v>7500</v>
      </c>
    </row>
    <row r="82" spans="1:19" x14ac:dyDescent="0.2">
      <c r="A82" s="1">
        <f>A81+D$79</f>
        <v>102</v>
      </c>
      <c r="B82" s="1">
        <f t="shared" ref="B82:B91" si="51">$A82-B$79</f>
        <v>68</v>
      </c>
      <c r="C82" s="1">
        <f t="shared" ref="C82:D91" si="52">B82-C$79</f>
        <v>28</v>
      </c>
      <c r="D82" s="1">
        <f t="shared" si="52"/>
        <v>0</v>
      </c>
      <c r="E82" s="1"/>
      <c r="F82" s="1"/>
      <c r="G82" s="3"/>
      <c r="H82" s="3"/>
      <c r="I82" s="3"/>
      <c r="J82" s="3"/>
      <c r="K82" s="3"/>
      <c r="L82" s="3"/>
      <c r="M82" s="3"/>
      <c r="N82" s="3">
        <v>3</v>
      </c>
      <c r="O82" s="1">
        <f t="shared" si="49"/>
        <v>96</v>
      </c>
      <c r="P82" s="3">
        <v>1000</v>
      </c>
      <c r="Q82" s="3">
        <f t="shared" ref="Q82:Q91" si="53">0.25*1400*O82</f>
        <v>33600</v>
      </c>
      <c r="R82" s="4">
        <f t="shared" ref="R82:R91" si="54">(Q82+P82)/A82</f>
        <v>339.21568627450978</v>
      </c>
      <c r="S82" s="4">
        <f t="shared" si="50"/>
        <v>11533.333333333334</v>
      </c>
    </row>
    <row r="83" spans="1:19" x14ac:dyDescent="0.2">
      <c r="A83" s="1">
        <f>A82+E$79</f>
        <v>134</v>
      </c>
      <c r="B83" s="1">
        <f t="shared" si="51"/>
        <v>100</v>
      </c>
      <c r="C83" s="1">
        <f t="shared" si="52"/>
        <v>60</v>
      </c>
      <c r="D83" s="1">
        <f t="shared" si="52"/>
        <v>32</v>
      </c>
      <c r="E83" s="1">
        <f t="shared" ref="E83" si="55">D83-E$79</f>
        <v>0</v>
      </c>
      <c r="F83" s="1"/>
      <c r="G83" s="1"/>
      <c r="H83" s="1"/>
      <c r="I83" s="3"/>
      <c r="J83" s="3"/>
      <c r="K83" s="3"/>
      <c r="L83" s="3"/>
      <c r="M83" s="3"/>
      <c r="N83" s="3">
        <v>4</v>
      </c>
      <c r="O83" s="1">
        <f t="shared" si="49"/>
        <v>192</v>
      </c>
      <c r="P83" s="3">
        <v>1000</v>
      </c>
      <c r="Q83" s="3">
        <f t="shared" si="53"/>
        <v>67200</v>
      </c>
      <c r="R83" s="4">
        <f t="shared" si="54"/>
        <v>508.95522388059703</v>
      </c>
      <c r="S83" s="4">
        <f t="shared" si="50"/>
        <v>17050</v>
      </c>
    </row>
    <row r="84" spans="1:19" x14ac:dyDescent="0.2">
      <c r="A84" s="1">
        <f>A83+F$79</f>
        <v>164</v>
      </c>
      <c r="B84" s="1">
        <f t="shared" si="51"/>
        <v>130</v>
      </c>
      <c r="C84" s="1">
        <f t="shared" si="52"/>
        <v>90</v>
      </c>
      <c r="D84" s="1">
        <f t="shared" si="52"/>
        <v>62</v>
      </c>
      <c r="E84" s="1">
        <f t="shared" ref="E84:F84" si="56">D84-E$79</f>
        <v>30</v>
      </c>
      <c r="F84" s="1">
        <f t="shared" si="56"/>
        <v>0</v>
      </c>
      <c r="G84" s="1"/>
      <c r="H84" s="1"/>
      <c r="I84" s="1"/>
      <c r="J84" s="1"/>
      <c r="K84" s="3"/>
      <c r="L84" s="3"/>
      <c r="M84" s="3"/>
      <c r="N84" s="3">
        <v>5</v>
      </c>
      <c r="O84" s="1">
        <f t="shared" si="49"/>
        <v>312</v>
      </c>
      <c r="P84" s="3">
        <v>1000</v>
      </c>
      <c r="Q84" s="3">
        <f t="shared" si="53"/>
        <v>109200</v>
      </c>
      <c r="R84" s="4">
        <f t="shared" si="54"/>
        <v>671.95121951219517</v>
      </c>
      <c r="S84" s="4">
        <f t="shared" si="50"/>
        <v>22040</v>
      </c>
    </row>
    <row r="85" spans="1:19" x14ac:dyDescent="0.2">
      <c r="A85" s="1">
        <f>A84+G$79</f>
        <v>192</v>
      </c>
      <c r="B85" s="1">
        <f t="shared" si="51"/>
        <v>158</v>
      </c>
      <c r="C85" s="1">
        <f t="shared" si="52"/>
        <v>118</v>
      </c>
      <c r="D85" s="1">
        <f t="shared" si="52"/>
        <v>90</v>
      </c>
      <c r="E85" s="1">
        <f t="shared" ref="E85:G85" si="57">D85-E$79</f>
        <v>58</v>
      </c>
      <c r="F85" s="1">
        <f t="shared" si="57"/>
        <v>28</v>
      </c>
      <c r="G85" s="1">
        <f t="shared" si="57"/>
        <v>0</v>
      </c>
      <c r="H85" s="3"/>
      <c r="I85" s="3"/>
      <c r="J85" s="3"/>
      <c r="K85" s="3"/>
      <c r="L85" s="3"/>
      <c r="M85" s="3"/>
      <c r="N85" s="3">
        <v>6</v>
      </c>
      <c r="O85" s="1">
        <f t="shared" si="49"/>
        <v>452</v>
      </c>
      <c r="P85" s="3">
        <v>1000</v>
      </c>
      <c r="Q85" s="3">
        <f t="shared" si="53"/>
        <v>158200</v>
      </c>
      <c r="R85" s="4">
        <f t="shared" si="54"/>
        <v>829.16666666666663</v>
      </c>
      <c r="S85" s="4">
        <f t="shared" si="50"/>
        <v>26533.333333333332</v>
      </c>
    </row>
    <row r="86" spans="1:19" x14ac:dyDescent="0.2">
      <c r="A86" s="1">
        <f>A85+H$79</f>
        <v>221</v>
      </c>
      <c r="B86" s="1">
        <f t="shared" si="51"/>
        <v>187</v>
      </c>
      <c r="C86" s="1">
        <f t="shared" si="52"/>
        <v>147</v>
      </c>
      <c r="D86" s="1">
        <f t="shared" si="52"/>
        <v>119</v>
      </c>
      <c r="E86" s="1">
        <f t="shared" ref="E86:H86" si="58">D86-E$79</f>
        <v>87</v>
      </c>
      <c r="F86" s="1">
        <f t="shared" si="58"/>
        <v>57</v>
      </c>
      <c r="G86" s="1">
        <f t="shared" si="58"/>
        <v>29</v>
      </c>
      <c r="H86" s="1">
        <f t="shared" si="58"/>
        <v>0</v>
      </c>
      <c r="I86" s="3"/>
      <c r="J86" s="3"/>
      <c r="K86" s="3"/>
      <c r="L86" s="3"/>
      <c r="M86" s="3"/>
      <c r="N86" s="3">
        <v>7</v>
      </c>
      <c r="O86" s="1">
        <f t="shared" si="49"/>
        <v>626</v>
      </c>
      <c r="P86" s="3">
        <v>1000</v>
      </c>
      <c r="Q86" s="3">
        <f t="shared" si="53"/>
        <v>219100</v>
      </c>
      <c r="R86" s="4">
        <f t="shared" si="54"/>
        <v>995.92760180995469</v>
      </c>
      <c r="S86" s="4">
        <f t="shared" si="50"/>
        <v>31442.857142857141</v>
      </c>
    </row>
    <row r="87" spans="1:19" x14ac:dyDescent="0.2">
      <c r="A87" s="1">
        <f>A86+I$79</f>
        <v>256</v>
      </c>
      <c r="B87" s="1">
        <f t="shared" si="51"/>
        <v>222</v>
      </c>
      <c r="C87" s="1">
        <f t="shared" si="52"/>
        <v>182</v>
      </c>
      <c r="D87" s="1">
        <f t="shared" si="52"/>
        <v>154</v>
      </c>
      <c r="E87" s="1">
        <f t="shared" ref="E87:I87" si="59">D87-E$79</f>
        <v>122</v>
      </c>
      <c r="F87" s="1">
        <f t="shared" si="59"/>
        <v>92</v>
      </c>
      <c r="G87" s="1">
        <f t="shared" si="59"/>
        <v>64</v>
      </c>
      <c r="H87" s="1">
        <f t="shared" si="59"/>
        <v>35</v>
      </c>
      <c r="I87" s="1">
        <f t="shared" si="59"/>
        <v>0</v>
      </c>
      <c r="J87" s="3"/>
      <c r="K87" s="3"/>
      <c r="L87" s="3"/>
      <c r="M87" s="3"/>
      <c r="N87" s="3">
        <v>8</v>
      </c>
      <c r="O87" s="1">
        <f t="shared" si="49"/>
        <v>871</v>
      </c>
      <c r="P87" s="3">
        <v>1000</v>
      </c>
      <c r="Q87" s="3">
        <f t="shared" si="53"/>
        <v>304850</v>
      </c>
      <c r="R87" s="4">
        <f t="shared" si="54"/>
        <v>1194.7265625</v>
      </c>
      <c r="S87" s="4">
        <f t="shared" si="50"/>
        <v>38231.25</v>
      </c>
    </row>
    <row r="88" spans="1:19" x14ac:dyDescent="0.2">
      <c r="A88" s="1">
        <f>A87+J$79</f>
        <v>294</v>
      </c>
      <c r="B88" s="1">
        <f t="shared" si="51"/>
        <v>260</v>
      </c>
      <c r="C88" s="1">
        <f t="shared" si="52"/>
        <v>220</v>
      </c>
      <c r="D88" s="1">
        <f t="shared" si="52"/>
        <v>192</v>
      </c>
      <c r="E88" s="1">
        <f t="shared" ref="E88:J88" si="60">D88-E$79</f>
        <v>160</v>
      </c>
      <c r="F88" s="1">
        <f t="shared" si="60"/>
        <v>130</v>
      </c>
      <c r="G88" s="1">
        <f t="shared" si="60"/>
        <v>102</v>
      </c>
      <c r="H88" s="1">
        <f t="shared" si="60"/>
        <v>73</v>
      </c>
      <c r="I88" s="1">
        <f t="shared" si="60"/>
        <v>38</v>
      </c>
      <c r="J88" s="1">
        <f t="shared" si="60"/>
        <v>0</v>
      </c>
      <c r="N88" s="3">
        <v>9</v>
      </c>
      <c r="O88" s="1">
        <f t="shared" si="49"/>
        <v>1175</v>
      </c>
      <c r="P88" s="3">
        <v>1000</v>
      </c>
      <c r="Q88" s="3">
        <f t="shared" si="53"/>
        <v>411250</v>
      </c>
      <c r="R88" s="4">
        <f t="shared" si="54"/>
        <v>1402.2108843537414</v>
      </c>
      <c r="S88" s="4">
        <f t="shared" si="50"/>
        <v>45805.555555555555</v>
      </c>
    </row>
    <row r="89" spans="1:19" x14ac:dyDescent="0.2">
      <c r="A89" s="1">
        <f>A88+K$79</f>
        <v>324</v>
      </c>
      <c r="B89" s="1">
        <f t="shared" si="51"/>
        <v>290</v>
      </c>
      <c r="C89" s="1">
        <f t="shared" si="52"/>
        <v>250</v>
      </c>
      <c r="D89" s="1">
        <f t="shared" si="52"/>
        <v>222</v>
      </c>
      <c r="E89" s="1">
        <f t="shared" ref="E89:K89" si="61">D89-E$79</f>
        <v>190</v>
      </c>
      <c r="F89" s="1">
        <f t="shared" si="61"/>
        <v>160</v>
      </c>
      <c r="G89" s="1">
        <f t="shared" si="61"/>
        <v>132</v>
      </c>
      <c r="H89" s="1">
        <f t="shared" si="61"/>
        <v>103</v>
      </c>
      <c r="I89" s="1">
        <f t="shared" si="61"/>
        <v>68</v>
      </c>
      <c r="J89" s="1">
        <f t="shared" si="61"/>
        <v>30</v>
      </c>
      <c r="K89" s="1">
        <f t="shared" si="61"/>
        <v>0</v>
      </c>
      <c r="N89" s="3">
        <v>10</v>
      </c>
      <c r="O89" s="1">
        <f t="shared" si="49"/>
        <v>1445</v>
      </c>
      <c r="P89" s="3">
        <v>1000</v>
      </c>
      <c r="Q89" s="3">
        <f t="shared" si="53"/>
        <v>505750</v>
      </c>
      <c r="R89" s="4">
        <f t="shared" si="54"/>
        <v>1564.0432098765432</v>
      </c>
      <c r="S89" s="4">
        <f t="shared" si="50"/>
        <v>50675</v>
      </c>
    </row>
    <row r="90" spans="1:19" x14ac:dyDescent="0.2">
      <c r="A90" s="1">
        <f>A89+L$79</f>
        <v>354</v>
      </c>
      <c r="B90" s="1">
        <f t="shared" si="51"/>
        <v>320</v>
      </c>
      <c r="C90" s="1">
        <f t="shared" si="52"/>
        <v>280</v>
      </c>
      <c r="D90" s="1">
        <f t="shared" si="52"/>
        <v>252</v>
      </c>
      <c r="E90" s="1">
        <f t="shared" ref="E90:L90" si="62">D90-E$79</f>
        <v>220</v>
      </c>
      <c r="F90" s="1">
        <f t="shared" si="62"/>
        <v>190</v>
      </c>
      <c r="G90" s="1">
        <f t="shared" si="62"/>
        <v>162</v>
      </c>
      <c r="H90" s="1">
        <f t="shared" si="62"/>
        <v>133</v>
      </c>
      <c r="I90" s="1">
        <f t="shared" si="62"/>
        <v>98</v>
      </c>
      <c r="J90" s="1">
        <f t="shared" si="62"/>
        <v>60</v>
      </c>
      <c r="K90" s="1">
        <f t="shared" si="62"/>
        <v>30</v>
      </c>
      <c r="L90" s="1">
        <f t="shared" si="62"/>
        <v>0</v>
      </c>
      <c r="N90" s="3">
        <v>11</v>
      </c>
      <c r="O90" s="1">
        <f t="shared" si="49"/>
        <v>1745</v>
      </c>
      <c r="P90" s="3">
        <v>1000</v>
      </c>
      <c r="Q90" s="3">
        <f t="shared" si="53"/>
        <v>610750</v>
      </c>
      <c r="R90" s="4">
        <f t="shared" si="54"/>
        <v>1728.1073446327684</v>
      </c>
      <c r="S90" s="4">
        <f t="shared" si="50"/>
        <v>55613.63636363636</v>
      </c>
    </row>
    <row r="91" spans="1:19" x14ac:dyDescent="0.2">
      <c r="A91" s="1">
        <f>A90+M$79</f>
        <v>400</v>
      </c>
      <c r="B91" s="1">
        <f t="shared" si="51"/>
        <v>366</v>
      </c>
      <c r="C91" s="1">
        <f t="shared" si="52"/>
        <v>326</v>
      </c>
      <c r="D91" s="1">
        <f t="shared" si="52"/>
        <v>298</v>
      </c>
      <c r="E91" s="1">
        <f t="shared" ref="E91:M91" si="63">D91-E$79</f>
        <v>266</v>
      </c>
      <c r="F91" s="1">
        <f t="shared" si="63"/>
        <v>236</v>
      </c>
      <c r="G91" s="1">
        <f t="shared" si="63"/>
        <v>208</v>
      </c>
      <c r="H91" s="1">
        <f t="shared" si="63"/>
        <v>179</v>
      </c>
      <c r="I91" s="1">
        <f t="shared" si="63"/>
        <v>144</v>
      </c>
      <c r="J91" s="1">
        <f t="shared" si="63"/>
        <v>106</v>
      </c>
      <c r="K91" s="1">
        <f t="shared" si="63"/>
        <v>76</v>
      </c>
      <c r="L91" s="1">
        <f t="shared" si="63"/>
        <v>46</v>
      </c>
      <c r="M91" s="1">
        <f t="shared" si="63"/>
        <v>0</v>
      </c>
      <c r="N91" s="3">
        <v>12</v>
      </c>
      <c r="O91" s="1">
        <f t="shared" si="49"/>
        <v>2251</v>
      </c>
      <c r="P91" s="3">
        <v>1000</v>
      </c>
      <c r="Q91" s="3">
        <f t="shared" si="53"/>
        <v>787850</v>
      </c>
      <c r="R91" s="4">
        <f t="shared" si="54"/>
        <v>1972.125</v>
      </c>
      <c r="S91" s="4">
        <f t="shared" si="50"/>
        <v>65737.5</v>
      </c>
    </row>
    <row r="93" spans="1:19" ht="34" x14ac:dyDescent="0.2">
      <c r="A93" s="5" t="s">
        <v>31</v>
      </c>
    </row>
  </sheetData>
  <pageMargins left="0.7" right="0.7" top="0.75" bottom="0.75" header="0.3" footer="0.3"/>
  <ignoredErrors>
    <ignoredError sqref="B22 E22 H22 K22 B67 G67 L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024B-4EF3-3242-8EA9-11749140371E}">
  <dimension ref="A1:S40"/>
  <sheetViews>
    <sheetView tabSelected="1" zoomScale="144" zoomScaleNormal="144" workbookViewId="0">
      <selection activeCell="AO6" sqref="AO6"/>
    </sheetView>
  </sheetViews>
  <sheetFormatPr baseColWidth="10" defaultRowHeight="16" x14ac:dyDescent="0.2"/>
  <cols>
    <col min="1" max="1" width="22.1640625" style="3" customWidth="1"/>
    <col min="2" max="2" width="14.1640625" style="3" bestFit="1" customWidth="1"/>
    <col min="3" max="4" width="12.6640625" style="3" bestFit="1" customWidth="1"/>
    <col min="5" max="11" width="11.6640625" style="3" bestFit="1" customWidth="1"/>
    <col min="12" max="13" width="11.83203125" style="3" bestFit="1" customWidth="1"/>
    <col min="14" max="16384" width="10.83203125" style="3"/>
  </cols>
  <sheetData>
    <row r="1" spans="1:19" ht="20" customHeight="1" x14ac:dyDescent="0.2">
      <c r="A1" s="5" t="s">
        <v>3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</row>
    <row r="2" spans="1:19" ht="20" customHeight="1" x14ac:dyDescent="0.2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Q2" s="1"/>
      <c r="R2" s="1"/>
      <c r="S2" s="1"/>
    </row>
    <row r="3" spans="1:19" ht="20" customHeight="1" x14ac:dyDescent="0.2">
      <c r="A3" s="5" t="s">
        <v>0</v>
      </c>
      <c r="B3" s="5">
        <v>1</v>
      </c>
      <c r="C3" s="5">
        <v>2</v>
      </c>
      <c r="D3" s="5">
        <v>3</v>
      </c>
      <c r="E3" s="6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1</v>
      </c>
      <c r="O3" s="1"/>
      <c r="R3" s="4"/>
      <c r="S3" s="4"/>
    </row>
    <row r="4" spans="1:19" ht="20" customHeight="1" x14ac:dyDescent="0.2">
      <c r="A4" s="5" t="s">
        <v>2</v>
      </c>
      <c r="B4" s="5">
        <v>34</v>
      </c>
      <c r="C4" s="5">
        <v>34</v>
      </c>
      <c r="D4" s="5">
        <v>34</v>
      </c>
      <c r="E4" s="5">
        <v>34</v>
      </c>
      <c r="F4" s="5">
        <v>34</v>
      </c>
      <c r="G4" s="5">
        <v>34</v>
      </c>
      <c r="H4" s="5">
        <v>34</v>
      </c>
      <c r="I4" s="5">
        <v>34</v>
      </c>
      <c r="J4" s="5">
        <v>34</v>
      </c>
      <c r="K4" s="5">
        <v>34</v>
      </c>
      <c r="L4" s="5">
        <v>34</v>
      </c>
      <c r="M4" s="5">
        <v>34</v>
      </c>
      <c r="N4" s="5">
        <f>SUM(B4:M4)</f>
        <v>408</v>
      </c>
      <c r="O4" s="1"/>
      <c r="R4" s="4"/>
      <c r="S4" s="4"/>
    </row>
    <row r="5" spans="1:19" ht="20" customHeight="1" x14ac:dyDescent="0.2">
      <c r="A5" s="5" t="s">
        <v>4</v>
      </c>
      <c r="B5" s="5">
        <v>34</v>
      </c>
      <c r="C5" s="5">
        <v>34</v>
      </c>
      <c r="D5" s="5">
        <v>34</v>
      </c>
      <c r="E5" s="5">
        <v>34</v>
      </c>
      <c r="F5" s="5">
        <v>34</v>
      </c>
      <c r="G5" s="5">
        <v>34</v>
      </c>
      <c r="H5" s="5">
        <v>34</v>
      </c>
      <c r="I5" s="5">
        <v>34</v>
      </c>
      <c r="J5" s="5">
        <v>34</v>
      </c>
      <c r="K5" s="5">
        <v>34</v>
      </c>
      <c r="L5" s="5">
        <v>34</v>
      </c>
      <c r="M5" s="5">
        <v>34</v>
      </c>
      <c r="N5" s="5">
        <f>SUM(B5:M5)</f>
        <v>408</v>
      </c>
      <c r="O5" s="1"/>
      <c r="R5" s="4"/>
      <c r="S5" s="4"/>
    </row>
    <row r="6" spans="1:19" ht="20" customHeight="1" x14ac:dyDescent="0.2">
      <c r="A6" s="5" t="s">
        <v>5</v>
      </c>
      <c r="B6" s="5">
        <f>B5-B4</f>
        <v>0</v>
      </c>
      <c r="C6" s="5">
        <f t="shared" ref="C6:M6" si="0">C5-C4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/>
      <c r="O6" s="1"/>
      <c r="R6" s="4"/>
      <c r="S6" s="4"/>
    </row>
    <row r="7" spans="1:19" ht="20" customHeight="1" x14ac:dyDescent="0.2">
      <c r="A7" s="5"/>
      <c r="B7" s="5"/>
      <c r="C7" s="5"/>
      <c r="D7" s="5"/>
      <c r="E7" s="6"/>
      <c r="F7" s="6"/>
      <c r="G7" s="5"/>
      <c r="H7" s="5"/>
      <c r="I7" s="5"/>
      <c r="J7" s="5"/>
      <c r="K7" s="5"/>
      <c r="L7" s="5"/>
      <c r="M7" s="5"/>
      <c r="N7" s="5"/>
      <c r="O7" s="1"/>
      <c r="R7" s="4"/>
      <c r="S7" s="4"/>
    </row>
    <row r="8" spans="1:19" ht="20" customHeight="1" x14ac:dyDescent="0.2">
      <c r="A8" s="5" t="s">
        <v>9</v>
      </c>
      <c r="B8" s="7">
        <f>1000*IF(B5 &gt;= 400, 0.9, IF(B5 &gt;= 100, 0.95, 1))</f>
        <v>1000</v>
      </c>
      <c r="C8" s="7">
        <f t="shared" ref="C8:M8" si="1">1000*IF(C5 &gt;= 400, 0.9, IF(C5 &gt;= 100, 0.95, 1))</f>
        <v>1000</v>
      </c>
      <c r="D8" s="7">
        <f t="shared" si="1"/>
        <v>1000</v>
      </c>
      <c r="E8" s="7">
        <f t="shared" si="1"/>
        <v>1000</v>
      </c>
      <c r="F8" s="7">
        <f t="shared" si="1"/>
        <v>1000</v>
      </c>
      <c r="G8" s="7">
        <f t="shared" si="1"/>
        <v>1000</v>
      </c>
      <c r="H8" s="7">
        <f t="shared" si="1"/>
        <v>1000</v>
      </c>
      <c r="I8" s="7">
        <f t="shared" si="1"/>
        <v>1000</v>
      </c>
      <c r="J8" s="7">
        <f t="shared" si="1"/>
        <v>1000</v>
      </c>
      <c r="K8" s="7">
        <f t="shared" si="1"/>
        <v>1000</v>
      </c>
      <c r="L8" s="7">
        <f t="shared" si="1"/>
        <v>1000</v>
      </c>
      <c r="M8" s="7">
        <f t="shared" si="1"/>
        <v>1000</v>
      </c>
      <c r="N8" s="5"/>
      <c r="O8" s="1"/>
      <c r="R8" s="4"/>
      <c r="S8" s="4"/>
    </row>
    <row r="9" spans="1:19" ht="20" customHeight="1" x14ac:dyDescent="0.2">
      <c r="A9" s="5" t="s">
        <v>16</v>
      </c>
      <c r="B9" s="7">
        <f>B5*B8</f>
        <v>34000</v>
      </c>
      <c r="C9" s="7">
        <f>C5*C8</f>
        <v>34000</v>
      </c>
      <c r="D9" s="7">
        <f>D5*D8</f>
        <v>34000</v>
      </c>
      <c r="E9" s="7">
        <f>E5*E8</f>
        <v>34000</v>
      </c>
      <c r="F9" s="7">
        <f>F5*F8</f>
        <v>34000</v>
      </c>
      <c r="G9" s="7">
        <f>G5*G8</f>
        <v>34000</v>
      </c>
      <c r="H9" s="7">
        <f>H5*H8</f>
        <v>34000</v>
      </c>
      <c r="I9" s="7">
        <f>I5*I8</f>
        <v>34000</v>
      </c>
      <c r="J9" s="7">
        <f>J5*J8</f>
        <v>34000</v>
      </c>
      <c r="K9" s="7">
        <f>K5*K8</f>
        <v>34000</v>
      </c>
      <c r="L9" s="7">
        <f>L5*L8</f>
        <v>34000</v>
      </c>
      <c r="M9" s="7">
        <f>M5*M8</f>
        <v>34000</v>
      </c>
      <c r="N9" s="5"/>
      <c r="O9" s="1"/>
      <c r="R9" s="4"/>
      <c r="S9" s="4"/>
    </row>
    <row r="10" spans="1:19" ht="20" customHeight="1" x14ac:dyDescent="0.2">
      <c r="A10" s="5" t="s">
        <v>7</v>
      </c>
      <c r="B10" s="7">
        <f>B6*1400*0.25</f>
        <v>0</v>
      </c>
      <c r="C10" s="7">
        <f>C6*1400*0.25</f>
        <v>0</v>
      </c>
      <c r="D10" s="7">
        <f>D6*1400*0.25</f>
        <v>0</v>
      </c>
      <c r="E10" s="7">
        <f>E6*1400*0.25</f>
        <v>0</v>
      </c>
      <c r="F10" s="7">
        <f>F6*1400*0.25</f>
        <v>0</v>
      </c>
      <c r="G10" s="7">
        <f>G6*1400*0.25</f>
        <v>0</v>
      </c>
      <c r="H10" s="7">
        <f>H6*1400*0.25</f>
        <v>0</v>
      </c>
      <c r="I10" s="7">
        <f>I6*1400*0.25</f>
        <v>0</v>
      </c>
      <c r="J10" s="7">
        <f>J6*1400*0.25</f>
        <v>0</v>
      </c>
      <c r="K10" s="7">
        <f>K6*1400*0.25</f>
        <v>0</v>
      </c>
      <c r="L10" s="7">
        <f>L6*1400*0.25</f>
        <v>0</v>
      </c>
      <c r="M10" s="7">
        <f>M6*1400*0.25</f>
        <v>0</v>
      </c>
      <c r="N10" s="5"/>
    </row>
    <row r="11" spans="1:19" ht="20" customHeight="1" x14ac:dyDescent="0.2">
      <c r="A11" s="5"/>
      <c r="B11" s="5"/>
      <c r="C11" s="5"/>
      <c r="D11" s="5"/>
      <c r="E11" s="6"/>
      <c r="F11" s="6"/>
      <c r="G11" s="5"/>
      <c r="H11" s="5"/>
      <c r="I11" s="5"/>
      <c r="J11" s="5"/>
      <c r="K11" s="5"/>
      <c r="L11" s="5"/>
      <c r="M11" s="5"/>
      <c r="N11" s="5"/>
    </row>
    <row r="12" spans="1:19" ht="20" customHeight="1" x14ac:dyDescent="0.2">
      <c r="A12" s="5" t="s">
        <v>8</v>
      </c>
      <c r="B12" s="8">
        <f>SUM(B9:M9,B10:M10)</f>
        <v>408000</v>
      </c>
      <c r="C12" s="5"/>
      <c r="D12" s="5"/>
      <c r="E12" s="6"/>
      <c r="F12" s="6"/>
      <c r="G12" s="5"/>
      <c r="H12" s="5"/>
      <c r="I12" s="5"/>
      <c r="J12" s="5"/>
      <c r="K12" s="5"/>
      <c r="L12" s="5"/>
      <c r="M12" s="5"/>
      <c r="N12" s="5"/>
    </row>
    <row r="13" spans="1:19" ht="20" customHeight="1" x14ac:dyDescent="0.2"/>
    <row r="14" spans="1:19" ht="20" customHeight="1" x14ac:dyDescent="0.2">
      <c r="A14" s="5" t="s">
        <v>34</v>
      </c>
      <c r="B14" s="5"/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</row>
    <row r="15" spans="1:19" ht="17" x14ac:dyDescent="0.2">
      <c r="A15" s="5" t="s">
        <v>35</v>
      </c>
      <c r="B15" s="16">
        <v>0.15</v>
      </c>
      <c r="C15" s="5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</row>
    <row r="16" spans="1:19" x14ac:dyDescent="0.2">
      <c r="A16" s="5"/>
      <c r="B16" s="5"/>
      <c r="C16" s="5"/>
      <c r="D16" s="5"/>
      <c r="E16" s="6"/>
      <c r="F16" s="6"/>
      <c r="G16" s="5"/>
      <c r="H16" s="5"/>
      <c r="I16" s="5"/>
      <c r="J16" s="5"/>
      <c r="K16" s="5"/>
      <c r="L16" s="5"/>
      <c r="M16" s="5"/>
      <c r="N16" s="5"/>
    </row>
    <row r="17" spans="1:19" ht="17" x14ac:dyDescent="0.2">
      <c r="A17" s="5" t="s">
        <v>0</v>
      </c>
      <c r="B17" s="5">
        <v>1</v>
      </c>
      <c r="C17" s="5">
        <v>2</v>
      </c>
      <c r="D17" s="5">
        <v>3</v>
      </c>
      <c r="E17" s="6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 t="s">
        <v>1</v>
      </c>
    </row>
    <row r="18" spans="1:19" ht="17" x14ac:dyDescent="0.2">
      <c r="A18" s="5" t="s">
        <v>2</v>
      </c>
      <c r="B18" s="5">
        <v>34</v>
      </c>
      <c r="C18" s="5">
        <v>34</v>
      </c>
      <c r="D18" s="5">
        <v>34</v>
      </c>
      <c r="E18" s="5">
        <v>34</v>
      </c>
      <c r="F18" s="5">
        <v>34</v>
      </c>
      <c r="G18" s="5">
        <v>34</v>
      </c>
      <c r="H18" s="5">
        <v>34</v>
      </c>
      <c r="I18" s="5">
        <v>34</v>
      </c>
      <c r="J18" s="5">
        <v>34</v>
      </c>
      <c r="K18" s="5">
        <v>34</v>
      </c>
      <c r="L18" s="5">
        <v>34</v>
      </c>
      <c r="M18" s="5">
        <v>34</v>
      </c>
      <c r="N18" s="5">
        <f>SUM(B18:M18)</f>
        <v>408</v>
      </c>
    </row>
    <row r="19" spans="1:19" ht="17" x14ac:dyDescent="0.2">
      <c r="A19" s="5" t="s">
        <v>4</v>
      </c>
      <c r="B19" s="5">
        <v>408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>SUM(B19:M19)</f>
        <v>408</v>
      </c>
    </row>
    <row r="20" spans="1:19" ht="17" x14ac:dyDescent="0.2">
      <c r="A20" s="5" t="s">
        <v>5</v>
      </c>
      <c r="B20" s="5">
        <f>B19-B18</f>
        <v>374</v>
      </c>
      <c r="C20" s="5">
        <f>B20 -C18 + C19</f>
        <v>340</v>
      </c>
      <c r="D20" s="5">
        <f t="shared" ref="D20:M20" si="2">C20 -D18 + D19</f>
        <v>306</v>
      </c>
      <c r="E20" s="5">
        <f t="shared" si="2"/>
        <v>272</v>
      </c>
      <c r="F20" s="5">
        <f t="shared" si="2"/>
        <v>238</v>
      </c>
      <c r="G20" s="5">
        <f t="shared" si="2"/>
        <v>204</v>
      </c>
      <c r="H20" s="5">
        <f t="shared" si="2"/>
        <v>170</v>
      </c>
      <c r="I20" s="5">
        <f t="shared" si="2"/>
        <v>136</v>
      </c>
      <c r="J20" s="5">
        <f t="shared" si="2"/>
        <v>102</v>
      </c>
      <c r="K20" s="5">
        <f t="shared" si="2"/>
        <v>68</v>
      </c>
      <c r="L20" s="5">
        <f t="shared" si="2"/>
        <v>34</v>
      </c>
      <c r="M20" s="5">
        <f t="shared" si="2"/>
        <v>0</v>
      </c>
      <c r="N20" s="5"/>
    </row>
    <row r="21" spans="1:19" x14ac:dyDescent="0.2">
      <c r="A21" s="5"/>
      <c r="B21" s="5"/>
      <c r="C21" s="5"/>
      <c r="D21" s="5"/>
      <c r="E21" s="6"/>
      <c r="F21" s="6"/>
      <c r="G21" s="5"/>
      <c r="H21" s="5"/>
      <c r="I21" s="5"/>
      <c r="J21" s="5"/>
      <c r="K21" s="5"/>
      <c r="L21" s="5"/>
      <c r="M21" s="5"/>
      <c r="N21" s="5"/>
    </row>
    <row r="22" spans="1:19" ht="17" x14ac:dyDescent="0.2">
      <c r="A22" s="5" t="s">
        <v>9</v>
      </c>
      <c r="B22" s="7">
        <f>1000*IF(B19 &gt;= 400, 0.9, IF(B19 &gt;= 100, 0.95, 1))</f>
        <v>900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5"/>
    </row>
    <row r="23" spans="1:19" ht="17" x14ac:dyDescent="0.2">
      <c r="A23" s="5" t="s">
        <v>16</v>
      </c>
      <c r="B23" s="7">
        <f>B19*B22</f>
        <v>367200</v>
      </c>
      <c r="C23" s="7">
        <f>C19*C22</f>
        <v>0</v>
      </c>
      <c r="D23" s="7">
        <f t="shared" ref="D23:M23" si="3">D19*D22</f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5"/>
    </row>
    <row r="24" spans="1:19" ht="17" x14ac:dyDescent="0.2">
      <c r="A24" s="5" t="s">
        <v>7</v>
      </c>
      <c r="B24" s="7">
        <f>(1400*$B$15)/12*B20</f>
        <v>6545</v>
      </c>
      <c r="C24" s="7">
        <f t="shared" ref="C24:M24" si="4">(1400*$B$15)/12*C20</f>
        <v>5950</v>
      </c>
      <c r="D24" s="7">
        <f t="shared" si="4"/>
        <v>5355</v>
      </c>
      <c r="E24" s="7">
        <f t="shared" si="4"/>
        <v>4760</v>
      </c>
      <c r="F24" s="7">
        <f t="shared" si="4"/>
        <v>4165</v>
      </c>
      <c r="G24" s="7">
        <f t="shared" si="4"/>
        <v>3570</v>
      </c>
      <c r="H24" s="7">
        <f t="shared" si="4"/>
        <v>2975</v>
      </c>
      <c r="I24" s="7">
        <f t="shared" si="4"/>
        <v>2380</v>
      </c>
      <c r="J24" s="7">
        <f t="shared" si="4"/>
        <v>1785</v>
      </c>
      <c r="K24" s="7">
        <f t="shared" si="4"/>
        <v>1190</v>
      </c>
      <c r="L24" s="7">
        <f t="shared" si="4"/>
        <v>595</v>
      </c>
      <c r="M24" s="7">
        <f t="shared" si="4"/>
        <v>0</v>
      </c>
      <c r="N24" s="5"/>
    </row>
    <row r="25" spans="1:19" x14ac:dyDescent="0.2">
      <c r="A25" s="5"/>
      <c r="B25" s="5"/>
      <c r="C25" s="5"/>
      <c r="D25" s="5"/>
      <c r="E25" s="6"/>
      <c r="F25" s="6"/>
      <c r="G25" s="5"/>
      <c r="H25" s="5"/>
      <c r="I25" s="5"/>
      <c r="J25" s="5"/>
      <c r="K25" s="5"/>
      <c r="L25" s="5"/>
      <c r="M25" s="5"/>
      <c r="N25" s="5"/>
    </row>
    <row r="26" spans="1:19" ht="17" x14ac:dyDescent="0.2">
      <c r="A26" s="5" t="s">
        <v>8</v>
      </c>
      <c r="B26" s="8">
        <f>SUM(B23:M23,B24:M24)</f>
        <v>406470</v>
      </c>
      <c r="C26" s="5"/>
      <c r="D26" s="5"/>
      <c r="E26" s="6"/>
      <c r="F26" s="6"/>
      <c r="G26" s="5"/>
      <c r="H26" s="5"/>
      <c r="I26" s="5"/>
      <c r="J26" s="5"/>
      <c r="K26" s="5"/>
      <c r="L26" s="5"/>
      <c r="M26" s="5"/>
      <c r="N26" s="5"/>
    </row>
    <row r="29" spans="1:19" ht="20" customHeight="1" x14ac:dyDescent="0.2">
      <c r="A29" s="5" t="s">
        <v>3</v>
      </c>
      <c r="B29" s="5"/>
      <c r="C29" s="5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</row>
    <row r="30" spans="1:19" ht="20" customHeight="1" x14ac:dyDescent="0.2">
      <c r="A30" s="5"/>
      <c r="B30" s="5"/>
      <c r="C30" s="5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Q30" s="1"/>
      <c r="R30" s="1"/>
      <c r="S30" s="1"/>
    </row>
    <row r="31" spans="1:19" ht="20" customHeight="1" x14ac:dyDescent="0.2">
      <c r="A31" s="5" t="s">
        <v>0</v>
      </c>
      <c r="B31" s="5">
        <v>1</v>
      </c>
      <c r="C31" s="5">
        <v>2</v>
      </c>
      <c r="D31" s="5">
        <v>3</v>
      </c>
      <c r="E31" s="6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 t="s">
        <v>1</v>
      </c>
      <c r="O31" s="1"/>
      <c r="R31" s="4"/>
      <c r="S31" s="4"/>
    </row>
    <row r="32" spans="1:19" ht="20" customHeight="1" x14ac:dyDescent="0.2">
      <c r="A32" s="5" t="s">
        <v>2</v>
      </c>
      <c r="B32" s="5">
        <v>34</v>
      </c>
      <c r="C32" s="5">
        <v>34</v>
      </c>
      <c r="D32" s="5">
        <v>34</v>
      </c>
      <c r="E32" s="5">
        <v>34</v>
      </c>
      <c r="F32" s="5">
        <v>34</v>
      </c>
      <c r="G32" s="5">
        <v>34</v>
      </c>
      <c r="H32" s="5">
        <v>34</v>
      </c>
      <c r="I32" s="5">
        <v>34</v>
      </c>
      <c r="J32" s="5">
        <v>34</v>
      </c>
      <c r="K32" s="5">
        <v>34</v>
      </c>
      <c r="L32" s="5">
        <v>34</v>
      </c>
      <c r="M32" s="5">
        <v>34</v>
      </c>
      <c r="N32" s="5">
        <f>SUM(B32:M32)</f>
        <v>408</v>
      </c>
      <c r="O32" s="1"/>
      <c r="R32" s="4"/>
      <c r="S32" s="4"/>
    </row>
    <row r="33" spans="1:19" ht="20" customHeight="1" x14ac:dyDescent="0.2">
      <c r="A33" s="5" t="s">
        <v>4</v>
      </c>
      <c r="B33" s="5">
        <v>102</v>
      </c>
      <c r="C33" s="5">
        <v>0</v>
      </c>
      <c r="D33" s="5">
        <v>0</v>
      </c>
      <c r="E33" s="5">
        <v>102</v>
      </c>
      <c r="F33" s="5">
        <v>0</v>
      </c>
      <c r="G33" s="5">
        <v>0</v>
      </c>
      <c r="H33" s="5">
        <v>102</v>
      </c>
      <c r="I33" s="5">
        <v>0</v>
      </c>
      <c r="J33" s="5">
        <v>0</v>
      </c>
      <c r="K33" s="5">
        <v>102</v>
      </c>
      <c r="L33" s="5">
        <v>0</v>
      </c>
      <c r="M33" s="5">
        <v>0</v>
      </c>
      <c r="N33" s="5">
        <f>SUM(B33:M33)</f>
        <v>408</v>
      </c>
      <c r="O33" s="1"/>
      <c r="R33" s="4"/>
      <c r="S33" s="4"/>
    </row>
    <row r="34" spans="1:19" ht="20" customHeight="1" x14ac:dyDescent="0.2">
      <c r="A34" s="5" t="s">
        <v>5</v>
      </c>
      <c r="B34" s="5">
        <f>B33-B32</f>
        <v>68</v>
      </c>
      <c r="C34" s="5">
        <f>B34 -C32 + C33</f>
        <v>34</v>
      </c>
      <c r="D34" s="5">
        <f t="shared" ref="D34" si="5">C34 -D32 + D33</f>
        <v>0</v>
      </c>
      <c r="E34" s="5">
        <f t="shared" ref="E34" si="6">D34 -E32 + E33</f>
        <v>68</v>
      </c>
      <c r="F34" s="5">
        <f t="shared" ref="F34" si="7">E34 -F32 + F33</f>
        <v>34</v>
      </c>
      <c r="G34" s="5">
        <f t="shared" ref="G34" si="8">F34 -G32 + G33</f>
        <v>0</v>
      </c>
      <c r="H34" s="5">
        <f t="shared" ref="H34" si="9">G34 -H32 + H33</f>
        <v>68</v>
      </c>
      <c r="I34" s="5">
        <f t="shared" ref="I34" si="10">H34 -I32 + I33</f>
        <v>34</v>
      </c>
      <c r="J34" s="5">
        <f t="shared" ref="J34" si="11">I34 -J32 + J33</f>
        <v>0</v>
      </c>
      <c r="K34" s="5">
        <f t="shared" ref="K34" si="12">J34 -K32 + K33</f>
        <v>68</v>
      </c>
      <c r="L34" s="5">
        <f t="shared" ref="L34" si="13">K34 -L32 + L33</f>
        <v>34</v>
      </c>
      <c r="M34" s="5">
        <f t="shared" ref="M34" si="14">L34 -M32 + M33</f>
        <v>0</v>
      </c>
      <c r="N34" s="5"/>
      <c r="O34" s="1"/>
      <c r="R34" s="4"/>
      <c r="S34" s="4"/>
    </row>
    <row r="35" spans="1:19" ht="20" customHeight="1" x14ac:dyDescent="0.2">
      <c r="A35" s="5"/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1"/>
      <c r="R35" s="4"/>
      <c r="S35" s="4"/>
    </row>
    <row r="36" spans="1:19" ht="17" x14ac:dyDescent="0.2">
      <c r="A36" s="5" t="s">
        <v>9</v>
      </c>
      <c r="B36" s="7">
        <f>1000*IF(B33 &gt;= 400, 0.9, IF(B33 &gt;= 100, 0.95, 1))</f>
        <v>950</v>
      </c>
      <c r="C36" s="7">
        <f>1000*IF(C33 &gt;= 400, 0.9, IF(C33 &gt;= 100, 0.95, IF(C33 = 0, 0, 1)))</f>
        <v>0</v>
      </c>
      <c r="D36" s="7">
        <f t="shared" ref="D36:M36" si="15">1000*IF(D33 &gt;= 400, 0.9, IF(D33 &gt;= 100, 0.95, IF(D33 = 0, 0, 1)))</f>
        <v>0</v>
      </c>
      <c r="E36" s="7">
        <f t="shared" si="15"/>
        <v>950</v>
      </c>
      <c r="F36" s="7">
        <f t="shared" si="15"/>
        <v>0</v>
      </c>
      <c r="G36" s="7">
        <f t="shared" si="15"/>
        <v>0</v>
      </c>
      <c r="H36" s="7">
        <f t="shared" si="15"/>
        <v>950</v>
      </c>
      <c r="I36" s="7">
        <f t="shared" si="15"/>
        <v>0</v>
      </c>
      <c r="J36" s="7">
        <f t="shared" si="15"/>
        <v>0</v>
      </c>
      <c r="K36" s="7">
        <f t="shared" si="15"/>
        <v>950</v>
      </c>
      <c r="L36" s="7">
        <f t="shared" si="15"/>
        <v>0</v>
      </c>
      <c r="M36" s="7">
        <f t="shared" si="15"/>
        <v>0</v>
      </c>
      <c r="N36" s="5"/>
    </row>
    <row r="37" spans="1:19" ht="17" x14ac:dyDescent="0.2">
      <c r="A37" s="5" t="s">
        <v>16</v>
      </c>
      <c r="B37" s="7">
        <f>B33*B36</f>
        <v>96900</v>
      </c>
      <c r="C37" s="7">
        <f>C33*C36</f>
        <v>0</v>
      </c>
      <c r="D37" s="7">
        <f t="shared" ref="D37:M37" si="16">D33*D36</f>
        <v>0</v>
      </c>
      <c r="E37" s="7">
        <f t="shared" si="16"/>
        <v>96900</v>
      </c>
      <c r="F37" s="7">
        <f t="shared" si="16"/>
        <v>0</v>
      </c>
      <c r="G37" s="7">
        <f t="shared" si="16"/>
        <v>0</v>
      </c>
      <c r="H37" s="7">
        <f t="shared" si="16"/>
        <v>96900</v>
      </c>
      <c r="I37" s="7">
        <f t="shared" si="16"/>
        <v>0</v>
      </c>
      <c r="J37" s="7">
        <f t="shared" si="16"/>
        <v>0</v>
      </c>
      <c r="K37" s="7">
        <f t="shared" si="16"/>
        <v>96900</v>
      </c>
      <c r="L37" s="7">
        <f t="shared" si="16"/>
        <v>0</v>
      </c>
      <c r="M37" s="7">
        <f t="shared" si="16"/>
        <v>0</v>
      </c>
      <c r="N37" s="5"/>
    </row>
    <row r="38" spans="1:19" ht="17" x14ac:dyDescent="0.2">
      <c r="A38" s="5" t="s">
        <v>7</v>
      </c>
      <c r="B38" s="7">
        <f>(1400*0.25)/12*B34</f>
        <v>1983.3333333333335</v>
      </c>
      <c r="C38" s="7">
        <f t="shared" ref="C38:M38" si="17">(1400*0.25)/12*C34</f>
        <v>991.66666666666674</v>
      </c>
      <c r="D38" s="7">
        <f t="shared" si="17"/>
        <v>0</v>
      </c>
      <c r="E38" s="7">
        <f t="shared" si="17"/>
        <v>1983.3333333333335</v>
      </c>
      <c r="F38" s="7">
        <f t="shared" si="17"/>
        <v>991.66666666666674</v>
      </c>
      <c r="G38" s="7">
        <f t="shared" si="17"/>
        <v>0</v>
      </c>
      <c r="H38" s="7">
        <f t="shared" si="17"/>
        <v>1983.3333333333335</v>
      </c>
      <c r="I38" s="7">
        <f t="shared" si="17"/>
        <v>991.66666666666674</v>
      </c>
      <c r="J38" s="7">
        <f t="shared" si="17"/>
        <v>0</v>
      </c>
      <c r="K38" s="7">
        <f t="shared" si="17"/>
        <v>1983.3333333333335</v>
      </c>
      <c r="L38" s="7">
        <f t="shared" si="17"/>
        <v>991.66666666666674</v>
      </c>
      <c r="M38" s="7">
        <f t="shared" si="17"/>
        <v>0</v>
      </c>
      <c r="N38" s="5"/>
    </row>
    <row r="39" spans="1:19" x14ac:dyDescent="0.2">
      <c r="A39" s="5"/>
      <c r="B39" s="5"/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</row>
    <row r="40" spans="1:19" ht="17" x14ac:dyDescent="0.2">
      <c r="A40" s="5" t="s">
        <v>8</v>
      </c>
      <c r="B40" s="8">
        <f>SUM(B37:M37,B38:M38)</f>
        <v>399500</v>
      </c>
      <c r="C40" s="5"/>
      <c r="D40" s="5"/>
      <c r="E40" s="6"/>
      <c r="F40" s="6"/>
      <c r="G40" s="5"/>
      <c r="H40" s="5"/>
      <c r="I40" s="5"/>
      <c r="J40" s="5"/>
      <c r="K40" s="5"/>
      <c r="L40" s="5"/>
      <c r="M40" s="5"/>
      <c r="N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Domanda 1</vt:lpstr>
      <vt:lpstr>Domanda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Cardellini</dc:creator>
  <cp:lastModifiedBy>Matteo Cardellini</cp:lastModifiedBy>
  <dcterms:created xsi:type="dcterms:W3CDTF">2020-06-15T14:16:39Z</dcterms:created>
  <dcterms:modified xsi:type="dcterms:W3CDTF">2020-06-16T11:16:21Z</dcterms:modified>
</cp:coreProperties>
</file>