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10" yWindow="360" windowWidth="18405" windowHeight="9675"/>
  </bookViews>
  <sheets>
    <sheet name="ACTIVAS" sheetId="1" r:id="rId1"/>
    <sheet name="BAJAS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38" i="1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113"/>
  <c r="D112"/>
  <c r="D111"/>
  <c r="D110"/>
  <c r="D109"/>
  <c r="D108"/>
  <c r="D107"/>
  <c r="D106"/>
  <c r="D105"/>
  <c r="D104"/>
  <c r="D103"/>
  <c r="D102"/>
  <c r="D101"/>
  <c r="D100"/>
  <c r="D99"/>
  <c r="D98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</calcChain>
</file>

<file path=xl/sharedStrings.xml><?xml version="1.0" encoding="utf-8"?>
<sst xmlns="http://schemas.openxmlformats.org/spreadsheetml/2006/main" count="733" uniqueCount="191">
  <si>
    <t>5  ATENCIÓN A LA DIVERSIDAD</t>
  </si>
  <si>
    <t>5 EDUCACIÓN FÍSICA</t>
  </si>
  <si>
    <t>5 PRODUCCIÓN DE TEXTOS ESCRITOS</t>
  </si>
  <si>
    <t>5 EDUCACIÓN ARTÍSTICA (MÚSICA, EXPRESIÓN CORPORAL Y DANZA)</t>
  </si>
  <si>
    <t>5 OPTATIVO</t>
  </si>
  <si>
    <t>5 INGLÉS B1-</t>
  </si>
  <si>
    <t>5 TRABAJO DOCENTE E INNOVACIÓN</t>
  </si>
  <si>
    <t>6 FILOSOFÍA DE LA EDUCACIÓN</t>
  </si>
  <si>
    <t>6 DIAGNÒSTICO E INTERVENCIÓN SOCIOEDUCATIVA</t>
  </si>
  <si>
    <t>6 FORMACIÓN CÍVICA Y ÉTICA</t>
  </si>
  <si>
    <t>6 EDUCACIÓN GEOGRÁFICA</t>
  </si>
  <si>
    <t>6 EDUCACIÓN ARTÍSTICA ( ARTES VISUALES Y TEATRO)</t>
  </si>
  <si>
    <t>6 OPTATIVO</t>
  </si>
  <si>
    <t>6 INGLÉS B1</t>
  </si>
  <si>
    <t>6 PROYECTOS DE INTERVENCIÓN SOCIOEDUCATIVA</t>
  </si>
  <si>
    <t>7 PLANEACIÓN Y GESTIÓN EDUCATIVA</t>
  </si>
  <si>
    <t>7 ATENCIÓN EDUCATIVA PARA LA INCLUSIÓN</t>
  </si>
  <si>
    <t>7 FORMACIÓN CIUDADANA</t>
  </si>
  <si>
    <t>7 APRENDIZAJE Y ENSEÑANZA DE LA GEOGRAFÍA</t>
  </si>
  <si>
    <t>7 OPTATIVO</t>
  </si>
  <si>
    <t>7 INGLÉS B2-</t>
  </si>
  <si>
    <t>7 PRÁCTICA PROFESIONAL</t>
  </si>
  <si>
    <t>8 TRABAJO DE TITULACIÓN</t>
  </si>
  <si>
    <t>8 PRÁCTICA PROFESIONAL</t>
  </si>
  <si>
    <t>GRUPO</t>
  </si>
  <si>
    <t>ID</t>
  </si>
  <si>
    <t xml:space="preserve"> 1 EL SUJETO Y SU FORMACIÓN PROFESIONAL COMO DOCENTE</t>
  </si>
  <si>
    <t>1 PSICOLOGÍA DEL DESARROLLO INFANTIL  (O-12 AÑOS)</t>
  </si>
  <si>
    <t>1 HISTORIA DE LA EDUCACIÓN EN MÉXICO</t>
  </si>
  <si>
    <t>1 PANORAMA ACTUAL DE LA EDUCACIÓN BÁSICA EN MÉXICO</t>
  </si>
  <si>
    <t>1 ARITMÉTICA: SU APRENDIZAJE Y ENSEÑANZA</t>
  </si>
  <si>
    <t>1 DESARROLLO FÍSICO Y SALUD</t>
  </si>
  <si>
    <t>1 LAS TIC EN LA EDUCACIÓN</t>
  </si>
  <si>
    <t>1 OBSERVACIÓN Y ANÁLISIS DE LA PRÁCTICA EDUCATIVA</t>
  </si>
  <si>
    <t>2 PLANEACIÓN EDUCATIVA</t>
  </si>
  <si>
    <t>2 BASES PSICOLÓGICAS DEL APRENDIZAJE</t>
  </si>
  <si>
    <t>2 PRÁCTICAS SOCIALES DEL LENGUAJE</t>
  </si>
  <si>
    <t>2 ALGEBRA: SU APRENDIZAJE Y ENSEÑANZA</t>
  </si>
  <si>
    <t>2 ACERCAMIENTO A LAS CIENCIAS NATURALES EN LA PRIMARIA</t>
  </si>
  <si>
    <t>2 LA TECNOLOGÍA INFORMÁTICA APLICADA A LOS CENTROS ESCOLARES</t>
  </si>
  <si>
    <t>2 OBSERVACIÓN Y ANÁLISIS DE LA PRÁCTICA ESCOLAR</t>
  </si>
  <si>
    <t>3 ADECUACIÓN CURRICULAR</t>
  </si>
  <si>
    <t>3 AMBIENTES DE APRENDIZAJE</t>
  </si>
  <si>
    <t>3 EDUCACIÓN HISTÓRICA EN EL AULA</t>
  </si>
  <si>
    <t>3 PROCESOS DE ALFABETIZACIÓN INICIAL</t>
  </si>
  <si>
    <t>3 GEOMETRÍA: SU APRENDIZAJE Y ENSEÑANZA</t>
  </si>
  <si>
    <t>3 CIENCIAS NATURALES</t>
  </si>
  <si>
    <t>3 INGLÉS A.1</t>
  </si>
  <si>
    <t>3 INICIACIÓN AL TRABAJO DOCENTE</t>
  </si>
  <si>
    <t>4 TEORÍA PEDAGÓGICA</t>
  </si>
  <si>
    <t>4 EVALUACIÓN PARA EL APRENDIZAJE</t>
  </si>
  <si>
    <t>4 EDUCACIÓN HISTÓRICA EN DIVERSOS CONTEXTOS</t>
  </si>
  <si>
    <t>4 ESTRATEGIAS DIDÁCTICAS CON PROPÓSITOS COMUNICATIVOS</t>
  </si>
  <si>
    <t>4 PROCESAMIENTO DE INFORMACIÓN ESTADÍSTICA</t>
  </si>
  <si>
    <t>4 OPTATIVO</t>
  </si>
  <si>
    <t>4 INGLÉS A2</t>
  </si>
  <si>
    <t>4 ESTRATEGIAS DE TRABAJO DOCENTE</t>
  </si>
  <si>
    <t>5 HERRAMIENTAS BASICAS PARA LA INVESTIGACIÓN EDUCATIVA</t>
  </si>
  <si>
    <t>FECHA DE BAJA</t>
  </si>
  <si>
    <t>MOTIVO</t>
  </si>
  <si>
    <t>AS</t>
  </si>
  <si>
    <t>NOMBRE</t>
  </si>
  <si>
    <t>MATRÍCULA</t>
  </si>
  <si>
    <t>SEMESTRE</t>
  </si>
  <si>
    <t>A</t>
  </si>
  <si>
    <t>AGUILAR LÓPEZ CLAUDIA VANESSA</t>
  </si>
  <si>
    <t xml:space="preserve">ARCE PARTIDA MARIANA  </t>
  </si>
  <si>
    <t>AYALA ESTRADA ALBERTA</t>
  </si>
  <si>
    <t>BARBOSA BRAVO  JAQUELINE LUCERO</t>
  </si>
  <si>
    <t>BECERRIL HERNANDEZ CAROLINA</t>
  </si>
  <si>
    <t>CAMACHO VÁZQUEZ MARÍA DE LA LUZ</t>
  </si>
  <si>
    <t>CANTÚ MENTADO MARISOL</t>
  </si>
  <si>
    <t>DOZAL GONZÁLEZ ANA JAQUELINE</t>
  </si>
  <si>
    <t xml:space="preserve">ENRIQUEZ MARTÍNEZ BLANCA LIDIA </t>
  </si>
  <si>
    <t>ESQUIVEL BERNAL KARLA FERNANDA</t>
  </si>
  <si>
    <t>FRANCISCO  ALONSO VIRGEN</t>
  </si>
  <si>
    <t>GARCÍA PÉREZ MARÍA GUADALUPE</t>
  </si>
  <si>
    <t>GARCÍA RODRÍGUEZ BRENDA</t>
  </si>
  <si>
    <t xml:space="preserve">GARCÍA RODRÍGUEZ SANDRA </t>
  </si>
  <si>
    <t>GARCIA VAZQUEZ KARLA</t>
  </si>
  <si>
    <t>GÓMEZ RENTERÍA PRISCILA</t>
  </si>
  <si>
    <t xml:space="preserve">LÓPEZ RAMÍREZ GUADALUPE  </t>
  </si>
  <si>
    <t>MARQUEZ RIVERA MARÍA DOLORES</t>
  </si>
  <si>
    <t>MARTÍNEZ DE LA CRUZ LORENA NAYELI</t>
  </si>
  <si>
    <t xml:space="preserve">MATA HERNÁNDEZ IRIDIANA  </t>
  </si>
  <si>
    <t xml:space="preserve">MONREAL HERNÁNDEZ MARÍA CELIA </t>
  </si>
  <si>
    <t>OLMEDO GARCÍA MARÍA DE JESÚS</t>
  </si>
  <si>
    <t>OLMEDO GARCIA ROSA ISELA</t>
  </si>
  <si>
    <t xml:space="preserve">ORTEGA ZEPEDA SARA </t>
  </si>
  <si>
    <t xml:space="preserve">PÉREZ GAONA LAURA ESPERANZA </t>
  </si>
  <si>
    <t xml:space="preserve">PÉREZ GAONA MARÍA DEL CARMEN </t>
  </si>
  <si>
    <t xml:space="preserve">RAMÍREZ JUÁREZ KENDY </t>
  </si>
  <si>
    <t>RIVERA GARCÍA LIZBETH</t>
  </si>
  <si>
    <t>RIVERA GONZÁLEZ ESTELI YOZURI</t>
  </si>
  <si>
    <t>ROSAS SANTIAGO KARLA ALEJANDRA</t>
  </si>
  <si>
    <t>SALVADOR CASTRO BRENDA AIDE</t>
  </si>
  <si>
    <t>SIFUENTES DOZAL OSIRIS OXALI</t>
  </si>
  <si>
    <t>SIMENTAL SOLANO REYNA LUCERO</t>
  </si>
  <si>
    <t>SUASTEGUI RAMÍREZ KENIA</t>
  </si>
  <si>
    <t>URBINA CERÓN MARÍA GUADALUPE</t>
  </si>
  <si>
    <t>VÁZQUEZ PASCUALON DANIELA</t>
  </si>
  <si>
    <t>B</t>
  </si>
  <si>
    <t>ALATORRE VELÁZQUEZ DIANA CAROLINA</t>
  </si>
  <si>
    <t>ALVARADO CORDERO REYNA LUCERO</t>
  </si>
  <si>
    <t>CARDIEL GONZÁLEZ LESLIE GUADALUPE</t>
  </si>
  <si>
    <t>CONTRERAS ORDAZ FÁTIMA DEL CARMEN</t>
  </si>
  <si>
    <t>DE LA CRUZ ANIZETO  ANAHI</t>
  </si>
  <si>
    <t>DEL ROSARIO CONTRERAS ITZEL</t>
  </si>
  <si>
    <t>FUENTES GONZÁLEZ BLANCA AZUCENA</t>
  </si>
  <si>
    <t>FUENTES VICENTE MANUELA AZUCENA</t>
  </si>
  <si>
    <t>GALLEGOS ACOSTA MARÍA GUADALUPE</t>
  </si>
  <si>
    <t>GAMEZ RODRÍGUEZ VIANEY</t>
  </si>
  <si>
    <t xml:space="preserve">GARCÍA VÁZQUEZ YULIANA TERESA </t>
  </si>
  <si>
    <t>GARCÍA VICENTE MARÍA GUADALUPE</t>
  </si>
  <si>
    <t>GONZALEZ ORTIZ CRISTINA</t>
  </si>
  <si>
    <t>IBARRA MEDINA SELENE</t>
  </si>
  <si>
    <t>LÓPEZ ÁVILA ROSA ANGÉLICA</t>
  </si>
  <si>
    <t>MEDINA  CABRALES MARISOL</t>
  </si>
  <si>
    <t>MEDRANO CENICEROS KAREN BERENICE</t>
  </si>
  <si>
    <t>MIRELES GUZMÁN SALMA IVETTE</t>
  </si>
  <si>
    <t xml:space="preserve">MORALES CARREON JULIA JANETH </t>
  </si>
  <si>
    <t>ORDAZ FLORES KARLA DIANEY</t>
  </si>
  <si>
    <t>PACHECO PLATEADO  MARÍA GUADALUPE</t>
  </si>
  <si>
    <t>POSADA RAMOS MARIA GUADALUPE</t>
  </si>
  <si>
    <t>ROMAN VALLES NANCY JANETH</t>
  </si>
  <si>
    <t>ROCHEL VALLES PERLA NAYELI</t>
  </si>
  <si>
    <t>ROJAS GALVÁN MARÍA BERENICE</t>
  </si>
  <si>
    <t>SALAZAR SALAZAR LIZETH</t>
  </si>
  <si>
    <t>SANCHEZ INES MARLENE</t>
  </si>
  <si>
    <t>SANTOS ALONSO ANA</t>
  </si>
  <si>
    <t>VALENZUELA DE LA CRUZ ITZEL GUADALUPE</t>
  </si>
  <si>
    <t>VALENZUELA RUIZ NANCY ELIZABETH</t>
  </si>
  <si>
    <t>VARGAS CHÁVEZ SANTA CECILIA</t>
  </si>
  <si>
    <t>VELAZQUEZ GALLEGOS MARICRUZ</t>
  </si>
  <si>
    <t>VICENTE LUCAS  DIANA LESLIE</t>
  </si>
  <si>
    <t>VILLA RODRÍGUEZ SELENA</t>
  </si>
  <si>
    <t>VILLALOBOS VÁZQUEZ CINTHIA EDITH</t>
  </si>
  <si>
    <t>VILLANUEVA MEDEL REBECA</t>
  </si>
  <si>
    <t>C</t>
  </si>
  <si>
    <t>AGUILERA MORONES MARÍA ADRIANA</t>
  </si>
  <si>
    <t>ALANIS RAMOS LUZ GISELLE</t>
  </si>
  <si>
    <t>AVILA RAMIREZ CONSUELO SARAHI</t>
  </si>
  <si>
    <t>CASTRO MATA CELIA WENSESLADA</t>
  </si>
  <si>
    <t>DURAN MANQUEROS  SANDRA JAZMIN</t>
  </si>
  <si>
    <t>ESCALERA RODRIGUEZ ESTEFANIA</t>
  </si>
  <si>
    <t>ESPARZA BADILLO  LESLIE GUADALUPE</t>
  </si>
  <si>
    <t>FALCÓN DÍAZ JAZMÍN LIZETH</t>
  </si>
  <si>
    <t xml:space="preserve">GARCIA GUTIERREZ ESMERALDA </t>
  </si>
  <si>
    <t>GONZÁLEZ NAVA MARIA GUADALUPE</t>
  </si>
  <si>
    <t>GUERRERO CALDERÓN KAREN CITLALI</t>
  </si>
  <si>
    <t>HERNÁNDEZ LÓPEZ JOAQUINA GUADALUPE</t>
  </si>
  <si>
    <t xml:space="preserve">HUERTA GARCIA VANESSA </t>
  </si>
  <si>
    <t>LÓPEZ ROMERO ALEJANDRA</t>
  </si>
  <si>
    <t>MACIAS GOMEZ IVON MONSERRATH</t>
  </si>
  <si>
    <t>MARTINEZ FLORES VIVIAN JACQUELINE</t>
  </si>
  <si>
    <t>MARTÍNEZ GONZÁLEZ MARÍA GUADALUPE</t>
  </si>
  <si>
    <t>MILIAN JIMÉNEZ ROCÍO</t>
  </si>
  <si>
    <t>MORENO CAMPOS  SINDEY CORAL</t>
  </si>
  <si>
    <t>NAZARENO GUEVARA  LUZ DEL CARMEN</t>
  </si>
  <si>
    <t>NEVAREZ MANCILLAS GLADIS ANALY</t>
  </si>
  <si>
    <t>PUEBLA MARTÍNEZ  BLANCA ITZEL</t>
  </si>
  <si>
    <t>RAMÍREZ RODRÍGUEZ EVA MARIBEL</t>
  </si>
  <si>
    <t>RAMOS ANDRADE MIRIAM  JAQUELINE</t>
  </si>
  <si>
    <t>RICARIO DIERA SAIDET YOSELIN</t>
  </si>
  <si>
    <t>RODRIGUEZ DOMÍNGUEZ  JUANITA GUADALUPE</t>
  </si>
  <si>
    <t>ROMERO ROMERO MARIA ISABEL</t>
  </si>
  <si>
    <t>RUIZ MARTÍNEZ ABILENE</t>
  </si>
  <si>
    <t>SAUCEDO ACOSTA DIANA</t>
  </si>
  <si>
    <t>TISCAREÑO MUÑIZ JAQUELINE</t>
  </si>
  <si>
    <t>TORRES RODRIGUEZ BIBIANA</t>
  </si>
  <si>
    <t xml:space="preserve">VARGAS ALVAREZ SARAIH </t>
  </si>
  <si>
    <t>VARGAS VALADEZ IMELDA</t>
  </si>
  <si>
    <t>VÁZQUEZ MARTÍNEZ MARÍA LIZBETH</t>
  </si>
  <si>
    <t>VILLA CISNEROS GUADALUPE ANAHI</t>
  </si>
  <si>
    <t xml:space="preserve">VILLAFAÑA DELGADO GRISEL </t>
  </si>
  <si>
    <t>RODRIGUEZ MORENO YURELI YESENIA</t>
  </si>
  <si>
    <t>BAJA DEFINITIVA (MOTIVOS PERSONALES)</t>
  </si>
  <si>
    <t>RODRIGUEZ PEREZ VALERIA</t>
  </si>
  <si>
    <t>BURCIAGA ACOSTA NALLELY</t>
  </si>
  <si>
    <t>MORALES VALENCIANA ALICIA</t>
  </si>
  <si>
    <t>SANTOS LUEVANO LETICIA</t>
  </si>
  <si>
    <t>ARGUELLES OCHOA JULISA</t>
  </si>
  <si>
    <t>MACIAS PADILLA AURORA JUDITH</t>
  </si>
  <si>
    <t>NAJERA DOMINGUEZ GFLORIA</t>
  </si>
  <si>
    <t>BAJA DEFINITIVA (MOTIVOS DE SALUD)</t>
  </si>
  <si>
    <t>RAMIREZ BARRERA RUBICELI</t>
  </si>
  <si>
    <t xml:space="preserve">JIMENEZ GARCIA DANIELA </t>
  </si>
  <si>
    <t>RAMON VAZQUEZ DULCE YAKELIN</t>
  </si>
  <si>
    <t>BAJA DEFINITIVA DEJO DE ASISTIR A CLASES</t>
  </si>
  <si>
    <t>RAMOS ARIAS GABRIELA</t>
  </si>
  <si>
    <t>ONTIVEROS MARTINEZ MARCIA CARMINA</t>
  </si>
</sst>
</file>

<file path=xl/styles.xml><?xml version="1.0" encoding="utf-8"?>
<styleSheet xmlns="http://schemas.openxmlformats.org/spreadsheetml/2006/main">
  <numFmts count="1">
    <numFmt numFmtId="164" formatCode="&quot;Sí&quot;;&quot;Sí&quot;;&quot;No&quot;"/>
  </numFmts>
  <fonts count="1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000000"/>
      <name val="Calibri"/>
    </font>
    <font>
      <sz val="9"/>
      <color rgb="FF000000"/>
      <name val="Calibri"/>
      <family val="2"/>
    </font>
    <font>
      <sz val="11"/>
      <color theme="9" tint="-0.249977111117893"/>
      <name val="Calibri"/>
      <family val="2"/>
      <scheme val="minor"/>
    </font>
    <font>
      <sz val="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81">
    <xf numFmtId="0" fontId="0" fillId="0" borderId="0" xfId="0"/>
    <xf numFmtId="0" fontId="0" fillId="6" borderId="2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3" fillId="7" borderId="1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10" fillId="0" borderId="4" xfId="0" applyNumberFormat="1" applyFont="1" applyFill="1" applyBorder="1" applyAlignment="1" applyProtection="1">
      <alignment vertical="center" wrapText="1"/>
    </xf>
    <xf numFmtId="0" fontId="4" fillId="0" borderId="1" xfId="0" applyFont="1" applyBorder="1"/>
    <xf numFmtId="0" fontId="1" fillId="0" borderId="1" xfId="0" applyFont="1" applyBorder="1"/>
    <xf numFmtId="0" fontId="4" fillId="0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7" borderId="1" xfId="0" applyFont="1" applyFill="1" applyBorder="1"/>
    <xf numFmtId="0" fontId="4" fillId="5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Fill="1" applyAlignment="1">
      <alignment horizontal="center" vertical="center"/>
    </xf>
    <xf numFmtId="15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9" borderId="0" xfId="0" applyFont="1" applyFill="1" applyAlignment="1">
      <alignment horizontal="center"/>
    </xf>
    <xf numFmtId="15" fontId="0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3" fillId="7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left"/>
    </xf>
    <xf numFmtId="0" fontId="0" fillId="0" borderId="1" xfId="0" applyBorder="1"/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3" xfId="0" applyFill="1" applyBorder="1" applyAlignment="1">
      <alignment horizontal="center"/>
    </xf>
  </cellXfs>
  <cellStyles count="2">
    <cellStyle name="Normal" xfId="0" builtinId="0"/>
    <cellStyle name="Normal 4" xfId="1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13"/>
  <sheetViews>
    <sheetView tabSelected="1" zoomScale="90" zoomScaleNormal="90" workbookViewId="0">
      <pane ySplit="1" topLeftCell="A86" activePane="bottomLeft" state="frozen"/>
      <selection pane="bottomLeft" activeCell="T97" sqref="T97"/>
    </sheetView>
  </sheetViews>
  <sheetFormatPr baseColWidth="10" defaultColWidth="14.5703125" defaultRowHeight="11.25"/>
  <cols>
    <col min="1" max="1" width="6.42578125" style="11" customWidth="1"/>
    <col min="2" max="2" width="8.28515625" style="10" customWidth="1"/>
    <col min="3" max="3" width="38" style="10" bestFit="1" customWidth="1"/>
    <col min="4" max="4" width="21.140625" style="10" customWidth="1"/>
    <col min="5" max="5" width="15.140625" style="11" customWidth="1"/>
    <col min="6" max="6" width="5.5703125" style="11" customWidth="1"/>
    <col min="7" max="7" width="14.140625" style="10" customWidth="1"/>
    <col min="8" max="8" width="4.85546875" style="11" customWidth="1"/>
    <col min="9" max="9" width="13.7109375" style="10" bestFit="1" customWidth="1"/>
    <col min="10" max="10" width="4.42578125" style="11" bestFit="1" customWidth="1"/>
    <col min="11" max="11" width="13.140625" style="10" customWidth="1"/>
    <col min="12" max="12" width="4" style="11" bestFit="1" customWidth="1"/>
    <col min="13" max="13" width="13.7109375" style="10" bestFit="1" customWidth="1"/>
    <col min="14" max="14" width="4" style="11" bestFit="1" customWidth="1"/>
    <col min="15" max="15" width="12.5703125" style="10" bestFit="1" customWidth="1"/>
    <col min="16" max="16" width="4" style="11" bestFit="1" customWidth="1"/>
    <col min="17" max="17" width="12.5703125" style="10" bestFit="1" customWidth="1"/>
    <col min="18" max="18" width="4" style="11" bestFit="1" customWidth="1"/>
    <col min="19" max="19" width="14.5703125" style="10" bestFit="1" customWidth="1"/>
    <col min="20" max="20" width="4" style="11" bestFit="1" customWidth="1"/>
    <col min="21" max="21" width="11.5703125" style="16" bestFit="1" customWidth="1"/>
    <col min="22" max="22" width="3.140625" style="16" bestFit="1" customWidth="1"/>
    <col min="23" max="23" width="8.42578125" style="16" bestFit="1" customWidth="1"/>
    <col min="24" max="24" width="3.5703125" style="16" bestFit="1" customWidth="1"/>
    <col min="25" max="25" width="11.42578125" style="16" bestFit="1" customWidth="1"/>
    <col min="26" max="26" width="3.5703125" style="16" bestFit="1" customWidth="1"/>
    <col min="27" max="27" width="12.42578125" style="16" bestFit="1" customWidth="1"/>
    <col min="28" max="28" width="3.5703125" style="16" bestFit="1" customWidth="1"/>
    <col min="29" max="29" width="14.5703125" style="16" bestFit="1" customWidth="1"/>
    <col min="30" max="30" width="3.140625" style="16" bestFit="1" customWidth="1"/>
    <col min="31" max="31" width="14.140625" style="16" bestFit="1" customWidth="1"/>
    <col min="32" max="32" width="3.5703125" style="16" bestFit="1" customWidth="1"/>
    <col min="33" max="33" width="13.28515625" style="16" customWidth="1"/>
    <col min="34" max="34" width="3.5703125" style="16" bestFit="1" customWidth="1"/>
    <col min="35" max="35" width="11.85546875" style="10" bestFit="1" customWidth="1"/>
    <col min="36" max="36" width="3.140625" style="10" bestFit="1" customWidth="1"/>
    <col min="37" max="37" width="12.7109375" style="10" bestFit="1" customWidth="1"/>
    <col min="38" max="38" width="4.42578125" style="10" bestFit="1" customWidth="1"/>
    <col min="39" max="39" width="13.140625" style="10" bestFit="1" customWidth="1"/>
    <col min="40" max="40" width="3.5703125" style="10" bestFit="1" customWidth="1"/>
    <col min="41" max="41" width="13.5703125" style="10" bestFit="1" customWidth="1"/>
    <col min="42" max="42" width="4.42578125" style="10" bestFit="1" customWidth="1"/>
    <col min="43" max="43" width="13.5703125" style="10" bestFit="1" customWidth="1"/>
    <col min="44" max="44" width="4.42578125" style="10" bestFit="1" customWidth="1"/>
    <col min="45" max="45" width="9.85546875" style="10" bestFit="1" customWidth="1"/>
    <col min="46" max="46" width="3.140625" style="10" bestFit="1" customWidth="1"/>
    <col min="47" max="47" width="10.28515625" style="10" bestFit="1" customWidth="1"/>
    <col min="48" max="48" width="3.140625" style="10" bestFit="1" customWidth="1"/>
    <col min="49" max="49" width="12.140625" style="10" bestFit="1" customWidth="1"/>
    <col min="50" max="50" width="4" style="10" bestFit="1" customWidth="1"/>
    <col min="51" max="51" width="10.7109375" style="10" bestFit="1" customWidth="1"/>
    <col min="52" max="52" width="3.140625" style="10" bestFit="1" customWidth="1"/>
    <col min="53" max="53" width="11.85546875" style="10" bestFit="1" customWidth="1"/>
    <col min="54" max="54" width="3.140625" style="10" bestFit="1" customWidth="1"/>
    <col min="55" max="55" width="11.42578125" style="10" bestFit="1" customWidth="1"/>
    <col min="56" max="56" width="3.140625" style="10" bestFit="1" customWidth="1"/>
    <col min="57" max="57" width="13.85546875" style="10" bestFit="1" customWidth="1"/>
    <col min="58" max="58" width="3.140625" style="10" bestFit="1" customWidth="1"/>
    <col min="59" max="59" width="14.5703125" style="10"/>
    <col min="60" max="60" width="3.140625" style="10" bestFit="1" customWidth="1"/>
    <col min="61" max="61" width="9.7109375" style="10" bestFit="1" customWidth="1"/>
    <col min="62" max="62" width="3.140625" style="10" bestFit="1" customWidth="1"/>
    <col min="63" max="63" width="9.85546875" style="12" bestFit="1" customWidth="1"/>
    <col min="64" max="64" width="3.140625" style="12" bestFit="1" customWidth="1"/>
    <col min="65" max="65" width="12.42578125" style="10" bestFit="1" customWidth="1"/>
    <col min="66" max="66" width="3.140625" style="10" bestFit="1" customWidth="1"/>
    <col min="67" max="67" width="14.5703125" style="10"/>
    <col min="68" max="68" width="3.140625" style="10" bestFit="1" customWidth="1"/>
    <col min="69" max="69" width="14" style="10" bestFit="1" customWidth="1"/>
    <col min="70" max="70" width="3.140625" style="10" bestFit="1" customWidth="1"/>
    <col min="71" max="71" width="10.7109375" style="10" bestFit="1" customWidth="1"/>
    <col min="72" max="72" width="3.140625" style="10" bestFit="1" customWidth="1"/>
    <col min="73" max="73" width="14.28515625" style="10" bestFit="1" customWidth="1"/>
    <col min="74" max="74" width="3.140625" style="10" bestFit="1" customWidth="1"/>
    <col min="75" max="75" width="16.28515625" style="10" bestFit="1" customWidth="1"/>
    <col min="76" max="76" width="3.140625" style="10" bestFit="1" customWidth="1"/>
    <col min="77" max="77" width="9.7109375" style="10" bestFit="1" customWidth="1"/>
    <col min="78" max="78" width="3.140625" style="10" bestFit="1" customWidth="1"/>
    <col min="79" max="79" width="10.28515625" style="10" bestFit="1" customWidth="1"/>
    <col min="80" max="80" width="3.140625" style="10" bestFit="1" customWidth="1"/>
    <col min="81" max="81" width="10.140625" style="10" bestFit="1" customWidth="1"/>
    <col min="82" max="82" width="3.140625" style="10" bestFit="1" customWidth="1"/>
    <col min="83" max="83" width="14.5703125" style="10"/>
    <col min="84" max="84" width="3.140625" style="10" bestFit="1" customWidth="1"/>
    <col min="85" max="85" width="14" style="10" bestFit="1" customWidth="1"/>
    <col min="86" max="86" width="3.140625" style="10" bestFit="1" customWidth="1"/>
    <col min="87" max="87" width="12" style="10" bestFit="1" customWidth="1"/>
    <col min="88" max="88" width="3.140625" style="10" bestFit="1" customWidth="1"/>
    <col min="89" max="89" width="10.7109375" style="10" bestFit="1" customWidth="1"/>
    <col min="90" max="90" width="3.140625" style="10" bestFit="1" customWidth="1"/>
    <col min="91" max="91" width="13.5703125" style="10" bestFit="1" customWidth="1"/>
    <col min="92" max="92" width="3.140625" style="10" bestFit="1" customWidth="1"/>
    <col min="93" max="93" width="9.7109375" style="10" bestFit="1" customWidth="1"/>
    <col min="94" max="94" width="3.140625" style="10" bestFit="1" customWidth="1"/>
    <col min="95" max="95" width="9.7109375" style="10" bestFit="1" customWidth="1"/>
    <col min="96" max="96" width="3.140625" style="10" bestFit="1" customWidth="1"/>
    <col min="97" max="97" width="14" style="10" bestFit="1" customWidth="1"/>
    <col min="98" max="98" width="3.140625" style="10" bestFit="1" customWidth="1"/>
    <col min="99" max="99" width="13.140625" style="10" bestFit="1" customWidth="1"/>
    <col min="100" max="100" width="3.140625" style="10" bestFit="1" customWidth="1"/>
    <col min="101" max="101" width="14" style="10" bestFit="1" customWidth="1"/>
    <col min="102" max="102" width="3.140625" style="10" bestFit="1" customWidth="1"/>
    <col min="103" max="103" width="11" style="10" bestFit="1" customWidth="1"/>
    <col min="104" max="104" width="3.140625" style="10" bestFit="1" customWidth="1"/>
    <col min="105" max="105" width="16.140625" style="10" customWidth="1"/>
    <col min="106" max="106" width="4.140625" style="10" customWidth="1"/>
    <col min="107" max="107" width="12.42578125" style="10" customWidth="1"/>
    <col min="108" max="108" width="3.140625" style="10" bestFit="1" customWidth="1"/>
    <col min="109" max="109" width="13.7109375" style="10" customWidth="1"/>
    <col min="110" max="110" width="10.28515625" style="10" customWidth="1"/>
    <col min="111" max="111" width="16.28515625" style="10" customWidth="1"/>
    <col min="112" max="112" width="3.140625" style="10" bestFit="1" customWidth="1"/>
    <col min="113" max="113" width="11.5703125" style="10" bestFit="1" customWidth="1"/>
    <col min="114" max="114" width="3.140625" style="10" bestFit="1" customWidth="1"/>
    <col min="115" max="115" width="13.42578125" style="10" customWidth="1"/>
    <col min="116" max="116" width="3.140625" style="10" bestFit="1" customWidth="1"/>
    <col min="117" max="16384" width="14.5703125" style="10"/>
  </cols>
  <sheetData>
    <row r="1" spans="1:116" s="9" customFormat="1" ht="70.5" customHeight="1" thickBot="1">
      <c r="A1" s="26" t="s">
        <v>25</v>
      </c>
      <c r="B1" s="26" t="s">
        <v>24</v>
      </c>
      <c r="C1" s="26" t="s">
        <v>61</v>
      </c>
      <c r="D1" s="26" t="s">
        <v>62</v>
      </c>
      <c r="E1" s="67" t="s">
        <v>26</v>
      </c>
      <c r="F1" s="67" t="s">
        <v>60</v>
      </c>
      <c r="G1" s="67" t="s">
        <v>27</v>
      </c>
      <c r="H1" s="67" t="s">
        <v>60</v>
      </c>
      <c r="I1" s="67" t="s">
        <v>28</v>
      </c>
      <c r="J1" s="67" t="s">
        <v>60</v>
      </c>
      <c r="K1" s="67" t="s">
        <v>29</v>
      </c>
      <c r="L1" s="67" t="s">
        <v>60</v>
      </c>
      <c r="M1" s="67" t="s">
        <v>30</v>
      </c>
      <c r="N1" s="67" t="s">
        <v>60</v>
      </c>
      <c r="O1" s="67" t="s">
        <v>31</v>
      </c>
      <c r="P1" s="67" t="s">
        <v>60</v>
      </c>
      <c r="Q1" s="67" t="s">
        <v>32</v>
      </c>
      <c r="R1" s="67" t="s">
        <v>60</v>
      </c>
      <c r="S1" s="67" t="s">
        <v>33</v>
      </c>
      <c r="T1" s="67" t="s">
        <v>60</v>
      </c>
      <c r="U1" s="27" t="s">
        <v>34</v>
      </c>
      <c r="V1" s="27" t="s">
        <v>60</v>
      </c>
      <c r="W1" s="27" t="s">
        <v>35</v>
      </c>
      <c r="X1" s="27" t="s">
        <v>60</v>
      </c>
      <c r="Y1" s="27" t="s">
        <v>36</v>
      </c>
      <c r="Z1" s="27" t="s">
        <v>60</v>
      </c>
      <c r="AA1" s="27" t="s">
        <v>37</v>
      </c>
      <c r="AB1" s="27" t="s">
        <v>60</v>
      </c>
      <c r="AC1" s="27" t="s">
        <v>38</v>
      </c>
      <c r="AD1" s="27" t="s">
        <v>60</v>
      </c>
      <c r="AE1" s="27" t="s">
        <v>39</v>
      </c>
      <c r="AF1" s="27" t="s">
        <v>60</v>
      </c>
      <c r="AG1" s="27" t="s">
        <v>40</v>
      </c>
      <c r="AH1" s="27" t="s">
        <v>60</v>
      </c>
      <c r="AI1" s="28" t="s">
        <v>41</v>
      </c>
      <c r="AJ1" s="28" t="s">
        <v>60</v>
      </c>
      <c r="AK1" s="28" t="s">
        <v>42</v>
      </c>
      <c r="AL1" s="28" t="s">
        <v>60</v>
      </c>
      <c r="AM1" s="28" t="s">
        <v>43</v>
      </c>
      <c r="AN1" s="28" t="s">
        <v>60</v>
      </c>
      <c r="AO1" s="28" t="s">
        <v>44</v>
      </c>
      <c r="AP1" s="28" t="s">
        <v>60</v>
      </c>
      <c r="AQ1" s="28" t="s">
        <v>45</v>
      </c>
      <c r="AR1" s="28" t="s">
        <v>60</v>
      </c>
      <c r="AS1" s="28" t="s">
        <v>46</v>
      </c>
      <c r="AT1" s="28" t="s">
        <v>60</v>
      </c>
      <c r="AU1" s="28" t="s">
        <v>47</v>
      </c>
      <c r="AV1" s="28" t="s">
        <v>60</v>
      </c>
      <c r="AW1" s="28" t="s">
        <v>48</v>
      </c>
      <c r="AX1" s="28" t="s">
        <v>60</v>
      </c>
      <c r="AY1" s="29" t="s">
        <v>49</v>
      </c>
      <c r="AZ1" s="29" t="s">
        <v>60</v>
      </c>
      <c r="BA1" s="29" t="s">
        <v>50</v>
      </c>
      <c r="BB1" s="29" t="s">
        <v>60</v>
      </c>
      <c r="BC1" s="29" t="s">
        <v>51</v>
      </c>
      <c r="BD1" s="29" t="s">
        <v>60</v>
      </c>
      <c r="BE1" s="29" t="s">
        <v>52</v>
      </c>
      <c r="BF1" s="29" t="s">
        <v>60</v>
      </c>
      <c r="BG1" s="29" t="s">
        <v>53</v>
      </c>
      <c r="BH1" s="29" t="s">
        <v>60</v>
      </c>
      <c r="BI1" s="29" t="s">
        <v>54</v>
      </c>
      <c r="BJ1" s="29" t="s">
        <v>60</v>
      </c>
      <c r="BK1" s="29" t="s">
        <v>55</v>
      </c>
      <c r="BL1" s="29" t="s">
        <v>60</v>
      </c>
      <c r="BM1" s="29" t="s">
        <v>56</v>
      </c>
      <c r="BN1" s="29" t="s">
        <v>60</v>
      </c>
      <c r="BO1" s="28" t="s">
        <v>57</v>
      </c>
      <c r="BP1" s="28" t="s">
        <v>60</v>
      </c>
      <c r="BQ1" s="28" t="s">
        <v>0</v>
      </c>
      <c r="BR1" s="28" t="s">
        <v>60</v>
      </c>
      <c r="BS1" s="28" t="s">
        <v>1</v>
      </c>
      <c r="BT1" s="28" t="s">
        <v>60</v>
      </c>
      <c r="BU1" s="28" t="s">
        <v>2</v>
      </c>
      <c r="BV1" s="28" t="s">
        <v>60</v>
      </c>
      <c r="BW1" s="28" t="s">
        <v>3</v>
      </c>
      <c r="BX1" s="28" t="s">
        <v>60</v>
      </c>
      <c r="BY1" s="28" t="s">
        <v>4</v>
      </c>
      <c r="BZ1" s="28" t="s">
        <v>60</v>
      </c>
      <c r="CA1" s="28" t="s">
        <v>5</v>
      </c>
      <c r="CB1" s="28" t="s">
        <v>60</v>
      </c>
      <c r="CC1" s="28" t="s">
        <v>6</v>
      </c>
      <c r="CD1" s="28" t="s">
        <v>60</v>
      </c>
      <c r="CE1" s="30" t="s">
        <v>7</v>
      </c>
      <c r="CF1" s="30" t="s">
        <v>60</v>
      </c>
      <c r="CG1" s="30" t="s">
        <v>8</v>
      </c>
      <c r="CH1" s="30" t="s">
        <v>60</v>
      </c>
      <c r="CI1" s="30" t="s">
        <v>9</v>
      </c>
      <c r="CJ1" s="30" t="s">
        <v>60</v>
      </c>
      <c r="CK1" s="30" t="s">
        <v>10</v>
      </c>
      <c r="CL1" s="30" t="s">
        <v>60</v>
      </c>
      <c r="CM1" s="30" t="s">
        <v>11</v>
      </c>
      <c r="CN1" s="30" t="s">
        <v>60</v>
      </c>
      <c r="CO1" s="30" t="s">
        <v>12</v>
      </c>
      <c r="CP1" s="30" t="s">
        <v>60</v>
      </c>
      <c r="CQ1" s="30" t="s">
        <v>13</v>
      </c>
      <c r="CR1" s="30" t="s">
        <v>60</v>
      </c>
      <c r="CS1" s="30" t="s">
        <v>14</v>
      </c>
      <c r="CT1" s="30" t="s">
        <v>60</v>
      </c>
      <c r="CU1" s="31" t="s">
        <v>15</v>
      </c>
      <c r="CV1" s="31" t="s">
        <v>60</v>
      </c>
      <c r="CW1" s="31" t="s">
        <v>16</v>
      </c>
      <c r="CX1" s="31" t="s">
        <v>60</v>
      </c>
      <c r="CY1" s="31" t="s">
        <v>17</v>
      </c>
      <c r="CZ1" s="31" t="s">
        <v>60</v>
      </c>
      <c r="DA1" s="31" t="s">
        <v>18</v>
      </c>
      <c r="DB1" s="31" t="s">
        <v>60</v>
      </c>
      <c r="DC1" s="31" t="s">
        <v>19</v>
      </c>
      <c r="DD1" s="31" t="s">
        <v>60</v>
      </c>
      <c r="DE1" s="31" t="s">
        <v>20</v>
      </c>
      <c r="DF1" s="31"/>
      <c r="DG1" s="31" t="s">
        <v>21</v>
      </c>
      <c r="DH1" s="31" t="s">
        <v>60</v>
      </c>
      <c r="DI1" s="29" t="s">
        <v>22</v>
      </c>
      <c r="DJ1" s="29" t="s">
        <v>60</v>
      </c>
      <c r="DK1" s="29" t="s">
        <v>23</v>
      </c>
      <c r="DL1" s="29" t="s">
        <v>60</v>
      </c>
    </row>
    <row r="2" spans="1:116" ht="1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80"/>
    </row>
    <row r="3" spans="1:116" ht="15">
      <c r="A3" s="18">
        <v>1</v>
      </c>
      <c r="B3" s="25" t="s">
        <v>64</v>
      </c>
      <c r="C3" s="32" t="s">
        <v>65</v>
      </c>
      <c r="D3" s="73" t="str">
        <f>"160102670000"</f>
        <v>160102670000</v>
      </c>
      <c r="E3" s="67">
        <v>10</v>
      </c>
      <c r="F3" s="67">
        <v>100</v>
      </c>
      <c r="G3" s="68">
        <v>9</v>
      </c>
      <c r="H3" s="67">
        <v>90</v>
      </c>
      <c r="I3" s="68">
        <v>9</v>
      </c>
      <c r="J3" s="67">
        <v>100</v>
      </c>
      <c r="K3" s="68">
        <v>9</v>
      </c>
      <c r="L3" s="67">
        <v>100</v>
      </c>
      <c r="M3" s="68">
        <v>10</v>
      </c>
      <c r="N3" s="69">
        <v>9</v>
      </c>
      <c r="O3" s="68">
        <v>9</v>
      </c>
      <c r="P3" s="67">
        <v>94</v>
      </c>
      <c r="Q3" s="68">
        <v>10</v>
      </c>
      <c r="R3" s="67">
        <v>100</v>
      </c>
      <c r="S3" s="68">
        <v>9</v>
      </c>
      <c r="T3" s="69">
        <v>100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38"/>
      <c r="DJ3" s="38"/>
      <c r="DK3" s="38"/>
      <c r="DL3" s="38"/>
    </row>
    <row r="4" spans="1:116" ht="15">
      <c r="A4" s="18">
        <v>2</v>
      </c>
      <c r="B4" s="25" t="s">
        <v>64</v>
      </c>
      <c r="C4" s="32" t="s">
        <v>66</v>
      </c>
      <c r="D4" s="73" t="str">
        <f>"160102680000"</f>
        <v>160102680000</v>
      </c>
      <c r="E4" s="69">
        <v>9</v>
      </c>
      <c r="F4" s="69">
        <v>100</v>
      </c>
      <c r="G4" s="68">
        <v>8</v>
      </c>
      <c r="H4" s="69">
        <v>85</v>
      </c>
      <c r="I4" s="68">
        <v>9</v>
      </c>
      <c r="J4" s="69">
        <v>100</v>
      </c>
      <c r="K4" s="68">
        <v>9</v>
      </c>
      <c r="L4" s="69">
        <v>100</v>
      </c>
      <c r="M4" s="68">
        <v>9</v>
      </c>
      <c r="N4" s="69">
        <v>90</v>
      </c>
      <c r="O4" s="68">
        <v>9</v>
      </c>
      <c r="P4" s="69">
        <v>100</v>
      </c>
      <c r="Q4" s="68">
        <v>10</v>
      </c>
      <c r="R4" s="69">
        <v>100</v>
      </c>
      <c r="S4" s="68">
        <v>9</v>
      </c>
      <c r="T4" s="69">
        <v>100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6"/>
      <c r="BL4" s="36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</row>
    <row r="5" spans="1:116" ht="15">
      <c r="A5" s="18">
        <v>3</v>
      </c>
      <c r="B5" s="25" t="s">
        <v>64</v>
      </c>
      <c r="C5" s="32" t="s">
        <v>67</v>
      </c>
      <c r="D5" s="73" t="str">
        <f>"160102690000"</f>
        <v>160102690000</v>
      </c>
      <c r="E5" s="69">
        <v>9</v>
      </c>
      <c r="F5" s="69">
        <v>100</v>
      </c>
      <c r="G5" s="68">
        <v>8</v>
      </c>
      <c r="H5" s="69">
        <v>85</v>
      </c>
      <c r="I5" s="68">
        <v>8</v>
      </c>
      <c r="J5" s="69">
        <v>100</v>
      </c>
      <c r="K5" s="68">
        <v>9</v>
      </c>
      <c r="L5" s="69">
        <v>100</v>
      </c>
      <c r="M5" s="68">
        <v>7</v>
      </c>
      <c r="N5" s="69">
        <v>95</v>
      </c>
      <c r="O5" s="68">
        <v>8</v>
      </c>
      <c r="P5" s="69">
        <v>100</v>
      </c>
      <c r="Q5" s="68">
        <v>10</v>
      </c>
      <c r="R5" s="69">
        <v>100</v>
      </c>
      <c r="S5" s="68">
        <v>7</v>
      </c>
      <c r="T5" s="69">
        <v>98</v>
      </c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6"/>
      <c r="BL5" s="36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</row>
    <row r="6" spans="1:116" ht="15">
      <c r="A6" s="18">
        <v>4</v>
      </c>
      <c r="B6" s="25" t="s">
        <v>64</v>
      </c>
      <c r="C6" s="32" t="s">
        <v>68</v>
      </c>
      <c r="D6" s="73" t="str">
        <f>"160102700000"</f>
        <v>160102700000</v>
      </c>
      <c r="E6" s="69">
        <v>9</v>
      </c>
      <c r="F6" s="69">
        <v>100</v>
      </c>
      <c r="G6" s="68">
        <v>8</v>
      </c>
      <c r="H6" s="69">
        <v>90</v>
      </c>
      <c r="I6" s="68">
        <v>8</v>
      </c>
      <c r="J6" s="69">
        <v>100</v>
      </c>
      <c r="K6" s="68">
        <v>9</v>
      </c>
      <c r="L6" s="69">
        <v>100</v>
      </c>
      <c r="M6" s="68">
        <v>9</v>
      </c>
      <c r="N6" s="69">
        <v>95</v>
      </c>
      <c r="O6" s="68">
        <v>8</v>
      </c>
      <c r="P6" s="69">
        <v>94</v>
      </c>
      <c r="Q6" s="68">
        <v>10</v>
      </c>
      <c r="R6" s="69">
        <v>100</v>
      </c>
      <c r="S6" s="68">
        <v>8</v>
      </c>
      <c r="T6" s="69">
        <v>98</v>
      </c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6"/>
      <c r="BL6" s="36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</row>
    <row r="7" spans="1:116" ht="15">
      <c r="A7" s="18">
        <v>5</v>
      </c>
      <c r="B7" s="25" t="s">
        <v>64</v>
      </c>
      <c r="C7" s="32" t="s">
        <v>69</v>
      </c>
      <c r="D7" s="73" t="str">
        <f>"160102710000"</f>
        <v>160102710000</v>
      </c>
      <c r="E7" s="69">
        <v>9</v>
      </c>
      <c r="F7" s="69">
        <v>100</v>
      </c>
      <c r="G7" s="68">
        <v>9</v>
      </c>
      <c r="H7" s="69">
        <v>90</v>
      </c>
      <c r="I7" s="68">
        <v>8</v>
      </c>
      <c r="J7" s="69">
        <v>100</v>
      </c>
      <c r="K7" s="68">
        <v>9</v>
      </c>
      <c r="L7" s="69">
        <v>100</v>
      </c>
      <c r="M7" s="68">
        <v>8</v>
      </c>
      <c r="N7" s="69">
        <v>90</v>
      </c>
      <c r="O7" s="68">
        <v>8</v>
      </c>
      <c r="P7" s="69">
        <v>97</v>
      </c>
      <c r="Q7" s="68">
        <v>9</v>
      </c>
      <c r="R7" s="69">
        <v>100</v>
      </c>
      <c r="S7" s="68">
        <v>7</v>
      </c>
      <c r="T7" s="69">
        <v>98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6"/>
      <c r="BL7" s="36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</row>
    <row r="8" spans="1:116" ht="15">
      <c r="A8" s="18">
        <v>6</v>
      </c>
      <c r="B8" s="25" t="s">
        <v>64</v>
      </c>
      <c r="C8" s="32" t="s">
        <v>70</v>
      </c>
      <c r="D8" s="73" t="str">
        <f>"160102720000"</f>
        <v>160102720000</v>
      </c>
      <c r="E8" s="69">
        <v>10</v>
      </c>
      <c r="F8" s="69">
        <v>100</v>
      </c>
      <c r="G8" s="68">
        <v>9</v>
      </c>
      <c r="H8" s="69">
        <v>90</v>
      </c>
      <c r="I8" s="68">
        <v>10</v>
      </c>
      <c r="J8" s="67">
        <v>100</v>
      </c>
      <c r="K8" s="68">
        <v>10</v>
      </c>
      <c r="L8" s="67">
        <v>100</v>
      </c>
      <c r="M8" s="68">
        <v>10</v>
      </c>
      <c r="N8" s="69">
        <v>100</v>
      </c>
      <c r="O8" s="68">
        <v>10</v>
      </c>
      <c r="P8" s="69">
        <v>100</v>
      </c>
      <c r="Q8" s="68">
        <v>10</v>
      </c>
      <c r="R8" s="67">
        <v>100</v>
      </c>
      <c r="S8" s="68">
        <v>10</v>
      </c>
      <c r="T8" s="69">
        <v>100</v>
      </c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6"/>
      <c r="BL8" s="36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</row>
    <row r="9" spans="1:116" ht="15">
      <c r="A9" s="18">
        <v>7</v>
      </c>
      <c r="B9" s="25" t="s">
        <v>64</v>
      </c>
      <c r="C9" s="32" t="s">
        <v>71</v>
      </c>
      <c r="D9" s="73" t="str">
        <f>"160102730000"</f>
        <v>160102730000</v>
      </c>
      <c r="E9" s="69">
        <v>9</v>
      </c>
      <c r="F9" s="69">
        <v>100</v>
      </c>
      <c r="G9" s="68">
        <v>9</v>
      </c>
      <c r="H9" s="69">
        <v>90</v>
      </c>
      <c r="I9" s="68">
        <v>8</v>
      </c>
      <c r="J9" s="69">
        <v>100</v>
      </c>
      <c r="K9" s="68">
        <v>9</v>
      </c>
      <c r="L9" s="69">
        <v>100</v>
      </c>
      <c r="M9" s="68">
        <v>10</v>
      </c>
      <c r="N9" s="69">
        <v>90</v>
      </c>
      <c r="O9" s="68">
        <v>9</v>
      </c>
      <c r="P9" s="69">
        <v>100</v>
      </c>
      <c r="Q9" s="68">
        <v>10</v>
      </c>
      <c r="R9" s="69">
        <v>100</v>
      </c>
      <c r="S9" s="68">
        <v>8</v>
      </c>
      <c r="T9" s="69">
        <v>98</v>
      </c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6"/>
      <c r="BL9" s="36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</row>
    <row r="10" spans="1:116" ht="15">
      <c r="A10" s="18">
        <v>8</v>
      </c>
      <c r="B10" s="25" t="s">
        <v>64</v>
      </c>
      <c r="C10" s="32" t="s">
        <v>72</v>
      </c>
      <c r="D10" s="73" t="str">
        <f>"160102740000"</f>
        <v>160102740000</v>
      </c>
      <c r="E10" s="69">
        <v>9</v>
      </c>
      <c r="F10" s="69">
        <v>100</v>
      </c>
      <c r="G10" s="68">
        <v>8</v>
      </c>
      <c r="H10" s="69">
        <v>85</v>
      </c>
      <c r="I10" s="68">
        <v>7</v>
      </c>
      <c r="J10" s="69">
        <v>100</v>
      </c>
      <c r="K10" s="68">
        <v>9</v>
      </c>
      <c r="L10" s="69">
        <v>100</v>
      </c>
      <c r="M10" s="68">
        <v>9</v>
      </c>
      <c r="N10" s="69">
        <v>85</v>
      </c>
      <c r="O10" s="68">
        <v>9</v>
      </c>
      <c r="P10" s="69">
        <v>97</v>
      </c>
      <c r="Q10" s="68">
        <v>10</v>
      </c>
      <c r="R10" s="69">
        <v>100</v>
      </c>
      <c r="S10" s="68">
        <v>7</v>
      </c>
      <c r="T10" s="69">
        <v>98</v>
      </c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6"/>
      <c r="BL10" s="36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</row>
    <row r="11" spans="1:116" ht="15">
      <c r="A11" s="18">
        <v>9</v>
      </c>
      <c r="B11" s="25" t="s">
        <v>64</v>
      </c>
      <c r="C11" s="32" t="s">
        <v>73</v>
      </c>
      <c r="D11" s="73" t="str">
        <f>"160102750000"</f>
        <v>160102750000</v>
      </c>
      <c r="E11" s="69">
        <v>9</v>
      </c>
      <c r="F11" s="69">
        <v>100</v>
      </c>
      <c r="G11" s="68">
        <v>8</v>
      </c>
      <c r="H11" s="69">
        <v>90</v>
      </c>
      <c r="I11" s="68">
        <v>9</v>
      </c>
      <c r="J11" s="69">
        <v>100</v>
      </c>
      <c r="K11" s="68">
        <v>9</v>
      </c>
      <c r="L11" s="69">
        <v>100</v>
      </c>
      <c r="M11" s="68">
        <v>9</v>
      </c>
      <c r="N11" s="69">
        <v>90</v>
      </c>
      <c r="O11" s="68">
        <v>9</v>
      </c>
      <c r="P11" s="69">
        <v>97</v>
      </c>
      <c r="Q11" s="68">
        <v>10</v>
      </c>
      <c r="R11" s="69">
        <v>100</v>
      </c>
      <c r="S11" s="68">
        <v>8</v>
      </c>
      <c r="T11" s="69">
        <v>98</v>
      </c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6"/>
      <c r="BL11" s="36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</row>
    <row r="12" spans="1:116" ht="15">
      <c r="A12" s="18">
        <v>10</v>
      </c>
      <c r="B12" s="25" t="s">
        <v>64</v>
      </c>
      <c r="C12" s="32" t="s">
        <v>74</v>
      </c>
      <c r="D12" s="73" t="str">
        <f>"160102760000"</f>
        <v>160102760000</v>
      </c>
      <c r="E12" s="69">
        <v>9</v>
      </c>
      <c r="F12" s="69">
        <v>100</v>
      </c>
      <c r="G12" s="68">
        <v>8</v>
      </c>
      <c r="H12" s="69">
        <v>90</v>
      </c>
      <c r="I12" s="68">
        <v>8</v>
      </c>
      <c r="J12" s="69">
        <v>100</v>
      </c>
      <c r="K12" s="68">
        <v>9</v>
      </c>
      <c r="L12" s="69">
        <v>100</v>
      </c>
      <c r="M12" s="68">
        <v>9</v>
      </c>
      <c r="N12" s="69">
        <v>90</v>
      </c>
      <c r="O12" s="68">
        <v>8</v>
      </c>
      <c r="P12" s="69">
        <v>94</v>
      </c>
      <c r="Q12" s="68">
        <v>10</v>
      </c>
      <c r="R12" s="69">
        <v>100</v>
      </c>
      <c r="S12" s="68">
        <v>8</v>
      </c>
      <c r="T12" s="69">
        <v>92</v>
      </c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6"/>
      <c r="BL12" s="36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</row>
    <row r="13" spans="1:116" ht="15">
      <c r="A13" s="18">
        <v>11</v>
      </c>
      <c r="B13" s="25" t="s">
        <v>64</v>
      </c>
      <c r="C13" s="32" t="s">
        <v>75</v>
      </c>
      <c r="D13" s="73" t="str">
        <f>"160102770000"</f>
        <v>160102770000</v>
      </c>
      <c r="E13" s="69">
        <v>9</v>
      </c>
      <c r="F13" s="69">
        <v>100</v>
      </c>
      <c r="G13" s="68">
        <v>8</v>
      </c>
      <c r="H13" s="69">
        <v>90</v>
      </c>
      <c r="I13" s="68">
        <v>9</v>
      </c>
      <c r="J13" s="67">
        <v>100</v>
      </c>
      <c r="K13" s="68">
        <v>9</v>
      </c>
      <c r="L13" s="67">
        <v>100</v>
      </c>
      <c r="M13" s="68">
        <v>9</v>
      </c>
      <c r="N13" s="69">
        <v>90</v>
      </c>
      <c r="O13" s="68">
        <v>8</v>
      </c>
      <c r="P13" s="69">
        <v>97</v>
      </c>
      <c r="Q13" s="68">
        <v>10</v>
      </c>
      <c r="R13" s="67">
        <v>100</v>
      </c>
      <c r="S13" s="68">
        <v>7</v>
      </c>
      <c r="T13" s="69">
        <v>98</v>
      </c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6"/>
      <c r="BL13" s="36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</row>
    <row r="14" spans="1:116" ht="15">
      <c r="A14" s="18">
        <v>12</v>
      </c>
      <c r="B14" s="25" t="s">
        <v>64</v>
      </c>
      <c r="C14" s="32" t="s">
        <v>76</v>
      </c>
      <c r="D14" s="73" t="str">
        <f>"160102780000"</f>
        <v>160102780000</v>
      </c>
      <c r="E14" s="69">
        <v>10</v>
      </c>
      <c r="F14" s="69">
        <v>100</v>
      </c>
      <c r="G14" s="68">
        <v>9</v>
      </c>
      <c r="H14" s="69">
        <v>90</v>
      </c>
      <c r="I14" s="68">
        <v>10</v>
      </c>
      <c r="J14" s="69">
        <v>100</v>
      </c>
      <c r="K14" s="68">
        <v>9</v>
      </c>
      <c r="L14" s="69">
        <v>100</v>
      </c>
      <c r="M14" s="68">
        <v>8</v>
      </c>
      <c r="N14" s="69">
        <v>100</v>
      </c>
      <c r="O14" s="68">
        <v>8</v>
      </c>
      <c r="P14" s="69">
        <v>94</v>
      </c>
      <c r="Q14" s="68">
        <v>10</v>
      </c>
      <c r="R14" s="69">
        <v>100</v>
      </c>
      <c r="S14" s="68">
        <v>8</v>
      </c>
      <c r="T14" s="69">
        <v>100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6"/>
      <c r="BL14" s="36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</row>
    <row r="15" spans="1:116" ht="15">
      <c r="A15" s="18">
        <v>13</v>
      </c>
      <c r="B15" s="25" t="s">
        <v>64</v>
      </c>
      <c r="C15" s="32" t="s">
        <v>77</v>
      </c>
      <c r="D15" s="73" t="str">
        <f>"160102790000"</f>
        <v>160102790000</v>
      </c>
      <c r="E15" s="69">
        <v>9</v>
      </c>
      <c r="F15" s="69">
        <v>100</v>
      </c>
      <c r="G15" s="68">
        <v>9</v>
      </c>
      <c r="H15" s="69">
        <v>90</v>
      </c>
      <c r="I15" s="68">
        <v>9</v>
      </c>
      <c r="J15" s="69">
        <v>100</v>
      </c>
      <c r="K15" s="68">
        <v>9</v>
      </c>
      <c r="L15" s="69">
        <v>100</v>
      </c>
      <c r="M15" s="68">
        <v>8</v>
      </c>
      <c r="N15" s="69">
        <v>87</v>
      </c>
      <c r="O15" s="68">
        <v>10</v>
      </c>
      <c r="P15" s="69">
        <v>100</v>
      </c>
      <c r="Q15" s="68">
        <v>9</v>
      </c>
      <c r="R15" s="69">
        <v>100</v>
      </c>
      <c r="S15" s="68">
        <v>9</v>
      </c>
      <c r="T15" s="69">
        <v>100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6"/>
      <c r="BL15" s="36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</row>
    <row r="16" spans="1:116" ht="15">
      <c r="A16" s="18">
        <v>14</v>
      </c>
      <c r="B16" s="25" t="s">
        <v>64</v>
      </c>
      <c r="C16" s="32" t="s">
        <v>78</v>
      </c>
      <c r="D16" s="73" t="str">
        <f>"160102800000"</f>
        <v>160102800000</v>
      </c>
      <c r="E16" s="69">
        <v>9</v>
      </c>
      <c r="F16" s="69">
        <v>100</v>
      </c>
      <c r="G16" s="68">
        <v>9</v>
      </c>
      <c r="H16" s="69">
        <v>90</v>
      </c>
      <c r="I16" s="68">
        <v>9</v>
      </c>
      <c r="J16" s="69">
        <v>100</v>
      </c>
      <c r="K16" s="68">
        <v>9</v>
      </c>
      <c r="L16" s="69">
        <v>100</v>
      </c>
      <c r="M16" s="68">
        <v>8</v>
      </c>
      <c r="N16" s="69">
        <v>90</v>
      </c>
      <c r="O16" s="68">
        <v>9</v>
      </c>
      <c r="P16" s="69">
        <v>100</v>
      </c>
      <c r="Q16" s="68">
        <v>9</v>
      </c>
      <c r="R16" s="69">
        <v>100</v>
      </c>
      <c r="S16" s="68">
        <v>9</v>
      </c>
      <c r="T16" s="69">
        <v>100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6"/>
      <c r="BL16" s="36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</row>
    <row r="17" spans="1:116" ht="15">
      <c r="A17" s="18">
        <v>15</v>
      </c>
      <c r="B17" s="25" t="s">
        <v>64</v>
      </c>
      <c r="C17" s="32" t="s">
        <v>79</v>
      </c>
      <c r="D17" s="73" t="str">
        <f>"160102810000"</f>
        <v>160102810000</v>
      </c>
      <c r="E17" s="69">
        <v>9</v>
      </c>
      <c r="F17" s="69">
        <v>100</v>
      </c>
      <c r="G17" s="68">
        <v>8</v>
      </c>
      <c r="H17" s="69">
        <v>90</v>
      </c>
      <c r="I17" s="68">
        <v>8</v>
      </c>
      <c r="J17" s="69">
        <v>100</v>
      </c>
      <c r="K17" s="68">
        <v>9</v>
      </c>
      <c r="L17" s="69">
        <v>100</v>
      </c>
      <c r="M17" s="68">
        <v>9</v>
      </c>
      <c r="N17" s="69">
        <v>87</v>
      </c>
      <c r="O17" s="68">
        <v>8</v>
      </c>
      <c r="P17" s="69">
        <v>94</v>
      </c>
      <c r="Q17" s="68">
        <v>10</v>
      </c>
      <c r="R17" s="69">
        <v>100</v>
      </c>
      <c r="S17" s="68">
        <v>8</v>
      </c>
      <c r="T17" s="69">
        <v>98</v>
      </c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6"/>
      <c r="BL17" s="36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</row>
    <row r="18" spans="1:116" ht="15">
      <c r="A18" s="18">
        <v>16</v>
      </c>
      <c r="B18" s="25" t="s">
        <v>64</v>
      </c>
      <c r="C18" s="32" t="s">
        <v>80</v>
      </c>
      <c r="D18" s="73" t="str">
        <f>"160102820000"</f>
        <v>160102820000</v>
      </c>
      <c r="E18" s="69">
        <v>9</v>
      </c>
      <c r="F18" s="69">
        <v>100</v>
      </c>
      <c r="G18" s="68">
        <v>8</v>
      </c>
      <c r="H18" s="69">
        <v>85</v>
      </c>
      <c r="I18" s="68">
        <v>8</v>
      </c>
      <c r="J18" s="69">
        <v>100</v>
      </c>
      <c r="K18" s="68">
        <v>8</v>
      </c>
      <c r="L18" s="69">
        <v>100</v>
      </c>
      <c r="M18" s="68">
        <v>8</v>
      </c>
      <c r="N18" s="69">
        <v>87</v>
      </c>
      <c r="O18" s="68">
        <v>8</v>
      </c>
      <c r="P18" s="69">
        <v>90</v>
      </c>
      <c r="Q18" s="68">
        <v>10</v>
      </c>
      <c r="R18" s="69">
        <v>100</v>
      </c>
      <c r="S18" s="68">
        <v>7</v>
      </c>
      <c r="T18" s="69">
        <v>85</v>
      </c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6"/>
      <c r="BL18" s="36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</row>
    <row r="19" spans="1:116" ht="15">
      <c r="A19" s="18">
        <v>17</v>
      </c>
      <c r="B19" s="25" t="s">
        <v>64</v>
      </c>
      <c r="C19" s="32" t="s">
        <v>81</v>
      </c>
      <c r="D19" s="73" t="str">
        <f>"160102830000"</f>
        <v>160102830000</v>
      </c>
      <c r="E19" s="69">
        <v>9</v>
      </c>
      <c r="F19" s="69">
        <v>100</v>
      </c>
      <c r="G19" s="68">
        <v>9</v>
      </c>
      <c r="H19" s="69">
        <v>90</v>
      </c>
      <c r="I19" s="68">
        <v>9</v>
      </c>
      <c r="J19" s="69">
        <v>100</v>
      </c>
      <c r="K19" s="68">
        <v>9</v>
      </c>
      <c r="L19" s="69">
        <v>100</v>
      </c>
      <c r="M19" s="68">
        <v>8</v>
      </c>
      <c r="N19" s="69">
        <v>87</v>
      </c>
      <c r="O19" s="68">
        <v>8</v>
      </c>
      <c r="P19" s="69">
        <v>94</v>
      </c>
      <c r="Q19" s="68">
        <v>10</v>
      </c>
      <c r="R19" s="69">
        <v>100</v>
      </c>
      <c r="S19" s="68">
        <v>9</v>
      </c>
      <c r="T19" s="69">
        <v>100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6"/>
      <c r="BL19" s="36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</row>
    <row r="20" spans="1:116" ht="15">
      <c r="A20" s="18">
        <v>18</v>
      </c>
      <c r="B20" s="19" t="s">
        <v>64</v>
      </c>
      <c r="C20" s="32" t="s">
        <v>82</v>
      </c>
      <c r="D20" s="73" t="str">
        <f>"160102840000"</f>
        <v>160102840000</v>
      </c>
      <c r="E20" s="69">
        <v>9</v>
      </c>
      <c r="F20" s="69">
        <v>100</v>
      </c>
      <c r="G20" s="68">
        <v>9</v>
      </c>
      <c r="H20" s="69">
        <v>90</v>
      </c>
      <c r="I20" s="68">
        <v>9</v>
      </c>
      <c r="J20" s="69">
        <v>100</v>
      </c>
      <c r="K20" s="68">
        <v>9</v>
      </c>
      <c r="L20" s="69">
        <v>100</v>
      </c>
      <c r="M20" s="68">
        <v>8</v>
      </c>
      <c r="N20" s="69">
        <v>95</v>
      </c>
      <c r="O20" s="68">
        <v>8</v>
      </c>
      <c r="P20" s="69">
        <v>94</v>
      </c>
      <c r="Q20" s="68">
        <v>10</v>
      </c>
      <c r="R20" s="69">
        <v>100</v>
      </c>
      <c r="S20" s="68">
        <v>7</v>
      </c>
      <c r="T20" s="69">
        <v>98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6"/>
      <c r="BL20" s="36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</row>
    <row r="21" spans="1:116" ht="15">
      <c r="A21" s="18">
        <v>19</v>
      </c>
      <c r="B21" s="19" t="s">
        <v>64</v>
      </c>
      <c r="C21" s="32" t="s">
        <v>83</v>
      </c>
      <c r="D21" s="73" t="str">
        <f>"160102850000"</f>
        <v>160102850000</v>
      </c>
      <c r="E21" s="69">
        <v>8</v>
      </c>
      <c r="F21" s="69">
        <v>100</v>
      </c>
      <c r="G21" s="68">
        <v>8</v>
      </c>
      <c r="H21" s="69">
        <v>90</v>
      </c>
      <c r="I21" s="68">
        <v>9</v>
      </c>
      <c r="J21" s="69">
        <v>100</v>
      </c>
      <c r="K21" s="68">
        <v>9</v>
      </c>
      <c r="L21" s="69">
        <v>100</v>
      </c>
      <c r="M21" s="68">
        <v>8</v>
      </c>
      <c r="N21" s="69">
        <v>87</v>
      </c>
      <c r="O21" s="68">
        <v>8</v>
      </c>
      <c r="P21" s="69">
        <v>94</v>
      </c>
      <c r="Q21" s="68">
        <v>10</v>
      </c>
      <c r="R21" s="69">
        <v>100</v>
      </c>
      <c r="S21" s="68">
        <v>7</v>
      </c>
      <c r="T21" s="69">
        <v>92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6"/>
      <c r="BL21" s="36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</row>
    <row r="22" spans="1:116" ht="15">
      <c r="A22" s="18">
        <v>20</v>
      </c>
      <c r="B22" s="19" t="s">
        <v>64</v>
      </c>
      <c r="C22" s="32" t="s">
        <v>84</v>
      </c>
      <c r="D22" s="73" t="str">
        <f>"160102860000"</f>
        <v>160102860000</v>
      </c>
      <c r="E22" s="69">
        <v>10</v>
      </c>
      <c r="F22" s="69">
        <v>100</v>
      </c>
      <c r="G22" s="68">
        <v>8</v>
      </c>
      <c r="H22" s="69">
        <v>90</v>
      </c>
      <c r="I22" s="68">
        <v>9</v>
      </c>
      <c r="J22" s="69">
        <v>100</v>
      </c>
      <c r="K22" s="68">
        <v>9</v>
      </c>
      <c r="L22" s="69">
        <v>100</v>
      </c>
      <c r="M22" s="68">
        <v>9</v>
      </c>
      <c r="N22" s="69">
        <v>90</v>
      </c>
      <c r="O22" s="68">
        <v>9</v>
      </c>
      <c r="P22" s="69">
        <v>100</v>
      </c>
      <c r="Q22" s="68">
        <v>10</v>
      </c>
      <c r="R22" s="69">
        <v>100</v>
      </c>
      <c r="S22" s="68">
        <v>10</v>
      </c>
      <c r="T22" s="69">
        <v>100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6"/>
      <c r="BL22" s="36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</row>
    <row r="23" spans="1:116" ht="15">
      <c r="A23" s="18">
        <v>21</v>
      </c>
      <c r="B23" s="19" t="s">
        <v>64</v>
      </c>
      <c r="C23" s="32" t="s">
        <v>85</v>
      </c>
      <c r="D23" s="73" t="str">
        <f>"160102870000"</f>
        <v>160102870000</v>
      </c>
      <c r="E23" s="69">
        <v>8</v>
      </c>
      <c r="F23" s="69">
        <v>100</v>
      </c>
      <c r="G23" s="68">
        <v>8</v>
      </c>
      <c r="H23" s="69">
        <v>85</v>
      </c>
      <c r="I23" s="68">
        <v>8</v>
      </c>
      <c r="J23" s="69">
        <v>100</v>
      </c>
      <c r="K23" s="68">
        <v>9</v>
      </c>
      <c r="L23" s="69">
        <v>100</v>
      </c>
      <c r="M23" s="68">
        <v>8</v>
      </c>
      <c r="N23" s="69">
        <v>87</v>
      </c>
      <c r="O23" s="68">
        <v>7</v>
      </c>
      <c r="P23" s="69">
        <v>97</v>
      </c>
      <c r="Q23" s="68">
        <v>10</v>
      </c>
      <c r="R23" s="69">
        <v>100</v>
      </c>
      <c r="S23" s="68">
        <v>7</v>
      </c>
      <c r="T23" s="69">
        <v>92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6"/>
      <c r="BL23" s="36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</row>
    <row r="24" spans="1:116" ht="15">
      <c r="A24" s="18">
        <v>22</v>
      </c>
      <c r="B24" s="19" t="s">
        <v>64</v>
      </c>
      <c r="C24" s="32" t="s">
        <v>86</v>
      </c>
      <c r="D24" s="73" t="str">
        <f>"160102880000"</f>
        <v>160102880000</v>
      </c>
      <c r="E24" s="69">
        <v>9</v>
      </c>
      <c r="F24" s="69">
        <v>100</v>
      </c>
      <c r="G24" s="68">
        <v>9</v>
      </c>
      <c r="H24" s="69">
        <v>90</v>
      </c>
      <c r="I24" s="68">
        <v>10</v>
      </c>
      <c r="J24" s="69">
        <v>100</v>
      </c>
      <c r="K24" s="68">
        <v>9</v>
      </c>
      <c r="L24" s="69">
        <v>100</v>
      </c>
      <c r="M24" s="68">
        <v>8</v>
      </c>
      <c r="N24" s="69">
        <v>87</v>
      </c>
      <c r="O24" s="68">
        <v>10</v>
      </c>
      <c r="P24" s="69">
        <v>97</v>
      </c>
      <c r="Q24" s="68">
        <v>10</v>
      </c>
      <c r="R24" s="69">
        <v>100</v>
      </c>
      <c r="S24" s="68">
        <v>9</v>
      </c>
      <c r="T24" s="69">
        <v>100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6"/>
      <c r="BL24" s="36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</row>
    <row r="25" spans="1:116" ht="15">
      <c r="A25" s="18">
        <v>23</v>
      </c>
      <c r="B25" s="19" t="s">
        <v>64</v>
      </c>
      <c r="C25" s="32" t="s">
        <v>87</v>
      </c>
      <c r="D25" s="73" t="str">
        <f>"160102890000"</f>
        <v>160102890000</v>
      </c>
      <c r="E25" s="69">
        <v>8</v>
      </c>
      <c r="F25" s="69">
        <v>100</v>
      </c>
      <c r="G25" s="68">
        <v>9</v>
      </c>
      <c r="H25" s="69">
        <v>90</v>
      </c>
      <c r="I25" s="68">
        <v>9</v>
      </c>
      <c r="J25" s="69">
        <v>100</v>
      </c>
      <c r="K25" s="68">
        <v>9</v>
      </c>
      <c r="L25" s="69">
        <v>100</v>
      </c>
      <c r="M25" s="68">
        <v>8</v>
      </c>
      <c r="N25" s="69">
        <v>90</v>
      </c>
      <c r="O25" s="68">
        <v>9</v>
      </c>
      <c r="P25" s="69">
        <v>100</v>
      </c>
      <c r="Q25" s="68">
        <v>10</v>
      </c>
      <c r="R25" s="69">
        <v>100</v>
      </c>
      <c r="S25" s="68">
        <v>7</v>
      </c>
      <c r="T25" s="69">
        <v>100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6"/>
      <c r="BL25" s="36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</row>
    <row r="26" spans="1:116" ht="15">
      <c r="A26" s="18">
        <v>24</v>
      </c>
      <c r="B26" s="19" t="s">
        <v>64</v>
      </c>
      <c r="C26" s="32" t="s">
        <v>88</v>
      </c>
      <c r="D26" s="73" t="str">
        <f>"160102900000"</f>
        <v>160102900000</v>
      </c>
      <c r="E26" s="69">
        <v>9</v>
      </c>
      <c r="F26" s="69">
        <v>100</v>
      </c>
      <c r="G26" s="68">
        <v>9</v>
      </c>
      <c r="H26" s="69">
        <v>90</v>
      </c>
      <c r="I26" s="68">
        <v>10</v>
      </c>
      <c r="J26" s="69">
        <v>100</v>
      </c>
      <c r="K26" s="68">
        <v>9</v>
      </c>
      <c r="L26" s="69">
        <v>100</v>
      </c>
      <c r="M26" s="68">
        <v>10</v>
      </c>
      <c r="N26" s="69">
        <v>100</v>
      </c>
      <c r="O26" s="68">
        <v>9</v>
      </c>
      <c r="P26" s="69">
        <v>97</v>
      </c>
      <c r="Q26" s="68">
        <v>10</v>
      </c>
      <c r="R26" s="69">
        <v>100</v>
      </c>
      <c r="S26" s="68">
        <v>9</v>
      </c>
      <c r="T26" s="69">
        <v>100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6"/>
      <c r="BL26" s="36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</row>
    <row r="27" spans="1:116" ht="15">
      <c r="A27" s="18">
        <v>25</v>
      </c>
      <c r="B27" s="19" t="s">
        <v>64</v>
      </c>
      <c r="C27" s="32" t="s">
        <v>89</v>
      </c>
      <c r="D27" s="73" t="str">
        <f>"160102910000"</f>
        <v>160102910000</v>
      </c>
      <c r="E27" s="69">
        <v>9</v>
      </c>
      <c r="F27" s="69">
        <v>100</v>
      </c>
      <c r="G27" s="68">
        <v>8</v>
      </c>
      <c r="H27" s="69">
        <v>90</v>
      </c>
      <c r="I27" s="68">
        <v>8</v>
      </c>
      <c r="J27" s="69">
        <v>100</v>
      </c>
      <c r="K27" s="68">
        <v>9</v>
      </c>
      <c r="L27" s="69">
        <v>100</v>
      </c>
      <c r="M27" s="68">
        <v>9</v>
      </c>
      <c r="N27" s="69">
        <v>87</v>
      </c>
      <c r="O27" s="68">
        <v>9</v>
      </c>
      <c r="P27" s="69">
        <v>87</v>
      </c>
      <c r="Q27" s="68">
        <v>10</v>
      </c>
      <c r="R27" s="69">
        <v>100</v>
      </c>
      <c r="S27" s="68">
        <v>7</v>
      </c>
      <c r="T27" s="69">
        <v>98</v>
      </c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6"/>
      <c r="BL27" s="36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</row>
    <row r="28" spans="1:116" ht="15">
      <c r="A28" s="18">
        <v>26</v>
      </c>
      <c r="B28" s="19" t="s">
        <v>64</v>
      </c>
      <c r="C28" s="32" t="s">
        <v>90</v>
      </c>
      <c r="D28" s="73" t="str">
        <f>"160102920000"</f>
        <v>160102920000</v>
      </c>
      <c r="E28" s="69">
        <v>9</v>
      </c>
      <c r="F28" s="69">
        <v>100</v>
      </c>
      <c r="G28" s="68">
        <v>7</v>
      </c>
      <c r="H28" s="69">
        <v>90</v>
      </c>
      <c r="I28" s="68">
        <v>9</v>
      </c>
      <c r="J28" s="69">
        <v>100</v>
      </c>
      <c r="K28" s="68">
        <v>9</v>
      </c>
      <c r="L28" s="69">
        <v>100</v>
      </c>
      <c r="M28" s="68">
        <v>9</v>
      </c>
      <c r="N28" s="69">
        <v>90</v>
      </c>
      <c r="O28" s="68">
        <v>8</v>
      </c>
      <c r="P28" s="69">
        <v>97</v>
      </c>
      <c r="Q28" s="68">
        <v>10</v>
      </c>
      <c r="R28" s="69">
        <v>100</v>
      </c>
      <c r="S28" s="68">
        <v>8</v>
      </c>
      <c r="T28" s="69">
        <v>92</v>
      </c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6"/>
      <c r="BL28" s="36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</row>
    <row r="29" spans="1:116" ht="15">
      <c r="A29" s="18">
        <v>27</v>
      </c>
      <c r="B29" s="19" t="s">
        <v>64</v>
      </c>
      <c r="C29" s="32" t="s">
        <v>91</v>
      </c>
      <c r="D29" s="73" t="str">
        <f>"160102930000"</f>
        <v>160102930000</v>
      </c>
      <c r="E29" s="69">
        <v>9</v>
      </c>
      <c r="F29" s="69">
        <v>100</v>
      </c>
      <c r="G29" s="68">
        <v>8</v>
      </c>
      <c r="H29" s="69">
        <v>85</v>
      </c>
      <c r="I29" s="68">
        <v>8</v>
      </c>
      <c r="J29" s="69">
        <v>100</v>
      </c>
      <c r="K29" s="68">
        <v>8</v>
      </c>
      <c r="L29" s="69">
        <v>100</v>
      </c>
      <c r="M29" s="68">
        <v>8</v>
      </c>
      <c r="N29" s="69">
        <v>87</v>
      </c>
      <c r="O29" s="68">
        <v>7</v>
      </c>
      <c r="P29" s="69">
        <v>90</v>
      </c>
      <c r="Q29" s="68">
        <v>10</v>
      </c>
      <c r="R29" s="69">
        <v>100</v>
      </c>
      <c r="S29" s="68">
        <v>7</v>
      </c>
      <c r="T29" s="69">
        <v>85</v>
      </c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6"/>
      <c r="BL29" s="36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</row>
    <row r="30" spans="1:116" ht="15">
      <c r="A30" s="18">
        <v>28</v>
      </c>
      <c r="B30" s="19" t="s">
        <v>64</v>
      </c>
      <c r="C30" s="32" t="s">
        <v>92</v>
      </c>
      <c r="D30" s="73" t="str">
        <f>"160102940000"</f>
        <v>160102940000</v>
      </c>
      <c r="E30" s="69">
        <v>8</v>
      </c>
      <c r="F30" s="69">
        <v>100</v>
      </c>
      <c r="G30" s="68">
        <v>8</v>
      </c>
      <c r="H30" s="69">
        <v>90</v>
      </c>
      <c r="I30" s="68">
        <v>7</v>
      </c>
      <c r="J30" s="69">
        <v>100</v>
      </c>
      <c r="K30" s="68">
        <v>8</v>
      </c>
      <c r="L30" s="69">
        <v>100</v>
      </c>
      <c r="M30" s="68">
        <v>8</v>
      </c>
      <c r="N30" s="69">
        <v>85</v>
      </c>
      <c r="O30" s="68">
        <v>7</v>
      </c>
      <c r="P30" s="69">
        <v>87</v>
      </c>
      <c r="Q30" s="68">
        <v>10</v>
      </c>
      <c r="R30" s="69">
        <v>100</v>
      </c>
      <c r="S30" s="68">
        <v>7</v>
      </c>
      <c r="T30" s="69">
        <v>92</v>
      </c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6"/>
      <c r="BL30" s="36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</row>
    <row r="31" spans="1:116" ht="15">
      <c r="A31" s="18">
        <v>29</v>
      </c>
      <c r="B31" s="19" t="s">
        <v>64</v>
      </c>
      <c r="C31" s="32" t="s">
        <v>93</v>
      </c>
      <c r="D31" s="73" t="str">
        <f>"160102950000"</f>
        <v>160102950000</v>
      </c>
      <c r="E31" s="69">
        <v>10</v>
      </c>
      <c r="F31" s="69">
        <v>100</v>
      </c>
      <c r="G31" s="68">
        <v>8</v>
      </c>
      <c r="H31" s="69">
        <v>85</v>
      </c>
      <c r="I31" s="68">
        <v>8</v>
      </c>
      <c r="J31" s="69">
        <v>100</v>
      </c>
      <c r="K31" s="68">
        <v>9</v>
      </c>
      <c r="L31" s="69">
        <v>100</v>
      </c>
      <c r="M31" s="68">
        <v>10</v>
      </c>
      <c r="N31" s="69">
        <v>85</v>
      </c>
      <c r="O31" s="68">
        <v>9</v>
      </c>
      <c r="P31" s="69">
        <v>90</v>
      </c>
      <c r="Q31" s="68">
        <v>10</v>
      </c>
      <c r="R31" s="69">
        <v>100</v>
      </c>
      <c r="S31" s="68">
        <v>9</v>
      </c>
      <c r="T31" s="69">
        <v>92</v>
      </c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6"/>
      <c r="BL31" s="36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</row>
    <row r="32" spans="1:116" ht="15">
      <c r="A32" s="18">
        <v>30</v>
      </c>
      <c r="B32" s="20" t="s">
        <v>64</v>
      </c>
      <c r="C32" s="32" t="s">
        <v>94</v>
      </c>
      <c r="D32" s="73" t="str">
        <f>"160102960000"</f>
        <v>160102960000</v>
      </c>
      <c r="E32" s="69">
        <v>10</v>
      </c>
      <c r="F32" s="69">
        <v>100</v>
      </c>
      <c r="G32" s="68">
        <v>8</v>
      </c>
      <c r="H32" s="69">
        <v>85</v>
      </c>
      <c r="I32" s="68">
        <v>9</v>
      </c>
      <c r="J32" s="69">
        <v>100</v>
      </c>
      <c r="K32" s="68">
        <v>9</v>
      </c>
      <c r="L32" s="69">
        <v>100</v>
      </c>
      <c r="M32" s="68">
        <v>8</v>
      </c>
      <c r="N32" s="69">
        <v>85</v>
      </c>
      <c r="O32" s="68">
        <v>8</v>
      </c>
      <c r="P32" s="69">
        <v>90</v>
      </c>
      <c r="Q32" s="68">
        <v>10</v>
      </c>
      <c r="R32" s="69">
        <v>100</v>
      </c>
      <c r="S32" s="68">
        <v>8</v>
      </c>
      <c r="T32" s="69">
        <v>85</v>
      </c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6"/>
      <c r="BL32" s="36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</row>
    <row r="33" spans="1:116" ht="15">
      <c r="A33" s="18">
        <v>31</v>
      </c>
      <c r="B33" s="19" t="s">
        <v>64</v>
      </c>
      <c r="C33" s="32" t="s">
        <v>95</v>
      </c>
      <c r="D33" s="73" t="str">
        <f>"160102970000"</f>
        <v>160102970000</v>
      </c>
      <c r="E33" s="69">
        <v>9</v>
      </c>
      <c r="F33" s="69">
        <v>100</v>
      </c>
      <c r="G33" s="68">
        <v>9</v>
      </c>
      <c r="H33" s="69">
        <v>90</v>
      </c>
      <c r="I33" s="68">
        <v>8</v>
      </c>
      <c r="J33" s="69">
        <v>100</v>
      </c>
      <c r="K33" s="68">
        <v>9</v>
      </c>
      <c r="L33" s="69">
        <v>100</v>
      </c>
      <c r="M33" s="68">
        <v>9</v>
      </c>
      <c r="N33" s="69">
        <v>90</v>
      </c>
      <c r="O33" s="68">
        <v>9</v>
      </c>
      <c r="P33" s="69">
        <v>97</v>
      </c>
      <c r="Q33" s="68">
        <v>10</v>
      </c>
      <c r="R33" s="69">
        <v>100</v>
      </c>
      <c r="S33" s="68">
        <v>8</v>
      </c>
      <c r="T33" s="69">
        <v>98</v>
      </c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6"/>
      <c r="BL33" s="36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</row>
    <row r="34" spans="1:116" ht="15">
      <c r="A34" s="18">
        <v>32</v>
      </c>
      <c r="B34" s="19" t="s">
        <v>64</v>
      </c>
      <c r="C34" s="32" t="s">
        <v>96</v>
      </c>
      <c r="D34" s="73" t="str">
        <f>"160102980000"</f>
        <v>160102980000</v>
      </c>
      <c r="E34" s="69">
        <v>9</v>
      </c>
      <c r="F34" s="69">
        <v>100</v>
      </c>
      <c r="G34" s="68">
        <v>9</v>
      </c>
      <c r="H34" s="69">
        <v>90</v>
      </c>
      <c r="I34" s="68">
        <v>9</v>
      </c>
      <c r="J34" s="69">
        <v>100</v>
      </c>
      <c r="K34" s="68">
        <v>9</v>
      </c>
      <c r="L34" s="69">
        <v>100</v>
      </c>
      <c r="M34" s="68">
        <v>9</v>
      </c>
      <c r="N34" s="69">
        <v>95</v>
      </c>
      <c r="O34" s="68">
        <v>9</v>
      </c>
      <c r="P34" s="69">
        <v>100</v>
      </c>
      <c r="Q34" s="68">
        <v>10</v>
      </c>
      <c r="R34" s="69">
        <v>100</v>
      </c>
      <c r="S34" s="68">
        <v>8</v>
      </c>
      <c r="T34" s="69">
        <v>92</v>
      </c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6"/>
      <c r="BL34" s="36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</row>
    <row r="35" spans="1:116" ht="15">
      <c r="A35" s="18">
        <v>33</v>
      </c>
      <c r="B35" s="19" t="s">
        <v>64</v>
      </c>
      <c r="C35" s="32" t="s">
        <v>97</v>
      </c>
      <c r="D35" s="73" t="str">
        <f>"160102990000"</f>
        <v>160102990000</v>
      </c>
      <c r="E35" s="69">
        <v>9</v>
      </c>
      <c r="F35" s="69">
        <v>100</v>
      </c>
      <c r="G35" s="68">
        <v>8</v>
      </c>
      <c r="H35" s="69">
        <v>90</v>
      </c>
      <c r="I35" s="68">
        <v>9</v>
      </c>
      <c r="J35" s="69">
        <v>100</v>
      </c>
      <c r="K35" s="68">
        <v>9</v>
      </c>
      <c r="L35" s="69">
        <v>100</v>
      </c>
      <c r="M35" s="68">
        <v>8</v>
      </c>
      <c r="N35" s="69">
        <v>87</v>
      </c>
      <c r="O35" s="68">
        <v>8</v>
      </c>
      <c r="P35" s="69">
        <v>100</v>
      </c>
      <c r="Q35" s="68">
        <v>10</v>
      </c>
      <c r="R35" s="69">
        <v>100</v>
      </c>
      <c r="S35" s="68">
        <v>7</v>
      </c>
      <c r="T35" s="69">
        <v>92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6"/>
      <c r="BL35" s="36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</row>
    <row r="36" spans="1:116" ht="15">
      <c r="A36" s="18">
        <v>34</v>
      </c>
      <c r="B36" s="19" t="s">
        <v>64</v>
      </c>
      <c r="C36" s="32" t="s">
        <v>98</v>
      </c>
      <c r="D36" s="73" t="str">
        <f>"160103000000"</f>
        <v>160103000000</v>
      </c>
      <c r="E36" s="69">
        <v>9</v>
      </c>
      <c r="F36" s="69">
        <v>100</v>
      </c>
      <c r="G36" s="68">
        <v>8</v>
      </c>
      <c r="H36" s="69">
        <v>90</v>
      </c>
      <c r="I36" s="68">
        <v>9</v>
      </c>
      <c r="J36" s="69">
        <v>100</v>
      </c>
      <c r="K36" s="68">
        <v>9</v>
      </c>
      <c r="L36" s="69">
        <v>100</v>
      </c>
      <c r="M36" s="68">
        <v>9</v>
      </c>
      <c r="N36" s="69">
        <v>90</v>
      </c>
      <c r="O36" s="68">
        <v>8</v>
      </c>
      <c r="P36" s="69">
        <v>97</v>
      </c>
      <c r="Q36" s="68">
        <v>10</v>
      </c>
      <c r="R36" s="69">
        <v>100</v>
      </c>
      <c r="S36" s="68">
        <v>8</v>
      </c>
      <c r="T36" s="69">
        <v>92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6"/>
      <c r="BL36" s="36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</row>
    <row r="37" spans="1:116" ht="15">
      <c r="A37" s="18">
        <v>35</v>
      </c>
      <c r="B37" s="19" t="s">
        <v>64</v>
      </c>
      <c r="C37" s="32" t="s">
        <v>99</v>
      </c>
      <c r="D37" s="73" t="str">
        <f>"160103010000"</f>
        <v>160103010000</v>
      </c>
      <c r="E37" s="69">
        <v>10</v>
      </c>
      <c r="F37" s="69">
        <v>100</v>
      </c>
      <c r="G37" s="68">
        <v>8</v>
      </c>
      <c r="H37" s="69">
        <v>90</v>
      </c>
      <c r="I37" s="68">
        <v>8</v>
      </c>
      <c r="J37" s="69">
        <v>100</v>
      </c>
      <c r="K37" s="68">
        <v>9</v>
      </c>
      <c r="L37" s="69">
        <v>100</v>
      </c>
      <c r="M37" s="68">
        <v>10</v>
      </c>
      <c r="N37" s="69">
        <v>90</v>
      </c>
      <c r="O37" s="68">
        <v>9</v>
      </c>
      <c r="P37" s="69">
        <v>100</v>
      </c>
      <c r="Q37" s="68">
        <v>10</v>
      </c>
      <c r="R37" s="69">
        <v>100</v>
      </c>
      <c r="S37" s="68">
        <v>10</v>
      </c>
      <c r="T37" s="69">
        <v>100</v>
      </c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6"/>
      <c r="BL37" s="36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</row>
    <row r="38" spans="1:116" ht="15">
      <c r="A38" s="18">
        <v>36</v>
      </c>
      <c r="B38" s="19" t="s">
        <v>64</v>
      </c>
      <c r="C38" s="32" t="s">
        <v>100</v>
      </c>
      <c r="D38" s="73" t="str">
        <f>"160103020000"</f>
        <v>160103020000</v>
      </c>
      <c r="E38" s="69">
        <v>9</v>
      </c>
      <c r="F38" s="69">
        <v>100</v>
      </c>
      <c r="G38" s="68">
        <v>9</v>
      </c>
      <c r="H38" s="69">
        <v>90</v>
      </c>
      <c r="I38" s="68">
        <v>8</v>
      </c>
      <c r="J38" s="69">
        <v>100</v>
      </c>
      <c r="K38" s="68">
        <v>9</v>
      </c>
      <c r="L38" s="69">
        <v>100</v>
      </c>
      <c r="M38" s="68">
        <v>9</v>
      </c>
      <c r="N38" s="69">
        <v>90</v>
      </c>
      <c r="O38" s="68">
        <v>8</v>
      </c>
      <c r="P38" s="69">
        <v>97</v>
      </c>
      <c r="Q38" s="68">
        <v>10</v>
      </c>
      <c r="R38" s="69">
        <v>100</v>
      </c>
      <c r="S38" s="68">
        <v>9</v>
      </c>
      <c r="T38" s="69">
        <v>100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6"/>
      <c r="BL38" s="36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</row>
    <row r="39" spans="1:116" ht="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7"/>
    </row>
    <row r="40" spans="1:116" ht="56.25">
      <c r="A40" s="26" t="s">
        <v>25</v>
      </c>
      <c r="B40" s="26" t="s">
        <v>24</v>
      </c>
      <c r="C40" s="26" t="s">
        <v>61</v>
      </c>
      <c r="D40" s="26" t="s">
        <v>62</v>
      </c>
      <c r="E40" s="67" t="s">
        <v>26</v>
      </c>
      <c r="F40" s="67" t="s">
        <v>60</v>
      </c>
      <c r="G40" s="67" t="s">
        <v>27</v>
      </c>
      <c r="H40" s="67" t="s">
        <v>60</v>
      </c>
      <c r="I40" s="67" t="s">
        <v>28</v>
      </c>
      <c r="J40" s="67" t="s">
        <v>60</v>
      </c>
      <c r="K40" s="67" t="s">
        <v>29</v>
      </c>
      <c r="L40" s="67" t="s">
        <v>60</v>
      </c>
      <c r="M40" s="67" t="s">
        <v>30</v>
      </c>
      <c r="N40" s="67" t="s">
        <v>60</v>
      </c>
      <c r="O40" s="67" t="s">
        <v>31</v>
      </c>
      <c r="P40" s="67" t="s">
        <v>60</v>
      </c>
      <c r="Q40" s="67" t="s">
        <v>32</v>
      </c>
      <c r="R40" s="67" t="s">
        <v>60</v>
      </c>
      <c r="S40" s="67" t="s">
        <v>33</v>
      </c>
      <c r="T40" s="67" t="s">
        <v>60</v>
      </c>
      <c r="U40" s="27" t="s">
        <v>34</v>
      </c>
      <c r="V40" s="27" t="s">
        <v>60</v>
      </c>
      <c r="W40" s="27" t="s">
        <v>35</v>
      </c>
      <c r="X40" s="27" t="s">
        <v>60</v>
      </c>
      <c r="Y40" s="27" t="s">
        <v>36</v>
      </c>
      <c r="Z40" s="27" t="s">
        <v>60</v>
      </c>
      <c r="AA40" s="27" t="s">
        <v>37</v>
      </c>
      <c r="AB40" s="27" t="s">
        <v>60</v>
      </c>
      <c r="AC40" s="27" t="s">
        <v>38</v>
      </c>
      <c r="AD40" s="27" t="s">
        <v>60</v>
      </c>
      <c r="AE40" s="27" t="s">
        <v>39</v>
      </c>
      <c r="AF40" s="27" t="s">
        <v>60</v>
      </c>
      <c r="AG40" s="27" t="s">
        <v>40</v>
      </c>
      <c r="AH40" s="27" t="s">
        <v>60</v>
      </c>
      <c r="AI40" s="28" t="s">
        <v>41</v>
      </c>
      <c r="AJ40" s="28" t="s">
        <v>60</v>
      </c>
      <c r="AK40" s="28" t="s">
        <v>42</v>
      </c>
      <c r="AL40" s="28" t="s">
        <v>60</v>
      </c>
      <c r="AM40" s="28" t="s">
        <v>43</v>
      </c>
      <c r="AN40" s="28" t="s">
        <v>60</v>
      </c>
      <c r="AO40" s="28" t="s">
        <v>44</v>
      </c>
      <c r="AP40" s="28" t="s">
        <v>60</v>
      </c>
      <c r="AQ40" s="28" t="s">
        <v>45</v>
      </c>
      <c r="AR40" s="28" t="s">
        <v>60</v>
      </c>
      <c r="AS40" s="28" t="s">
        <v>46</v>
      </c>
      <c r="AT40" s="28" t="s">
        <v>60</v>
      </c>
      <c r="AU40" s="28" t="s">
        <v>47</v>
      </c>
      <c r="AV40" s="28" t="s">
        <v>60</v>
      </c>
      <c r="AW40" s="28" t="s">
        <v>48</v>
      </c>
      <c r="AX40" s="28" t="s">
        <v>60</v>
      </c>
      <c r="AY40" s="29" t="s">
        <v>49</v>
      </c>
      <c r="AZ40" s="29" t="s">
        <v>60</v>
      </c>
      <c r="BA40" s="29" t="s">
        <v>50</v>
      </c>
      <c r="BB40" s="29" t="s">
        <v>60</v>
      </c>
      <c r="BC40" s="29" t="s">
        <v>51</v>
      </c>
      <c r="BD40" s="29" t="s">
        <v>60</v>
      </c>
      <c r="BE40" s="29" t="s">
        <v>52</v>
      </c>
      <c r="BF40" s="29" t="s">
        <v>60</v>
      </c>
      <c r="BG40" s="29" t="s">
        <v>53</v>
      </c>
      <c r="BH40" s="29" t="s">
        <v>60</v>
      </c>
      <c r="BI40" s="29" t="s">
        <v>54</v>
      </c>
      <c r="BJ40" s="29" t="s">
        <v>60</v>
      </c>
      <c r="BK40" s="29" t="s">
        <v>55</v>
      </c>
      <c r="BL40" s="29" t="s">
        <v>60</v>
      </c>
      <c r="BM40" s="29" t="s">
        <v>56</v>
      </c>
      <c r="BN40" s="29" t="s">
        <v>60</v>
      </c>
      <c r="BO40" s="28" t="s">
        <v>57</v>
      </c>
      <c r="BP40" s="28" t="s">
        <v>60</v>
      </c>
      <c r="BQ40" s="28" t="s">
        <v>0</v>
      </c>
      <c r="BR40" s="28" t="s">
        <v>60</v>
      </c>
      <c r="BS40" s="28" t="s">
        <v>1</v>
      </c>
      <c r="BT40" s="28" t="s">
        <v>60</v>
      </c>
      <c r="BU40" s="28" t="s">
        <v>2</v>
      </c>
      <c r="BV40" s="28" t="s">
        <v>60</v>
      </c>
      <c r="BW40" s="28" t="s">
        <v>3</v>
      </c>
      <c r="BX40" s="28" t="s">
        <v>60</v>
      </c>
      <c r="BY40" s="28" t="s">
        <v>4</v>
      </c>
      <c r="BZ40" s="28" t="s">
        <v>60</v>
      </c>
      <c r="CA40" s="28" t="s">
        <v>5</v>
      </c>
      <c r="CB40" s="28" t="s">
        <v>60</v>
      </c>
      <c r="CC40" s="28" t="s">
        <v>6</v>
      </c>
      <c r="CD40" s="28" t="s">
        <v>60</v>
      </c>
      <c r="CE40" s="30" t="s">
        <v>7</v>
      </c>
      <c r="CF40" s="30" t="s">
        <v>60</v>
      </c>
      <c r="CG40" s="30" t="s">
        <v>8</v>
      </c>
      <c r="CH40" s="30" t="s">
        <v>60</v>
      </c>
      <c r="CI40" s="30" t="s">
        <v>9</v>
      </c>
      <c r="CJ40" s="30" t="s">
        <v>60</v>
      </c>
      <c r="CK40" s="30" t="s">
        <v>10</v>
      </c>
      <c r="CL40" s="30" t="s">
        <v>60</v>
      </c>
      <c r="CM40" s="30" t="s">
        <v>11</v>
      </c>
      <c r="CN40" s="30" t="s">
        <v>60</v>
      </c>
      <c r="CO40" s="30" t="s">
        <v>12</v>
      </c>
      <c r="CP40" s="30" t="s">
        <v>60</v>
      </c>
      <c r="CQ40" s="30" t="s">
        <v>13</v>
      </c>
      <c r="CR40" s="30" t="s">
        <v>60</v>
      </c>
      <c r="CS40" s="30" t="s">
        <v>14</v>
      </c>
      <c r="CT40" s="30" t="s">
        <v>60</v>
      </c>
      <c r="CU40" s="31" t="s">
        <v>15</v>
      </c>
      <c r="CV40" s="31" t="s">
        <v>60</v>
      </c>
      <c r="CW40" s="31" t="s">
        <v>16</v>
      </c>
      <c r="CX40" s="31" t="s">
        <v>60</v>
      </c>
      <c r="CY40" s="31" t="s">
        <v>17</v>
      </c>
      <c r="CZ40" s="31" t="s">
        <v>60</v>
      </c>
      <c r="DA40" s="31" t="s">
        <v>18</v>
      </c>
      <c r="DB40" s="31" t="s">
        <v>60</v>
      </c>
      <c r="DC40" s="31" t="s">
        <v>19</v>
      </c>
      <c r="DD40" s="31" t="s">
        <v>60</v>
      </c>
      <c r="DE40" s="31" t="s">
        <v>20</v>
      </c>
      <c r="DF40" s="31"/>
      <c r="DG40" s="31" t="s">
        <v>21</v>
      </c>
      <c r="DH40" s="31" t="s">
        <v>60</v>
      </c>
      <c r="DI40" s="29" t="s">
        <v>22</v>
      </c>
      <c r="DJ40" s="29" t="s">
        <v>60</v>
      </c>
      <c r="DK40" s="29" t="s">
        <v>23</v>
      </c>
      <c r="DL40" s="29" t="s">
        <v>60</v>
      </c>
    </row>
    <row r="41" spans="1:116" ht="15">
      <c r="A41" s="18">
        <v>1</v>
      </c>
      <c r="B41" s="19" t="s">
        <v>101</v>
      </c>
      <c r="C41" s="32" t="s">
        <v>102</v>
      </c>
      <c r="D41" s="73" t="str">
        <f>"160103030000"</f>
        <v>160103030000</v>
      </c>
      <c r="E41" s="68">
        <v>8</v>
      </c>
      <c r="F41" s="69">
        <v>90</v>
      </c>
      <c r="G41" s="68">
        <v>6</v>
      </c>
      <c r="H41" s="69">
        <v>85</v>
      </c>
      <c r="I41" s="68">
        <v>7</v>
      </c>
      <c r="J41" s="69">
        <v>85</v>
      </c>
      <c r="K41" s="71">
        <v>8</v>
      </c>
      <c r="L41" s="69">
        <v>79</v>
      </c>
      <c r="M41" s="68">
        <v>9</v>
      </c>
      <c r="N41" s="69">
        <v>85</v>
      </c>
      <c r="O41" s="68">
        <v>8</v>
      </c>
      <c r="P41" s="69">
        <v>86</v>
      </c>
      <c r="Q41" s="68">
        <v>10</v>
      </c>
      <c r="R41" s="69">
        <v>100</v>
      </c>
      <c r="S41" s="68">
        <v>6</v>
      </c>
      <c r="T41" s="69">
        <v>85</v>
      </c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6"/>
      <c r="BL41" s="36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</row>
    <row r="42" spans="1:116" ht="15">
      <c r="A42" s="18">
        <v>2</v>
      </c>
      <c r="B42" s="19" t="s">
        <v>101</v>
      </c>
      <c r="C42" s="32" t="s">
        <v>103</v>
      </c>
      <c r="D42" s="73" t="str">
        <f>"160103040000"</f>
        <v>160103040000</v>
      </c>
      <c r="E42" s="68">
        <v>10</v>
      </c>
      <c r="F42" s="69">
        <v>90</v>
      </c>
      <c r="G42" s="68">
        <v>9</v>
      </c>
      <c r="H42" s="69">
        <v>90</v>
      </c>
      <c r="I42" s="68">
        <v>10</v>
      </c>
      <c r="J42" s="69">
        <v>100</v>
      </c>
      <c r="K42" s="68">
        <v>10</v>
      </c>
      <c r="L42" s="69">
        <v>95</v>
      </c>
      <c r="M42" s="68">
        <v>10</v>
      </c>
      <c r="N42" s="69">
        <v>95</v>
      </c>
      <c r="O42" s="68">
        <v>10</v>
      </c>
      <c r="P42" s="69">
        <v>97</v>
      </c>
      <c r="Q42" s="68">
        <v>10</v>
      </c>
      <c r="R42" s="69">
        <v>100</v>
      </c>
      <c r="S42" s="68">
        <v>10</v>
      </c>
      <c r="T42" s="69">
        <v>100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6"/>
      <c r="BL42" s="36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</row>
    <row r="43" spans="1:116" ht="15">
      <c r="A43" s="18">
        <v>3</v>
      </c>
      <c r="B43" s="21" t="s">
        <v>101</v>
      </c>
      <c r="C43" s="33" t="s">
        <v>104</v>
      </c>
      <c r="D43" s="73" t="str">
        <f>"160103050000"</f>
        <v>160103050000</v>
      </c>
      <c r="E43" s="68">
        <v>8</v>
      </c>
      <c r="F43" s="69">
        <v>90</v>
      </c>
      <c r="G43" s="68">
        <v>6</v>
      </c>
      <c r="H43" s="69">
        <v>85</v>
      </c>
      <c r="I43" s="68">
        <v>8</v>
      </c>
      <c r="J43" s="69">
        <v>85</v>
      </c>
      <c r="K43" s="68">
        <v>7</v>
      </c>
      <c r="L43" s="69">
        <v>87</v>
      </c>
      <c r="M43" s="68">
        <v>8</v>
      </c>
      <c r="N43" s="69">
        <v>85</v>
      </c>
      <c r="O43" s="68">
        <v>8</v>
      </c>
      <c r="P43" s="69">
        <v>88</v>
      </c>
      <c r="Q43" s="68">
        <v>10</v>
      </c>
      <c r="R43" s="69">
        <v>90</v>
      </c>
      <c r="S43" s="68">
        <v>8</v>
      </c>
      <c r="T43" s="69">
        <v>89</v>
      </c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6"/>
      <c r="BL43" s="36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</row>
    <row r="44" spans="1:116" ht="15">
      <c r="A44" s="18">
        <v>4</v>
      </c>
      <c r="B44" s="19" t="s">
        <v>101</v>
      </c>
      <c r="C44" s="32" t="s">
        <v>105</v>
      </c>
      <c r="D44" s="73" t="str">
        <f>"160103060000"</f>
        <v>160103060000</v>
      </c>
      <c r="E44" s="68">
        <v>10</v>
      </c>
      <c r="F44" s="69">
        <v>90</v>
      </c>
      <c r="G44" s="68">
        <v>8</v>
      </c>
      <c r="H44" s="69">
        <v>90</v>
      </c>
      <c r="I44" s="68">
        <v>9</v>
      </c>
      <c r="J44" s="69">
        <v>90</v>
      </c>
      <c r="K44" s="68">
        <v>8</v>
      </c>
      <c r="L44" s="69">
        <v>100</v>
      </c>
      <c r="M44" s="68">
        <v>8</v>
      </c>
      <c r="N44" s="69">
        <v>95</v>
      </c>
      <c r="O44" s="68">
        <v>9</v>
      </c>
      <c r="P44" s="69">
        <v>91</v>
      </c>
      <c r="Q44" s="68">
        <v>10</v>
      </c>
      <c r="R44" s="69">
        <v>100</v>
      </c>
      <c r="S44" s="68">
        <v>9</v>
      </c>
      <c r="T44" s="69">
        <v>98</v>
      </c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6"/>
      <c r="BL44" s="36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</row>
    <row r="45" spans="1:116" ht="15">
      <c r="A45" s="18">
        <v>5</v>
      </c>
      <c r="B45" s="19" t="s">
        <v>101</v>
      </c>
      <c r="C45" s="32" t="s">
        <v>106</v>
      </c>
      <c r="D45" s="73" t="str">
        <f>"160103070000"</f>
        <v>160103070000</v>
      </c>
      <c r="E45" s="68">
        <v>10</v>
      </c>
      <c r="F45" s="69">
        <v>90</v>
      </c>
      <c r="G45" s="68">
        <v>8</v>
      </c>
      <c r="H45" s="69">
        <v>90</v>
      </c>
      <c r="I45" s="68">
        <v>9</v>
      </c>
      <c r="J45" s="69">
        <v>100</v>
      </c>
      <c r="K45" s="68">
        <v>8</v>
      </c>
      <c r="L45" s="69">
        <v>91</v>
      </c>
      <c r="M45" s="68">
        <v>8</v>
      </c>
      <c r="N45" s="69">
        <v>95</v>
      </c>
      <c r="O45" s="68">
        <v>9</v>
      </c>
      <c r="P45" s="69">
        <v>97</v>
      </c>
      <c r="Q45" s="68">
        <v>10</v>
      </c>
      <c r="R45" s="69">
        <v>100</v>
      </c>
      <c r="S45" s="68">
        <v>9</v>
      </c>
      <c r="T45" s="69">
        <v>98</v>
      </c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6"/>
      <c r="BL45" s="36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</row>
    <row r="46" spans="1:116" ht="15">
      <c r="A46" s="18">
        <v>6</v>
      </c>
      <c r="B46" s="19" t="s">
        <v>101</v>
      </c>
      <c r="C46" s="32" t="s">
        <v>107</v>
      </c>
      <c r="D46" s="73" t="str">
        <f>"160103080000"</f>
        <v>160103080000</v>
      </c>
      <c r="E46" s="68">
        <v>9</v>
      </c>
      <c r="F46" s="69">
        <v>90</v>
      </c>
      <c r="G46" s="68">
        <v>6</v>
      </c>
      <c r="H46" s="69">
        <v>85</v>
      </c>
      <c r="I46" s="68">
        <v>9</v>
      </c>
      <c r="J46" s="69">
        <v>90</v>
      </c>
      <c r="K46" s="68">
        <v>8</v>
      </c>
      <c r="L46" s="69">
        <v>91</v>
      </c>
      <c r="M46" s="68">
        <v>8</v>
      </c>
      <c r="N46" s="69">
        <v>87</v>
      </c>
      <c r="O46" s="68">
        <v>9</v>
      </c>
      <c r="P46" s="69">
        <v>86</v>
      </c>
      <c r="Q46" s="68">
        <v>9</v>
      </c>
      <c r="R46" s="69">
        <v>90</v>
      </c>
      <c r="S46" s="68">
        <v>8</v>
      </c>
      <c r="T46" s="69">
        <v>85</v>
      </c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6"/>
      <c r="BL46" s="36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</row>
    <row r="47" spans="1:116" ht="15">
      <c r="A47" s="18">
        <v>7</v>
      </c>
      <c r="B47" s="19" t="s">
        <v>101</v>
      </c>
      <c r="C47" s="32" t="s">
        <v>108</v>
      </c>
      <c r="D47" s="73" t="str">
        <f>"160103090000"</f>
        <v>160103090000</v>
      </c>
      <c r="E47" s="68">
        <v>9</v>
      </c>
      <c r="F47" s="69">
        <v>90</v>
      </c>
      <c r="G47" s="68">
        <v>8</v>
      </c>
      <c r="H47" s="69">
        <v>90</v>
      </c>
      <c r="I47" s="68">
        <v>10</v>
      </c>
      <c r="J47" s="69">
        <v>100</v>
      </c>
      <c r="K47" s="68">
        <v>9</v>
      </c>
      <c r="L47" s="69">
        <v>100</v>
      </c>
      <c r="M47" s="68">
        <v>9</v>
      </c>
      <c r="N47" s="69">
        <v>95</v>
      </c>
      <c r="O47" s="68">
        <v>10</v>
      </c>
      <c r="P47" s="69">
        <v>97</v>
      </c>
      <c r="Q47" s="68">
        <v>10</v>
      </c>
      <c r="R47" s="69">
        <v>100</v>
      </c>
      <c r="S47" s="68">
        <v>10</v>
      </c>
      <c r="T47" s="69">
        <v>100</v>
      </c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6"/>
      <c r="BL47" s="36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</row>
    <row r="48" spans="1:116" ht="15">
      <c r="A48" s="18">
        <v>8</v>
      </c>
      <c r="B48" s="19" t="s">
        <v>101</v>
      </c>
      <c r="C48" s="32" t="s">
        <v>110</v>
      </c>
      <c r="D48" s="73" t="str">
        <f>"160103100000"</f>
        <v>160103100000</v>
      </c>
      <c r="E48" s="68">
        <v>9</v>
      </c>
      <c r="F48" s="69">
        <v>90</v>
      </c>
      <c r="G48" s="68">
        <v>9</v>
      </c>
      <c r="H48" s="69">
        <v>90</v>
      </c>
      <c r="I48" s="68">
        <v>9</v>
      </c>
      <c r="J48" s="69">
        <v>90</v>
      </c>
      <c r="K48" s="68">
        <v>9</v>
      </c>
      <c r="L48" s="69">
        <v>91</v>
      </c>
      <c r="M48" s="68">
        <v>8</v>
      </c>
      <c r="N48" s="69">
        <v>90</v>
      </c>
      <c r="O48" s="68">
        <v>9</v>
      </c>
      <c r="P48" s="69">
        <v>91</v>
      </c>
      <c r="Q48" s="68">
        <v>9</v>
      </c>
      <c r="R48" s="69">
        <v>85</v>
      </c>
      <c r="S48" s="68">
        <v>9</v>
      </c>
      <c r="T48" s="69">
        <v>89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6"/>
      <c r="BL48" s="36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</row>
    <row r="49" spans="1:116" ht="15">
      <c r="A49" s="18">
        <v>9</v>
      </c>
      <c r="B49" s="19" t="s">
        <v>101</v>
      </c>
      <c r="C49" s="32" t="s">
        <v>111</v>
      </c>
      <c r="D49" s="73" t="str">
        <f>"160103110000"</f>
        <v>160103110000</v>
      </c>
      <c r="E49" s="68">
        <v>9</v>
      </c>
      <c r="F49" s="69">
        <v>90</v>
      </c>
      <c r="G49" s="68">
        <v>8</v>
      </c>
      <c r="H49" s="69">
        <v>90</v>
      </c>
      <c r="I49" s="68">
        <v>9</v>
      </c>
      <c r="J49" s="69">
        <v>95</v>
      </c>
      <c r="K49" s="68">
        <v>9</v>
      </c>
      <c r="L49" s="69">
        <v>87</v>
      </c>
      <c r="M49" s="68">
        <v>10</v>
      </c>
      <c r="N49" s="69">
        <v>90</v>
      </c>
      <c r="O49" s="68">
        <v>10</v>
      </c>
      <c r="P49" s="69">
        <v>94</v>
      </c>
      <c r="Q49" s="68">
        <v>9</v>
      </c>
      <c r="R49" s="69">
        <v>95</v>
      </c>
      <c r="S49" s="68">
        <v>9</v>
      </c>
      <c r="T49" s="69">
        <v>91</v>
      </c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6"/>
      <c r="BL49" s="36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</row>
    <row r="50" spans="1:116" ht="15">
      <c r="A50" s="18">
        <v>10</v>
      </c>
      <c r="B50" s="19" t="s">
        <v>101</v>
      </c>
      <c r="C50" s="32" t="s">
        <v>112</v>
      </c>
      <c r="D50" s="73" t="str">
        <f>"160103120000"</f>
        <v>160103120000</v>
      </c>
      <c r="E50" s="68">
        <v>10</v>
      </c>
      <c r="F50" s="69">
        <v>90</v>
      </c>
      <c r="G50" s="68">
        <v>8</v>
      </c>
      <c r="H50" s="69">
        <v>85</v>
      </c>
      <c r="I50" s="68">
        <v>9</v>
      </c>
      <c r="J50" s="69">
        <v>95</v>
      </c>
      <c r="K50" s="68">
        <v>8</v>
      </c>
      <c r="L50" s="69">
        <v>91</v>
      </c>
      <c r="M50" s="68">
        <v>8</v>
      </c>
      <c r="N50" s="69">
        <v>87</v>
      </c>
      <c r="O50" s="68">
        <v>9</v>
      </c>
      <c r="P50" s="69">
        <v>91</v>
      </c>
      <c r="Q50" s="68">
        <v>9</v>
      </c>
      <c r="R50" s="69">
        <v>95</v>
      </c>
      <c r="S50" s="68">
        <v>9</v>
      </c>
      <c r="T50" s="69">
        <v>87</v>
      </c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6"/>
      <c r="BL50" s="36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</row>
    <row r="51" spans="1:116" ht="15">
      <c r="A51" s="18">
        <v>11</v>
      </c>
      <c r="B51" s="19" t="s">
        <v>101</v>
      </c>
      <c r="C51" s="32" t="s">
        <v>113</v>
      </c>
      <c r="D51" s="73" t="str">
        <f>"160103130000"</f>
        <v>160103130000</v>
      </c>
      <c r="E51" s="68">
        <v>9</v>
      </c>
      <c r="F51" s="69">
        <v>90</v>
      </c>
      <c r="G51" s="68">
        <v>7</v>
      </c>
      <c r="H51" s="69">
        <v>85</v>
      </c>
      <c r="I51" s="68">
        <v>9</v>
      </c>
      <c r="J51" s="69">
        <v>100</v>
      </c>
      <c r="K51" s="68">
        <v>8</v>
      </c>
      <c r="L51" s="69">
        <v>100</v>
      </c>
      <c r="M51" s="68">
        <v>9</v>
      </c>
      <c r="N51" s="69">
        <v>95</v>
      </c>
      <c r="O51" s="68">
        <v>9</v>
      </c>
      <c r="P51" s="69">
        <v>94</v>
      </c>
      <c r="Q51" s="68">
        <v>10</v>
      </c>
      <c r="R51" s="69">
        <v>95</v>
      </c>
      <c r="S51" s="68">
        <v>10</v>
      </c>
      <c r="T51" s="69">
        <v>89</v>
      </c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6"/>
      <c r="BL51" s="36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</row>
    <row r="52" spans="1:116" ht="15">
      <c r="A52" s="18">
        <v>12</v>
      </c>
      <c r="B52" s="19" t="s">
        <v>101</v>
      </c>
      <c r="C52" s="32" t="s">
        <v>114</v>
      </c>
      <c r="D52" s="73" t="str">
        <f>"160103140000"</f>
        <v>160103140000</v>
      </c>
      <c r="E52" s="68">
        <v>10</v>
      </c>
      <c r="F52" s="69">
        <v>90</v>
      </c>
      <c r="G52" s="68">
        <v>8</v>
      </c>
      <c r="H52" s="69">
        <v>90</v>
      </c>
      <c r="I52" s="68">
        <v>10</v>
      </c>
      <c r="J52" s="69">
        <v>100</v>
      </c>
      <c r="K52" s="68">
        <v>10</v>
      </c>
      <c r="L52" s="69">
        <v>100</v>
      </c>
      <c r="M52" s="68">
        <v>8</v>
      </c>
      <c r="N52" s="69">
        <v>95</v>
      </c>
      <c r="O52" s="68">
        <v>10</v>
      </c>
      <c r="P52" s="69">
        <v>97</v>
      </c>
      <c r="Q52" s="68">
        <v>10</v>
      </c>
      <c r="R52" s="69">
        <v>100</v>
      </c>
      <c r="S52" s="68">
        <v>9</v>
      </c>
      <c r="T52" s="69">
        <v>100</v>
      </c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6"/>
      <c r="BL52" s="36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</row>
    <row r="53" spans="1:116" ht="15">
      <c r="A53" s="18">
        <v>13</v>
      </c>
      <c r="B53" s="19" t="s">
        <v>101</v>
      </c>
      <c r="C53" s="32" t="s">
        <v>115</v>
      </c>
      <c r="D53" s="73" t="str">
        <f>"160103150000"</f>
        <v>160103150000</v>
      </c>
      <c r="E53" s="68">
        <v>9</v>
      </c>
      <c r="F53" s="69">
        <v>90</v>
      </c>
      <c r="G53" s="68">
        <v>7</v>
      </c>
      <c r="H53" s="69">
        <v>85</v>
      </c>
      <c r="I53" s="68">
        <v>6</v>
      </c>
      <c r="J53" s="69">
        <v>90</v>
      </c>
      <c r="K53" s="71">
        <v>7</v>
      </c>
      <c r="L53" s="69">
        <v>83</v>
      </c>
      <c r="M53" s="68">
        <v>8</v>
      </c>
      <c r="N53" s="69">
        <v>90</v>
      </c>
      <c r="O53" s="68">
        <v>9</v>
      </c>
      <c r="P53" s="69">
        <v>97</v>
      </c>
      <c r="Q53" s="68">
        <v>8</v>
      </c>
      <c r="R53" s="69">
        <v>90</v>
      </c>
      <c r="S53" s="68">
        <v>9</v>
      </c>
      <c r="T53" s="69">
        <v>96</v>
      </c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6"/>
      <c r="BL53" s="36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</row>
    <row r="54" spans="1:116" ht="15">
      <c r="A54" s="18">
        <v>14</v>
      </c>
      <c r="B54" s="19" t="s">
        <v>101</v>
      </c>
      <c r="C54" s="32" t="s">
        <v>116</v>
      </c>
      <c r="D54" s="73" t="str">
        <f>"160103160000"</f>
        <v>160103160000</v>
      </c>
      <c r="E54" s="68">
        <v>8</v>
      </c>
      <c r="F54" s="69">
        <v>90</v>
      </c>
      <c r="G54" s="68">
        <v>7</v>
      </c>
      <c r="H54" s="69">
        <v>90</v>
      </c>
      <c r="I54" s="68">
        <v>7</v>
      </c>
      <c r="J54" s="69">
        <v>90</v>
      </c>
      <c r="K54" s="68">
        <v>8</v>
      </c>
      <c r="L54" s="69">
        <v>91</v>
      </c>
      <c r="M54" s="68">
        <v>7</v>
      </c>
      <c r="N54" s="69">
        <v>90</v>
      </c>
      <c r="O54" s="71">
        <v>7</v>
      </c>
      <c r="P54" s="69">
        <v>88</v>
      </c>
      <c r="Q54" s="68">
        <v>8</v>
      </c>
      <c r="R54" s="69">
        <v>85</v>
      </c>
      <c r="S54" s="68">
        <v>8</v>
      </c>
      <c r="T54" s="69">
        <v>85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6"/>
      <c r="BL54" s="36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</row>
    <row r="55" spans="1:116" ht="15">
      <c r="A55" s="18">
        <v>15</v>
      </c>
      <c r="B55" s="19" t="s">
        <v>101</v>
      </c>
      <c r="C55" s="32" t="s">
        <v>117</v>
      </c>
      <c r="D55" s="73" t="str">
        <f>"160103170000"</f>
        <v>160103170000</v>
      </c>
      <c r="E55" s="68">
        <v>10</v>
      </c>
      <c r="F55" s="69">
        <v>90</v>
      </c>
      <c r="G55" s="68">
        <v>8</v>
      </c>
      <c r="H55" s="69">
        <v>90</v>
      </c>
      <c r="I55" s="68">
        <v>9</v>
      </c>
      <c r="J55" s="69">
        <v>95</v>
      </c>
      <c r="K55" s="68">
        <v>8</v>
      </c>
      <c r="L55" s="69">
        <v>100</v>
      </c>
      <c r="M55" s="68">
        <v>10</v>
      </c>
      <c r="N55" s="69">
        <v>95</v>
      </c>
      <c r="O55" s="68">
        <v>9</v>
      </c>
      <c r="P55" s="69">
        <v>97</v>
      </c>
      <c r="Q55" s="68">
        <v>9</v>
      </c>
      <c r="R55" s="69">
        <v>95</v>
      </c>
      <c r="S55" s="68">
        <v>8</v>
      </c>
      <c r="T55" s="69">
        <v>100</v>
      </c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6"/>
      <c r="BL55" s="36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</row>
    <row r="56" spans="1:116" ht="15">
      <c r="A56" s="18">
        <v>16</v>
      </c>
      <c r="B56" s="19" t="s">
        <v>101</v>
      </c>
      <c r="C56" s="32" t="s">
        <v>118</v>
      </c>
      <c r="D56" s="73" t="str">
        <f>"160103180000"</f>
        <v>160103180000</v>
      </c>
      <c r="E56" s="68">
        <v>10</v>
      </c>
      <c r="F56" s="69">
        <v>90</v>
      </c>
      <c r="G56" s="68">
        <v>8</v>
      </c>
      <c r="H56" s="69">
        <v>85</v>
      </c>
      <c r="I56" s="68">
        <v>9</v>
      </c>
      <c r="J56" s="69">
        <v>95</v>
      </c>
      <c r="K56" s="68">
        <v>7</v>
      </c>
      <c r="L56" s="69">
        <v>95</v>
      </c>
      <c r="M56" s="68">
        <v>9</v>
      </c>
      <c r="N56" s="69">
        <v>90</v>
      </c>
      <c r="O56" s="68">
        <v>9</v>
      </c>
      <c r="P56" s="69">
        <v>88</v>
      </c>
      <c r="Q56" s="68">
        <v>10</v>
      </c>
      <c r="R56" s="69">
        <v>95</v>
      </c>
      <c r="S56" s="68">
        <v>8</v>
      </c>
      <c r="T56" s="69">
        <v>91</v>
      </c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6"/>
      <c r="BL56" s="36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</row>
    <row r="57" spans="1:116" ht="15">
      <c r="A57" s="18">
        <v>17</v>
      </c>
      <c r="B57" s="19" t="s">
        <v>101</v>
      </c>
      <c r="C57" s="32" t="s">
        <v>119</v>
      </c>
      <c r="D57" s="73" t="str">
        <f>"160103190000"</f>
        <v>160103190000</v>
      </c>
      <c r="E57" s="68">
        <v>10</v>
      </c>
      <c r="F57" s="69">
        <v>90</v>
      </c>
      <c r="G57" s="68">
        <v>7</v>
      </c>
      <c r="H57" s="69">
        <v>85</v>
      </c>
      <c r="I57" s="68">
        <v>9</v>
      </c>
      <c r="J57" s="69">
        <v>100</v>
      </c>
      <c r="K57" s="68">
        <v>9</v>
      </c>
      <c r="L57" s="69">
        <v>95</v>
      </c>
      <c r="M57" s="68">
        <v>10</v>
      </c>
      <c r="N57" s="69">
        <v>87</v>
      </c>
      <c r="O57" s="68">
        <v>10</v>
      </c>
      <c r="P57" s="69">
        <v>94</v>
      </c>
      <c r="Q57" s="68">
        <v>9</v>
      </c>
      <c r="R57" s="69">
        <v>90</v>
      </c>
      <c r="S57" s="68">
        <v>10</v>
      </c>
      <c r="T57" s="69">
        <v>89</v>
      </c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6"/>
      <c r="BL57" s="36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</row>
    <row r="58" spans="1:116" ht="15">
      <c r="A58" s="18">
        <v>18</v>
      </c>
      <c r="B58" s="19" t="s">
        <v>101</v>
      </c>
      <c r="C58" s="32" t="s">
        <v>120</v>
      </c>
      <c r="D58" s="73" t="str">
        <f>"160103200000"</f>
        <v>160103200000</v>
      </c>
      <c r="E58" s="68">
        <v>9</v>
      </c>
      <c r="F58" s="69">
        <v>90</v>
      </c>
      <c r="G58" s="68">
        <v>7</v>
      </c>
      <c r="H58" s="69">
        <v>85</v>
      </c>
      <c r="I58" s="68">
        <v>10</v>
      </c>
      <c r="J58" s="69">
        <v>95</v>
      </c>
      <c r="K58" s="68">
        <v>9</v>
      </c>
      <c r="L58" s="69">
        <v>95</v>
      </c>
      <c r="M58" s="68">
        <v>9</v>
      </c>
      <c r="N58" s="69">
        <v>90</v>
      </c>
      <c r="O58" s="68">
        <v>9</v>
      </c>
      <c r="P58" s="69">
        <v>97</v>
      </c>
      <c r="Q58" s="68">
        <v>10</v>
      </c>
      <c r="R58" s="69">
        <v>100</v>
      </c>
      <c r="S58" s="68">
        <v>9</v>
      </c>
      <c r="T58" s="69">
        <v>100</v>
      </c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6"/>
      <c r="BL58" s="36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</row>
    <row r="59" spans="1:116" ht="15">
      <c r="A59" s="18">
        <v>19</v>
      </c>
      <c r="B59" s="25" t="s">
        <v>101</v>
      </c>
      <c r="C59" s="32" t="s">
        <v>158</v>
      </c>
      <c r="D59" s="73" t="str">
        <f>"160103550000"</f>
        <v>160103550000</v>
      </c>
      <c r="E59" s="68">
        <v>8</v>
      </c>
      <c r="F59" s="69">
        <v>100</v>
      </c>
      <c r="G59" s="68">
        <v>6</v>
      </c>
      <c r="H59" s="69">
        <v>90</v>
      </c>
      <c r="I59" s="68">
        <v>9</v>
      </c>
      <c r="J59" s="69">
        <v>100</v>
      </c>
      <c r="K59" s="68">
        <v>7</v>
      </c>
      <c r="L59" s="69">
        <v>85</v>
      </c>
      <c r="M59" s="71">
        <v>6</v>
      </c>
      <c r="N59" s="69">
        <v>77</v>
      </c>
      <c r="O59" s="68">
        <v>8</v>
      </c>
      <c r="P59" s="69">
        <v>90</v>
      </c>
      <c r="Q59" s="68">
        <v>8</v>
      </c>
      <c r="R59" s="69">
        <v>85</v>
      </c>
      <c r="S59" s="68">
        <v>7</v>
      </c>
      <c r="T59" s="69">
        <v>85</v>
      </c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6"/>
      <c r="BL59" s="36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</row>
    <row r="60" spans="1:116" ht="15">
      <c r="A60" s="18">
        <v>20</v>
      </c>
      <c r="B60" s="19" t="s">
        <v>101</v>
      </c>
      <c r="C60" s="32" t="s">
        <v>121</v>
      </c>
      <c r="D60" s="73" t="str">
        <f>"160103210000"</f>
        <v>160103210000</v>
      </c>
      <c r="E60" s="68">
        <v>9</v>
      </c>
      <c r="F60" s="69">
        <v>90</v>
      </c>
      <c r="G60" s="68">
        <v>8</v>
      </c>
      <c r="H60" s="69">
        <v>85</v>
      </c>
      <c r="I60" s="68">
        <v>10</v>
      </c>
      <c r="J60" s="69">
        <v>90</v>
      </c>
      <c r="K60" s="68">
        <v>9</v>
      </c>
      <c r="L60" s="69">
        <v>87</v>
      </c>
      <c r="M60" s="68">
        <v>9</v>
      </c>
      <c r="N60" s="69">
        <v>85</v>
      </c>
      <c r="O60" s="68">
        <v>9</v>
      </c>
      <c r="P60" s="69">
        <v>94</v>
      </c>
      <c r="Q60" s="68">
        <v>9</v>
      </c>
      <c r="R60" s="69">
        <v>90</v>
      </c>
      <c r="S60" s="68">
        <v>10</v>
      </c>
      <c r="T60" s="69">
        <v>89</v>
      </c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6"/>
      <c r="BL60" s="36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</row>
    <row r="61" spans="1:116" ht="15">
      <c r="A61" s="18">
        <v>21</v>
      </c>
      <c r="B61" s="19" t="s">
        <v>101</v>
      </c>
      <c r="C61" s="32" t="s">
        <v>122</v>
      </c>
      <c r="D61" s="73" t="str">
        <f>"160103220000"</f>
        <v>160103220000</v>
      </c>
      <c r="E61" s="68">
        <v>10</v>
      </c>
      <c r="F61" s="69">
        <v>90</v>
      </c>
      <c r="G61" s="68">
        <v>8</v>
      </c>
      <c r="H61" s="69">
        <v>90</v>
      </c>
      <c r="I61" s="68">
        <v>10</v>
      </c>
      <c r="J61" s="69">
        <v>100</v>
      </c>
      <c r="K61" s="68">
        <v>9</v>
      </c>
      <c r="L61" s="69">
        <v>91</v>
      </c>
      <c r="M61" s="68">
        <v>10</v>
      </c>
      <c r="N61" s="69">
        <v>90</v>
      </c>
      <c r="O61" s="68">
        <v>10</v>
      </c>
      <c r="P61" s="69">
        <v>97</v>
      </c>
      <c r="Q61" s="68">
        <v>10</v>
      </c>
      <c r="R61" s="69">
        <v>100</v>
      </c>
      <c r="S61" s="68">
        <v>10</v>
      </c>
      <c r="T61" s="69">
        <v>100</v>
      </c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6"/>
      <c r="BL61" s="36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</row>
    <row r="62" spans="1:116" ht="15">
      <c r="A62" s="18">
        <v>22</v>
      </c>
      <c r="B62" s="19" t="s">
        <v>101</v>
      </c>
      <c r="C62" s="32" t="s">
        <v>123</v>
      </c>
      <c r="D62" s="73" t="str">
        <f>"160103230000"</f>
        <v>160103230000</v>
      </c>
      <c r="E62" s="68">
        <v>10</v>
      </c>
      <c r="F62" s="69">
        <v>90</v>
      </c>
      <c r="G62" s="68">
        <v>8</v>
      </c>
      <c r="H62" s="69">
        <v>85</v>
      </c>
      <c r="I62" s="68">
        <v>10</v>
      </c>
      <c r="J62" s="69">
        <v>90</v>
      </c>
      <c r="K62" s="68">
        <v>9</v>
      </c>
      <c r="L62" s="69">
        <v>87</v>
      </c>
      <c r="M62" s="68">
        <v>9</v>
      </c>
      <c r="N62" s="69">
        <v>95</v>
      </c>
      <c r="O62" s="68">
        <v>9</v>
      </c>
      <c r="P62" s="69">
        <v>91</v>
      </c>
      <c r="Q62" s="68">
        <v>9</v>
      </c>
      <c r="R62" s="69">
        <v>85</v>
      </c>
      <c r="S62" s="68">
        <v>10</v>
      </c>
      <c r="T62" s="69">
        <v>89</v>
      </c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6"/>
      <c r="BL62" s="36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</row>
    <row r="63" spans="1:116" ht="15">
      <c r="A63" s="18">
        <v>23</v>
      </c>
      <c r="B63" s="19" t="s">
        <v>101</v>
      </c>
      <c r="C63" s="32" t="s">
        <v>125</v>
      </c>
      <c r="D63" s="73" t="str">
        <f>"160103240000"</f>
        <v>160103240000</v>
      </c>
      <c r="E63" s="68">
        <v>10</v>
      </c>
      <c r="F63" s="69">
        <v>90</v>
      </c>
      <c r="G63" s="68">
        <v>8</v>
      </c>
      <c r="H63" s="69">
        <v>85</v>
      </c>
      <c r="I63" s="68">
        <v>10</v>
      </c>
      <c r="J63" s="69">
        <v>100</v>
      </c>
      <c r="K63" s="68">
        <v>9</v>
      </c>
      <c r="L63" s="69">
        <v>95</v>
      </c>
      <c r="M63" s="68">
        <v>10</v>
      </c>
      <c r="N63" s="69">
        <v>90</v>
      </c>
      <c r="O63" s="68">
        <v>9</v>
      </c>
      <c r="P63" s="69">
        <v>88</v>
      </c>
      <c r="Q63" s="68">
        <v>10</v>
      </c>
      <c r="R63" s="69">
        <v>100</v>
      </c>
      <c r="S63" s="68">
        <v>9</v>
      </c>
      <c r="T63" s="69">
        <v>100</v>
      </c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6"/>
      <c r="BL63" s="36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</row>
    <row r="64" spans="1:116" ht="15">
      <c r="A64" s="18">
        <v>24</v>
      </c>
      <c r="B64" s="19" t="s">
        <v>101</v>
      </c>
      <c r="C64" s="32" t="s">
        <v>126</v>
      </c>
      <c r="D64" s="73" t="str">
        <f>"160103250000"</f>
        <v>160103250000</v>
      </c>
      <c r="E64" s="68">
        <v>10</v>
      </c>
      <c r="F64" s="69">
        <v>90</v>
      </c>
      <c r="G64" s="68">
        <v>9</v>
      </c>
      <c r="H64" s="69">
        <v>90</v>
      </c>
      <c r="I64" s="68">
        <v>7</v>
      </c>
      <c r="J64" s="69">
        <v>100</v>
      </c>
      <c r="K64" s="68">
        <v>9</v>
      </c>
      <c r="L64" s="69">
        <v>100</v>
      </c>
      <c r="M64" s="68">
        <v>10</v>
      </c>
      <c r="N64" s="69">
        <v>100</v>
      </c>
      <c r="O64" s="68">
        <v>10</v>
      </c>
      <c r="P64" s="69">
        <v>100</v>
      </c>
      <c r="Q64" s="68">
        <v>10</v>
      </c>
      <c r="R64" s="69">
        <v>100</v>
      </c>
      <c r="S64" s="68">
        <v>10</v>
      </c>
      <c r="T64" s="69">
        <v>100</v>
      </c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6"/>
      <c r="BL64" s="36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</row>
    <row r="65" spans="1:116" ht="15">
      <c r="A65" s="18">
        <v>25</v>
      </c>
      <c r="B65" s="19" t="s">
        <v>101</v>
      </c>
      <c r="C65" s="32" t="s">
        <v>127</v>
      </c>
      <c r="D65" s="73" t="str">
        <f>"160103260000"</f>
        <v>160103260000</v>
      </c>
      <c r="E65" s="68">
        <v>9</v>
      </c>
      <c r="F65" s="69">
        <v>90</v>
      </c>
      <c r="G65" s="68">
        <v>8</v>
      </c>
      <c r="H65" s="69">
        <v>85</v>
      </c>
      <c r="I65" s="68">
        <v>10</v>
      </c>
      <c r="J65" s="69">
        <v>100</v>
      </c>
      <c r="K65" s="68">
        <v>9</v>
      </c>
      <c r="L65" s="69">
        <v>100</v>
      </c>
      <c r="M65" s="68">
        <v>8</v>
      </c>
      <c r="N65" s="69">
        <v>87</v>
      </c>
      <c r="O65" s="68">
        <v>9</v>
      </c>
      <c r="P65" s="69">
        <v>94</v>
      </c>
      <c r="Q65" s="68">
        <v>9</v>
      </c>
      <c r="R65" s="69">
        <v>95</v>
      </c>
      <c r="S65" s="68">
        <v>10</v>
      </c>
      <c r="T65" s="69">
        <v>89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6"/>
      <c r="BL65" s="36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</row>
    <row r="66" spans="1:116" ht="15">
      <c r="A66" s="18">
        <v>26</v>
      </c>
      <c r="B66" s="19" t="s">
        <v>101</v>
      </c>
      <c r="C66" s="32" t="s">
        <v>129</v>
      </c>
      <c r="D66" s="73" t="str">
        <f>"160103270000"</f>
        <v>160103270000</v>
      </c>
      <c r="E66" s="68">
        <v>8</v>
      </c>
      <c r="F66" s="69">
        <v>90</v>
      </c>
      <c r="G66" s="68">
        <v>6</v>
      </c>
      <c r="H66" s="69">
        <v>85</v>
      </c>
      <c r="I66" s="68">
        <v>10</v>
      </c>
      <c r="J66" s="69">
        <v>95</v>
      </c>
      <c r="K66" s="68">
        <v>8</v>
      </c>
      <c r="L66" s="69">
        <v>95</v>
      </c>
      <c r="M66" s="68">
        <v>8</v>
      </c>
      <c r="N66" s="69">
        <v>87</v>
      </c>
      <c r="O66" s="68">
        <v>9</v>
      </c>
      <c r="P66" s="69">
        <v>88</v>
      </c>
      <c r="Q66" s="68">
        <v>10</v>
      </c>
      <c r="R66" s="69">
        <v>100</v>
      </c>
      <c r="S66" s="68">
        <v>9</v>
      </c>
      <c r="T66" s="69">
        <v>94</v>
      </c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6"/>
      <c r="BL66" s="36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</row>
    <row r="67" spans="1:116" ht="15">
      <c r="A67" s="18">
        <v>27</v>
      </c>
      <c r="B67" s="19" t="s">
        <v>101</v>
      </c>
      <c r="C67" s="32" t="s">
        <v>130</v>
      </c>
      <c r="D67" s="73" t="str">
        <f>"160103280000"</f>
        <v>160103280000</v>
      </c>
      <c r="E67" s="68">
        <v>9</v>
      </c>
      <c r="F67" s="69">
        <v>90</v>
      </c>
      <c r="G67" s="68">
        <v>7</v>
      </c>
      <c r="H67" s="69">
        <v>85</v>
      </c>
      <c r="I67" s="68">
        <v>9</v>
      </c>
      <c r="J67" s="69">
        <v>95</v>
      </c>
      <c r="K67" s="68">
        <v>7</v>
      </c>
      <c r="L67" s="69">
        <v>87</v>
      </c>
      <c r="M67" s="68">
        <v>7</v>
      </c>
      <c r="N67" s="69">
        <v>85</v>
      </c>
      <c r="O67" s="68">
        <v>8</v>
      </c>
      <c r="P67" s="69">
        <v>91</v>
      </c>
      <c r="Q67" s="68">
        <v>8</v>
      </c>
      <c r="R67" s="69">
        <v>85</v>
      </c>
      <c r="S67" s="68">
        <v>7</v>
      </c>
      <c r="T67" s="69">
        <v>85</v>
      </c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6"/>
      <c r="BL67" s="36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</row>
    <row r="68" spans="1:116" ht="15">
      <c r="A68" s="18">
        <v>28</v>
      </c>
      <c r="B68" s="19" t="s">
        <v>101</v>
      </c>
      <c r="C68" s="32" t="s">
        <v>131</v>
      </c>
      <c r="D68" s="73" t="str">
        <f>"160103290000"</f>
        <v>160103290000</v>
      </c>
      <c r="E68" s="68">
        <v>8</v>
      </c>
      <c r="F68" s="69">
        <v>90</v>
      </c>
      <c r="G68" s="68">
        <v>9</v>
      </c>
      <c r="H68" s="69">
        <v>90</v>
      </c>
      <c r="I68" s="68">
        <v>6</v>
      </c>
      <c r="J68" s="69">
        <v>85</v>
      </c>
      <c r="K68" s="68">
        <v>8</v>
      </c>
      <c r="L68" s="69">
        <v>95</v>
      </c>
      <c r="M68" s="68">
        <v>8</v>
      </c>
      <c r="N68" s="69">
        <v>85</v>
      </c>
      <c r="O68" s="68">
        <v>9</v>
      </c>
      <c r="P68" s="69">
        <v>86</v>
      </c>
      <c r="Q68" s="68">
        <v>8</v>
      </c>
      <c r="R68" s="69">
        <v>90</v>
      </c>
      <c r="S68" s="68">
        <v>10</v>
      </c>
      <c r="T68" s="69">
        <v>85</v>
      </c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6"/>
      <c r="BL68" s="36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</row>
    <row r="69" spans="1:116" ht="15">
      <c r="A69" s="18">
        <v>29</v>
      </c>
      <c r="B69" s="19" t="s">
        <v>101</v>
      </c>
      <c r="C69" s="32" t="s">
        <v>132</v>
      </c>
      <c r="D69" s="73" t="str">
        <f>"160103300000"</f>
        <v>160103300000</v>
      </c>
      <c r="E69" s="68">
        <v>10</v>
      </c>
      <c r="F69" s="69">
        <v>90</v>
      </c>
      <c r="G69" s="68">
        <v>9</v>
      </c>
      <c r="H69" s="69">
        <v>90</v>
      </c>
      <c r="I69" s="68">
        <v>10</v>
      </c>
      <c r="J69" s="69">
        <v>100</v>
      </c>
      <c r="K69" s="68">
        <v>10</v>
      </c>
      <c r="L69" s="69">
        <v>100</v>
      </c>
      <c r="M69" s="68">
        <v>8</v>
      </c>
      <c r="N69" s="69">
        <v>100</v>
      </c>
      <c r="O69" s="68">
        <v>10</v>
      </c>
      <c r="P69" s="69">
        <v>100</v>
      </c>
      <c r="Q69" s="68">
        <v>9</v>
      </c>
      <c r="R69" s="69">
        <v>100</v>
      </c>
      <c r="S69" s="68">
        <v>10</v>
      </c>
      <c r="T69" s="69">
        <v>100</v>
      </c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6"/>
      <c r="BL69" s="36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</row>
    <row r="70" spans="1:116" ht="15">
      <c r="A70" s="18">
        <v>30</v>
      </c>
      <c r="B70" s="19" t="s">
        <v>101</v>
      </c>
      <c r="C70" s="32" t="s">
        <v>133</v>
      </c>
      <c r="D70" s="73" t="str">
        <f>"160103310000"</f>
        <v>160103310000</v>
      </c>
      <c r="E70" s="68">
        <v>10</v>
      </c>
      <c r="F70" s="69">
        <v>90</v>
      </c>
      <c r="G70" s="68">
        <v>8</v>
      </c>
      <c r="H70" s="69">
        <v>90</v>
      </c>
      <c r="I70" s="68">
        <v>7</v>
      </c>
      <c r="J70" s="69">
        <v>95</v>
      </c>
      <c r="K70" s="68">
        <v>8</v>
      </c>
      <c r="L70" s="69">
        <v>91</v>
      </c>
      <c r="M70" s="68">
        <v>8</v>
      </c>
      <c r="N70" s="69">
        <v>100</v>
      </c>
      <c r="O70" s="68">
        <v>9</v>
      </c>
      <c r="P70" s="69">
        <v>97</v>
      </c>
      <c r="Q70" s="68">
        <v>10</v>
      </c>
      <c r="R70" s="69">
        <v>100</v>
      </c>
      <c r="S70" s="68">
        <v>10</v>
      </c>
      <c r="T70" s="69">
        <v>100</v>
      </c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6"/>
      <c r="BL70" s="36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</row>
    <row r="71" spans="1:116" ht="15">
      <c r="A71" s="18">
        <v>31</v>
      </c>
      <c r="B71" s="19" t="s">
        <v>101</v>
      </c>
      <c r="C71" s="32" t="s">
        <v>134</v>
      </c>
      <c r="D71" s="73" t="str">
        <f>"160103320000"</f>
        <v>160103320000</v>
      </c>
      <c r="E71" s="68">
        <v>9</v>
      </c>
      <c r="F71" s="69">
        <v>90</v>
      </c>
      <c r="G71" s="68">
        <v>7</v>
      </c>
      <c r="H71" s="69">
        <v>85</v>
      </c>
      <c r="I71" s="68">
        <v>9</v>
      </c>
      <c r="J71" s="69">
        <v>95</v>
      </c>
      <c r="K71" s="68">
        <v>9</v>
      </c>
      <c r="L71" s="69">
        <v>100</v>
      </c>
      <c r="M71" s="68">
        <v>9</v>
      </c>
      <c r="N71" s="69">
        <v>95</v>
      </c>
      <c r="O71" s="68">
        <v>9</v>
      </c>
      <c r="P71" s="69">
        <v>100</v>
      </c>
      <c r="Q71" s="68">
        <v>8</v>
      </c>
      <c r="R71" s="69">
        <v>90</v>
      </c>
      <c r="S71" s="68">
        <v>10</v>
      </c>
      <c r="T71" s="69">
        <v>98</v>
      </c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6"/>
      <c r="BL71" s="36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</row>
    <row r="72" spans="1:116" ht="15">
      <c r="A72" s="18">
        <v>32</v>
      </c>
      <c r="B72" s="19" t="s">
        <v>101</v>
      </c>
      <c r="C72" s="32" t="s">
        <v>135</v>
      </c>
      <c r="D72" s="73" t="str">
        <f>"160103330000"</f>
        <v>160103330000</v>
      </c>
      <c r="E72" s="68">
        <v>8</v>
      </c>
      <c r="F72" s="69">
        <v>90</v>
      </c>
      <c r="G72" s="68">
        <v>8</v>
      </c>
      <c r="H72" s="69">
        <v>85</v>
      </c>
      <c r="I72" s="68">
        <v>9</v>
      </c>
      <c r="J72" s="69">
        <v>85</v>
      </c>
      <c r="K72" s="68">
        <v>8</v>
      </c>
      <c r="L72" s="69">
        <v>87</v>
      </c>
      <c r="M72" s="68">
        <v>9</v>
      </c>
      <c r="N72" s="69">
        <v>87</v>
      </c>
      <c r="O72" s="68">
        <v>8</v>
      </c>
      <c r="P72" s="69">
        <v>91</v>
      </c>
      <c r="Q72" s="68">
        <v>10</v>
      </c>
      <c r="R72" s="69">
        <v>100</v>
      </c>
      <c r="S72" s="68">
        <v>6</v>
      </c>
      <c r="T72" s="69">
        <v>96</v>
      </c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6"/>
      <c r="BL72" s="36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</row>
    <row r="73" spans="1:116" ht="15">
      <c r="A73" s="18">
        <v>33</v>
      </c>
      <c r="B73" s="19" t="s">
        <v>101</v>
      </c>
      <c r="C73" s="32" t="s">
        <v>136</v>
      </c>
      <c r="D73" s="73" t="str">
        <f>"160103340000"</f>
        <v>160103340000</v>
      </c>
      <c r="E73" s="68">
        <v>9</v>
      </c>
      <c r="F73" s="69">
        <v>90</v>
      </c>
      <c r="G73" s="68">
        <v>7</v>
      </c>
      <c r="H73" s="69">
        <v>85</v>
      </c>
      <c r="I73" s="68">
        <v>9</v>
      </c>
      <c r="J73" s="69">
        <v>95</v>
      </c>
      <c r="K73" s="68">
        <v>9</v>
      </c>
      <c r="L73" s="69">
        <v>100</v>
      </c>
      <c r="M73" s="68">
        <v>8</v>
      </c>
      <c r="N73" s="69">
        <v>90</v>
      </c>
      <c r="O73" s="68">
        <v>10</v>
      </c>
      <c r="P73" s="69">
        <v>97</v>
      </c>
      <c r="Q73" s="68">
        <v>9</v>
      </c>
      <c r="R73" s="69">
        <v>95</v>
      </c>
      <c r="S73" s="68">
        <v>10</v>
      </c>
      <c r="T73" s="69">
        <v>98</v>
      </c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6"/>
      <c r="BL73" s="36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</row>
    <row r="74" spans="1:116" ht="15">
      <c r="A74" s="18">
        <v>34</v>
      </c>
      <c r="B74" s="19" t="s">
        <v>101</v>
      </c>
      <c r="C74" s="32" t="s">
        <v>137</v>
      </c>
      <c r="D74" s="73" t="str">
        <f>"160103350000"</f>
        <v>160103350000</v>
      </c>
      <c r="E74" s="68">
        <v>10</v>
      </c>
      <c r="F74" s="69">
        <v>90</v>
      </c>
      <c r="G74" s="68">
        <v>7</v>
      </c>
      <c r="H74" s="69">
        <v>85</v>
      </c>
      <c r="I74" s="68">
        <v>9</v>
      </c>
      <c r="J74" s="69">
        <v>95</v>
      </c>
      <c r="K74" s="68">
        <v>8</v>
      </c>
      <c r="L74" s="69">
        <v>95</v>
      </c>
      <c r="M74" s="68">
        <v>8</v>
      </c>
      <c r="N74" s="69">
        <v>95</v>
      </c>
      <c r="O74" s="68">
        <v>9</v>
      </c>
      <c r="P74" s="69">
        <v>94</v>
      </c>
      <c r="Q74" s="68">
        <v>9</v>
      </c>
      <c r="R74" s="69">
        <v>95</v>
      </c>
      <c r="S74" s="68">
        <v>10</v>
      </c>
      <c r="T74" s="69">
        <v>89</v>
      </c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6"/>
      <c r="BL74" s="36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</row>
    <row r="75" spans="1:116" ht="15">
      <c r="A75" s="22"/>
      <c r="B75" s="23"/>
      <c r="C75" s="24"/>
      <c r="D75" s="34"/>
      <c r="E75" s="70"/>
      <c r="F75" s="70"/>
      <c r="G75" s="34"/>
      <c r="H75" s="70"/>
      <c r="I75" s="34"/>
      <c r="J75" s="70"/>
      <c r="K75" s="34"/>
      <c r="L75" s="70"/>
      <c r="M75" s="34"/>
      <c r="N75" s="70"/>
      <c r="O75" s="34"/>
      <c r="P75" s="70"/>
      <c r="Q75" s="34"/>
      <c r="R75" s="70"/>
      <c r="S75" s="34"/>
      <c r="T75" s="70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6"/>
      <c r="BL75" s="36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</row>
    <row r="76" spans="1:116" ht="1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5"/>
    </row>
    <row r="77" spans="1:116" ht="56.25">
      <c r="A77" s="26" t="s">
        <v>25</v>
      </c>
      <c r="B77" s="26" t="s">
        <v>24</v>
      </c>
      <c r="C77" s="26" t="s">
        <v>61</v>
      </c>
      <c r="D77" s="26" t="s">
        <v>62</v>
      </c>
      <c r="E77" s="67" t="s">
        <v>26</v>
      </c>
      <c r="F77" s="67" t="s">
        <v>60</v>
      </c>
      <c r="G77" s="67" t="s">
        <v>27</v>
      </c>
      <c r="H77" s="67" t="s">
        <v>60</v>
      </c>
      <c r="I77" s="67" t="s">
        <v>28</v>
      </c>
      <c r="J77" s="67" t="s">
        <v>60</v>
      </c>
      <c r="K77" s="67" t="s">
        <v>29</v>
      </c>
      <c r="L77" s="67" t="s">
        <v>60</v>
      </c>
      <c r="M77" s="67" t="s">
        <v>30</v>
      </c>
      <c r="N77" s="67" t="s">
        <v>60</v>
      </c>
      <c r="O77" s="67" t="s">
        <v>31</v>
      </c>
      <c r="P77" s="67" t="s">
        <v>60</v>
      </c>
      <c r="Q77" s="67" t="s">
        <v>32</v>
      </c>
      <c r="R77" s="67" t="s">
        <v>60</v>
      </c>
      <c r="S77" s="67" t="s">
        <v>33</v>
      </c>
      <c r="T77" s="67" t="s">
        <v>60</v>
      </c>
      <c r="U77" s="27" t="s">
        <v>34</v>
      </c>
      <c r="V77" s="27" t="s">
        <v>60</v>
      </c>
      <c r="W77" s="27" t="s">
        <v>35</v>
      </c>
      <c r="X77" s="27" t="s">
        <v>60</v>
      </c>
      <c r="Y77" s="27" t="s">
        <v>36</v>
      </c>
      <c r="Z77" s="27" t="s">
        <v>60</v>
      </c>
      <c r="AA77" s="27" t="s">
        <v>37</v>
      </c>
      <c r="AB77" s="27" t="s">
        <v>60</v>
      </c>
      <c r="AC77" s="27" t="s">
        <v>38</v>
      </c>
      <c r="AD77" s="27" t="s">
        <v>60</v>
      </c>
      <c r="AE77" s="27" t="s">
        <v>39</v>
      </c>
      <c r="AF77" s="27" t="s">
        <v>60</v>
      </c>
      <c r="AG77" s="27" t="s">
        <v>40</v>
      </c>
      <c r="AH77" s="27" t="s">
        <v>60</v>
      </c>
      <c r="AI77" s="28" t="s">
        <v>41</v>
      </c>
      <c r="AJ77" s="28" t="s">
        <v>60</v>
      </c>
      <c r="AK77" s="28" t="s">
        <v>42</v>
      </c>
      <c r="AL77" s="28" t="s">
        <v>60</v>
      </c>
      <c r="AM77" s="28" t="s">
        <v>43</v>
      </c>
      <c r="AN77" s="28" t="s">
        <v>60</v>
      </c>
      <c r="AO77" s="28" t="s">
        <v>44</v>
      </c>
      <c r="AP77" s="28" t="s">
        <v>60</v>
      </c>
      <c r="AQ77" s="28" t="s">
        <v>45</v>
      </c>
      <c r="AR77" s="28" t="s">
        <v>60</v>
      </c>
      <c r="AS77" s="28" t="s">
        <v>46</v>
      </c>
      <c r="AT77" s="28" t="s">
        <v>60</v>
      </c>
      <c r="AU77" s="28" t="s">
        <v>47</v>
      </c>
      <c r="AV77" s="28" t="s">
        <v>60</v>
      </c>
      <c r="AW77" s="28" t="s">
        <v>48</v>
      </c>
      <c r="AX77" s="28" t="s">
        <v>60</v>
      </c>
      <c r="AY77" s="29" t="s">
        <v>49</v>
      </c>
      <c r="AZ77" s="29" t="s">
        <v>60</v>
      </c>
      <c r="BA77" s="29" t="s">
        <v>50</v>
      </c>
      <c r="BB77" s="29" t="s">
        <v>60</v>
      </c>
      <c r="BC77" s="29" t="s">
        <v>51</v>
      </c>
      <c r="BD77" s="29" t="s">
        <v>60</v>
      </c>
      <c r="BE77" s="29" t="s">
        <v>52</v>
      </c>
      <c r="BF77" s="29" t="s">
        <v>60</v>
      </c>
      <c r="BG77" s="29" t="s">
        <v>53</v>
      </c>
      <c r="BH77" s="29" t="s">
        <v>60</v>
      </c>
      <c r="BI77" s="29" t="s">
        <v>54</v>
      </c>
      <c r="BJ77" s="29" t="s">
        <v>60</v>
      </c>
      <c r="BK77" s="29" t="s">
        <v>55</v>
      </c>
      <c r="BL77" s="29" t="s">
        <v>60</v>
      </c>
      <c r="BM77" s="29" t="s">
        <v>56</v>
      </c>
      <c r="BN77" s="29" t="s">
        <v>60</v>
      </c>
      <c r="BO77" s="28" t="s">
        <v>57</v>
      </c>
      <c r="BP77" s="28" t="s">
        <v>60</v>
      </c>
      <c r="BQ77" s="28" t="s">
        <v>0</v>
      </c>
      <c r="BR77" s="28" t="s">
        <v>60</v>
      </c>
      <c r="BS77" s="28" t="s">
        <v>1</v>
      </c>
      <c r="BT77" s="28" t="s">
        <v>60</v>
      </c>
      <c r="BU77" s="28" t="s">
        <v>2</v>
      </c>
      <c r="BV77" s="28" t="s">
        <v>60</v>
      </c>
      <c r="BW77" s="28" t="s">
        <v>3</v>
      </c>
      <c r="BX77" s="28" t="s">
        <v>60</v>
      </c>
      <c r="BY77" s="28" t="s">
        <v>4</v>
      </c>
      <c r="BZ77" s="28" t="s">
        <v>60</v>
      </c>
      <c r="CA77" s="28" t="s">
        <v>5</v>
      </c>
      <c r="CB77" s="28" t="s">
        <v>60</v>
      </c>
      <c r="CC77" s="28" t="s">
        <v>6</v>
      </c>
      <c r="CD77" s="28" t="s">
        <v>60</v>
      </c>
      <c r="CE77" s="30" t="s">
        <v>7</v>
      </c>
      <c r="CF77" s="30" t="s">
        <v>60</v>
      </c>
      <c r="CG77" s="30" t="s">
        <v>8</v>
      </c>
      <c r="CH77" s="30" t="s">
        <v>60</v>
      </c>
      <c r="CI77" s="30" t="s">
        <v>9</v>
      </c>
      <c r="CJ77" s="30" t="s">
        <v>60</v>
      </c>
      <c r="CK77" s="30" t="s">
        <v>10</v>
      </c>
      <c r="CL77" s="30" t="s">
        <v>60</v>
      </c>
      <c r="CM77" s="30" t="s">
        <v>11</v>
      </c>
      <c r="CN77" s="30" t="s">
        <v>60</v>
      </c>
      <c r="CO77" s="30" t="s">
        <v>12</v>
      </c>
      <c r="CP77" s="30" t="s">
        <v>60</v>
      </c>
      <c r="CQ77" s="30" t="s">
        <v>13</v>
      </c>
      <c r="CR77" s="30" t="s">
        <v>60</v>
      </c>
      <c r="CS77" s="30" t="s">
        <v>14</v>
      </c>
      <c r="CT77" s="30" t="s">
        <v>60</v>
      </c>
      <c r="CU77" s="31" t="s">
        <v>15</v>
      </c>
      <c r="CV77" s="31" t="s">
        <v>60</v>
      </c>
      <c r="CW77" s="31" t="s">
        <v>16</v>
      </c>
      <c r="CX77" s="31" t="s">
        <v>60</v>
      </c>
      <c r="CY77" s="31" t="s">
        <v>17</v>
      </c>
      <c r="CZ77" s="31" t="s">
        <v>60</v>
      </c>
      <c r="DA77" s="31" t="s">
        <v>18</v>
      </c>
      <c r="DB77" s="31" t="s">
        <v>60</v>
      </c>
      <c r="DC77" s="31" t="s">
        <v>19</v>
      </c>
      <c r="DD77" s="31" t="s">
        <v>60</v>
      </c>
      <c r="DE77" s="31" t="s">
        <v>20</v>
      </c>
      <c r="DF77" s="31"/>
      <c r="DG77" s="31" t="s">
        <v>21</v>
      </c>
      <c r="DH77" s="31" t="s">
        <v>60</v>
      </c>
      <c r="DI77" s="29" t="s">
        <v>22</v>
      </c>
      <c r="DJ77" s="29" t="s">
        <v>60</v>
      </c>
      <c r="DK77" s="29" t="s">
        <v>23</v>
      </c>
      <c r="DL77" s="29" t="s">
        <v>60</v>
      </c>
    </row>
    <row r="78" spans="1:116" ht="15">
      <c r="A78" s="18">
        <v>1</v>
      </c>
      <c r="B78" s="25" t="s">
        <v>138</v>
      </c>
      <c r="C78" s="32" t="s">
        <v>139</v>
      </c>
      <c r="D78" t="str">
        <f>"160103360000"</f>
        <v>160103360000</v>
      </c>
      <c r="E78" s="68">
        <v>8</v>
      </c>
      <c r="F78" s="69">
        <v>100</v>
      </c>
      <c r="G78" s="68">
        <v>6</v>
      </c>
      <c r="H78" s="69">
        <v>89</v>
      </c>
      <c r="I78" s="68">
        <v>7</v>
      </c>
      <c r="J78" s="69">
        <v>100</v>
      </c>
      <c r="K78" s="68">
        <v>7</v>
      </c>
      <c r="L78" s="69">
        <v>100</v>
      </c>
      <c r="M78" s="71">
        <v>6</v>
      </c>
      <c r="N78" s="69">
        <v>85</v>
      </c>
      <c r="O78" s="68">
        <v>9</v>
      </c>
      <c r="P78" s="69">
        <v>90</v>
      </c>
      <c r="Q78" s="68">
        <v>10</v>
      </c>
      <c r="R78" s="69">
        <v>90</v>
      </c>
      <c r="S78" s="68">
        <v>7</v>
      </c>
      <c r="T78" s="69">
        <v>85</v>
      </c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6"/>
      <c r="BL78" s="36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</row>
    <row r="79" spans="1:116" ht="15">
      <c r="A79" s="18">
        <v>2</v>
      </c>
      <c r="B79" s="25" t="s">
        <v>138</v>
      </c>
      <c r="C79" s="32" t="s">
        <v>140</v>
      </c>
      <c r="D79" s="73" t="str">
        <f>"160103370000"</f>
        <v>160103370000</v>
      </c>
      <c r="E79" s="68">
        <v>9</v>
      </c>
      <c r="F79" s="69">
        <v>100</v>
      </c>
      <c r="G79" s="68">
        <v>6</v>
      </c>
      <c r="H79" s="69">
        <v>89</v>
      </c>
      <c r="I79" s="68">
        <v>7</v>
      </c>
      <c r="J79" s="69">
        <v>100</v>
      </c>
      <c r="K79" s="68">
        <v>7</v>
      </c>
      <c r="L79" s="69">
        <v>89</v>
      </c>
      <c r="M79" s="68">
        <v>7</v>
      </c>
      <c r="N79" s="69">
        <v>85</v>
      </c>
      <c r="O79" s="68">
        <v>8</v>
      </c>
      <c r="P79" s="69">
        <v>90</v>
      </c>
      <c r="Q79" s="68">
        <v>9</v>
      </c>
      <c r="R79" s="69">
        <v>90</v>
      </c>
      <c r="S79" s="68">
        <v>6</v>
      </c>
      <c r="T79" s="69">
        <v>85</v>
      </c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6"/>
      <c r="BL79" s="36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</row>
    <row r="80" spans="1:116" ht="15">
      <c r="A80" s="18">
        <v>3</v>
      </c>
      <c r="B80" s="25" t="s">
        <v>138</v>
      </c>
      <c r="C80" s="32" t="s">
        <v>141</v>
      </c>
      <c r="D80" s="73" t="str">
        <f>"160103380000"</f>
        <v>160103380000</v>
      </c>
      <c r="E80" s="68">
        <v>9</v>
      </c>
      <c r="F80" s="69">
        <v>100</v>
      </c>
      <c r="G80" s="68">
        <v>7</v>
      </c>
      <c r="H80" s="69">
        <v>90</v>
      </c>
      <c r="I80" s="68">
        <v>8</v>
      </c>
      <c r="J80" s="69">
        <v>100</v>
      </c>
      <c r="K80" s="68">
        <v>8</v>
      </c>
      <c r="L80" s="69">
        <v>89</v>
      </c>
      <c r="M80" s="68">
        <v>7</v>
      </c>
      <c r="N80" s="69">
        <v>94</v>
      </c>
      <c r="O80" s="68">
        <v>8</v>
      </c>
      <c r="P80" s="69">
        <v>90</v>
      </c>
      <c r="Q80" s="68">
        <v>9</v>
      </c>
      <c r="R80" s="69">
        <v>95</v>
      </c>
      <c r="S80" s="68">
        <v>9</v>
      </c>
      <c r="T80" s="69">
        <v>92</v>
      </c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6"/>
      <c r="BL80" s="36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</row>
    <row r="81" spans="1:116" ht="15">
      <c r="A81" s="18">
        <v>4</v>
      </c>
      <c r="B81" s="25" t="s">
        <v>138</v>
      </c>
      <c r="C81" s="32" t="s">
        <v>142</v>
      </c>
      <c r="D81" s="73" t="str">
        <f>"160103390000"</f>
        <v>160103390000</v>
      </c>
      <c r="E81" s="68">
        <v>10</v>
      </c>
      <c r="F81" s="69">
        <v>100</v>
      </c>
      <c r="G81" s="68">
        <v>9</v>
      </c>
      <c r="H81" s="69">
        <v>100</v>
      </c>
      <c r="I81" s="68">
        <v>10</v>
      </c>
      <c r="J81" s="69">
        <v>100</v>
      </c>
      <c r="K81" s="68">
        <v>9</v>
      </c>
      <c r="L81" s="69">
        <v>100</v>
      </c>
      <c r="M81" s="68">
        <v>9</v>
      </c>
      <c r="N81" s="69">
        <v>97</v>
      </c>
      <c r="O81" s="68">
        <v>9</v>
      </c>
      <c r="P81" s="69">
        <v>90</v>
      </c>
      <c r="Q81" s="68">
        <v>10</v>
      </c>
      <c r="R81" s="69">
        <v>100</v>
      </c>
      <c r="S81" s="68">
        <v>9</v>
      </c>
      <c r="T81" s="69">
        <v>92</v>
      </c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6"/>
      <c r="BL81" s="36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</row>
    <row r="82" spans="1:116" ht="15">
      <c r="A82" s="18">
        <v>5</v>
      </c>
      <c r="B82" s="25" t="s">
        <v>138</v>
      </c>
      <c r="C82" s="32" t="s">
        <v>143</v>
      </c>
      <c r="D82" s="73" t="str">
        <f>"160103400000"</f>
        <v>160103400000</v>
      </c>
      <c r="E82" s="68">
        <v>7</v>
      </c>
      <c r="F82" s="69">
        <v>100</v>
      </c>
      <c r="G82" s="68">
        <v>7</v>
      </c>
      <c r="H82" s="69">
        <v>90</v>
      </c>
      <c r="I82" s="68">
        <v>7</v>
      </c>
      <c r="J82" s="69">
        <v>100</v>
      </c>
      <c r="K82" s="71">
        <v>7</v>
      </c>
      <c r="L82" s="69">
        <v>84</v>
      </c>
      <c r="M82" s="71">
        <v>8</v>
      </c>
      <c r="N82" s="69">
        <v>88</v>
      </c>
      <c r="O82" s="68">
        <v>8</v>
      </c>
      <c r="P82" s="69">
        <v>90</v>
      </c>
      <c r="Q82" s="68">
        <v>10</v>
      </c>
      <c r="R82" s="69">
        <v>100</v>
      </c>
      <c r="S82" s="68">
        <v>7</v>
      </c>
      <c r="T82" s="69">
        <v>85</v>
      </c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6"/>
      <c r="BL82" s="36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</row>
    <row r="83" spans="1:116" ht="15">
      <c r="A83" s="18">
        <v>6</v>
      </c>
      <c r="B83" s="25" t="s">
        <v>138</v>
      </c>
      <c r="C83" s="32" t="s">
        <v>144</v>
      </c>
      <c r="D83" s="73" t="str">
        <f>"160103410000"</f>
        <v>160103410000</v>
      </c>
      <c r="E83" s="68">
        <v>9</v>
      </c>
      <c r="F83" s="69">
        <v>100</v>
      </c>
      <c r="G83" s="68">
        <v>6</v>
      </c>
      <c r="H83" s="69">
        <v>95</v>
      </c>
      <c r="I83" s="68">
        <v>7</v>
      </c>
      <c r="J83" s="69">
        <v>100</v>
      </c>
      <c r="K83" s="71">
        <v>5</v>
      </c>
      <c r="L83" s="69">
        <v>73</v>
      </c>
      <c r="M83" s="71">
        <v>6</v>
      </c>
      <c r="N83" s="69">
        <v>75</v>
      </c>
      <c r="O83" s="68">
        <v>8</v>
      </c>
      <c r="P83" s="69">
        <v>90</v>
      </c>
      <c r="Q83" s="68">
        <v>8</v>
      </c>
      <c r="R83" s="69">
        <v>85</v>
      </c>
      <c r="S83" s="68">
        <v>7</v>
      </c>
      <c r="T83" s="69">
        <v>85</v>
      </c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6"/>
      <c r="BL83" s="36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</row>
    <row r="84" spans="1:116" ht="15">
      <c r="A84" s="18">
        <v>7</v>
      </c>
      <c r="B84" s="25" t="s">
        <v>138</v>
      </c>
      <c r="C84" s="32" t="s">
        <v>145</v>
      </c>
      <c r="D84" s="73" t="str">
        <f>"160103420000"</f>
        <v>160103420000</v>
      </c>
      <c r="E84" s="68">
        <v>10</v>
      </c>
      <c r="F84" s="69">
        <v>100</v>
      </c>
      <c r="G84" s="68">
        <v>8</v>
      </c>
      <c r="H84" s="69">
        <v>100</v>
      </c>
      <c r="I84" s="68">
        <v>10</v>
      </c>
      <c r="J84" s="69">
        <v>100</v>
      </c>
      <c r="K84" s="68">
        <v>8</v>
      </c>
      <c r="L84" s="69">
        <v>100</v>
      </c>
      <c r="M84" s="68">
        <v>10</v>
      </c>
      <c r="N84" s="69">
        <v>97</v>
      </c>
      <c r="O84" s="68">
        <v>9</v>
      </c>
      <c r="P84" s="69">
        <v>90</v>
      </c>
      <c r="Q84" s="68">
        <v>10</v>
      </c>
      <c r="R84" s="69">
        <v>100</v>
      </c>
      <c r="S84" s="68">
        <v>9</v>
      </c>
      <c r="T84" s="69">
        <v>92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6"/>
      <c r="BL84" s="36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</row>
    <row r="85" spans="1:116" ht="15">
      <c r="A85" s="18">
        <v>8</v>
      </c>
      <c r="B85" s="25" t="s">
        <v>138</v>
      </c>
      <c r="C85" s="32" t="s">
        <v>146</v>
      </c>
      <c r="D85" s="73" t="str">
        <f>"160103430000"</f>
        <v>160103430000</v>
      </c>
      <c r="E85" s="68">
        <v>7</v>
      </c>
      <c r="F85" s="69">
        <v>100</v>
      </c>
      <c r="G85" s="68">
        <v>7</v>
      </c>
      <c r="H85" s="69">
        <v>95</v>
      </c>
      <c r="I85" s="68">
        <v>7</v>
      </c>
      <c r="J85" s="69">
        <v>100</v>
      </c>
      <c r="K85" s="68">
        <v>7</v>
      </c>
      <c r="L85" s="69">
        <v>94</v>
      </c>
      <c r="M85" s="68">
        <v>9</v>
      </c>
      <c r="N85" s="69">
        <v>86</v>
      </c>
      <c r="O85" s="68">
        <v>8</v>
      </c>
      <c r="P85" s="69">
        <v>90</v>
      </c>
      <c r="Q85" s="68">
        <v>10</v>
      </c>
      <c r="R85" s="69">
        <v>95</v>
      </c>
      <c r="S85" s="68">
        <v>8</v>
      </c>
      <c r="T85" s="69">
        <v>88</v>
      </c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6"/>
      <c r="BL85" s="36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</row>
    <row r="86" spans="1:116" ht="15">
      <c r="A86" s="18">
        <v>9</v>
      </c>
      <c r="B86" s="25" t="s">
        <v>138</v>
      </c>
      <c r="C86" s="32" t="s">
        <v>147</v>
      </c>
      <c r="D86" s="73" t="str">
        <f>"160103440000"</f>
        <v>160103440000</v>
      </c>
      <c r="E86" s="68">
        <v>7</v>
      </c>
      <c r="F86" s="69">
        <v>100</v>
      </c>
      <c r="G86" s="68">
        <v>6</v>
      </c>
      <c r="H86" s="69">
        <v>95</v>
      </c>
      <c r="I86" s="68">
        <v>7</v>
      </c>
      <c r="J86" s="69">
        <v>100</v>
      </c>
      <c r="K86" s="68">
        <v>7</v>
      </c>
      <c r="L86" s="69">
        <v>94</v>
      </c>
      <c r="M86" s="68">
        <v>7</v>
      </c>
      <c r="N86" s="69">
        <v>85</v>
      </c>
      <c r="O86" s="68">
        <v>8</v>
      </c>
      <c r="P86" s="69">
        <v>90</v>
      </c>
      <c r="Q86" s="68">
        <v>8</v>
      </c>
      <c r="R86" s="69">
        <v>85</v>
      </c>
      <c r="S86" s="68">
        <v>7</v>
      </c>
      <c r="T86" s="69">
        <v>85</v>
      </c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6"/>
      <c r="BL86" s="36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</row>
    <row r="87" spans="1:116" ht="15">
      <c r="A87" s="18">
        <v>10</v>
      </c>
      <c r="B87" s="25" t="s">
        <v>138</v>
      </c>
      <c r="C87" s="32" t="s">
        <v>148</v>
      </c>
      <c r="D87" s="73" t="str">
        <f>"160103450000"</f>
        <v>160103450000</v>
      </c>
      <c r="E87" s="68">
        <v>10</v>
      </c>
      <c r="F87" s="69">
        <v>100</v>
      </c>
      <c r="G87" s="68">
        <v>9</v>
      </c>
      <c r="H87" s="69">
        <v>100</v>
      </c>
      <c r="I87" s="68">
        <v>10</v>
      </c>
      <c r="J87" s="69">
        <v>100</v>
      </c>
      <c r="K87" s="68">
        <v>9</v>
      </c>
      <c r="L87" s="69">
        <v>100</v>
      </c>
      <c r="M87" s="68">
        <v>9</v>
      </c>
      <c r="N87" s="69">
        <v>94</v>
      </c>
      <c r="O87" s="68">
        <v>9</v>
      </c>
      <c r="P87" s="69">
        <v>90</v>
      </c>
      <c r="Q87" s="68">
        <v>10</v>
      </c>
      <c r="R87" s="69">
        <v>100</v>
      </c>
      <c r="S87" s="68">
        <v>9</v>
      </c>
      <c r="T87" s="69">
        <v>92</v>
      </c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6"/>
      <c r="BL87" s="36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</row>
    <row r="88" spans="1:116" ht="15">
      <c r="A88" s="18">
        <v>11</v>
      </c>
      <c r="B88" s="25" t="s">
        <v>138</v>
      </c>
      <c r="C88" s="32" t="s">
        <v>149</v>
      </c>
      <c r="D88" s="73" t="str">
        <f>"160103460000"</f>
        <v>160103460000</v>
      </c>
      <c r="E88" s="68">
        <v>10</v>
      </c>
      <c r="F88" s="69">
        <v>100</v>
      </c>
      <c r="G88" s="68">
        <v>6</v>
      </c>
      <c r="H88" s="69">
        <v>90</v>
      </c>
      <c r="I88" s="68">
        <v>7</v>
      </c>
      <c r="J88" s="69">
        <v>100</v>
      </c>
      <c r="K88" s="68">
        <v>7</v>
      </c>
      <c r="L88" s="69">
        <v>89</v>
      </c>
      <c r="M88" s="68">
        <v>7</v>
      </c>
      <c r="N88" s="69">
        <v>85</v>
      </c>
      <c r="O88" s="68">
        <v>8</v>
      </c>
      <c r="P88" s="69">
        <v>90</v>
      </c>
      <c r="Q88" s="68">
        <v>10</v>
      </c>
      <c r="R88" s="69">
        <v>95</v>
      </c>
      <c r="S88" s="68">
        <v>7</v>
      </c>
      <c r="T88" s="69">
        <v>90</v>
      </c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6"/>
      <c r="BL88" s="36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</row>
    <row r="89" spans="1:116" ht="15">
      <c r="A89" s="18">
        <v>12</v>
      </c>
      <c r="B89" s="25" t="s">
        <v>138</v>
      </c>
      <c r="C89" s="32" t="s">
        <v>150</v>
      </c>
      <c r="D89" s="73" t="str">
        <f>"160103470000"</f>
        <v>160103470000</v>
      </c>
      <c r="E89" s="68">
        <v>9</v>
      </c>
      <c r="F89" s="69">
        <v>100</v>
      </c>
      <c r="G89" s="68">
        <v>8</v>
      </c>
      <c r="H89" s="69">
        <v>100</v>
      </c>
      <c r="I89" s="68">
        <v>10</v>
      </c>
      <c r="J89" s="69">
        <v>100</v>
      </c>
      <c r="K89" s="68">
        <v>7</v>
      </c>
      <c r="L89" s="69">
        <v>89</v>
      </c>
      <c r="M89" s="68">
        <v>7</v>
      </c>
      <c r="N89" s="69">
        <v>94</v>
      </c>
      <c r="O89" s="68">
        <v>8</v>
      </c>
      <c r="P89" s="69">
        <v>90</v>
      </c>
      <c r="Q89" s="68">
        <v>10</v>
      </c>
      <c r="R89" s="69">
        <v>95</v>
      </c>
      <c r="S89" s="68">
        <v>8</v>
      </c>
      <c r="T89" s="69">
        <v>85</v>
      </c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6"/>
      <c r="BL89" s="36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</row>
    <row r="90" spans="1:116" ht="15">
      <c r="A90" s="18">
        <v>13</v>
      </c>
      <c r="B90" s="25" t="s">
        <v>138</v>
      </c>
      <c r="C90" s="32" t="s">
        <v>151</v>
      </c>
      <c r="D90" s="73" t="str">
        <f>"160103480000"</f>
        <v>160103480000</v>
      </c>
      <c r="E90" s="68">
        <v>7</v>
      </c>
      <c r="F90" s="69">
        <v>100</v>
      </c>
      <c r="G90" s="68">
        <v>8</v>
      </c>
      <c r="H90" s="69">
        <v>95</v>
      </c>
      <c r="I90" s="68">
        <v>7</v>
      </c>
      <c r="J90" s="69">
        <v>100</v>
      </c>
      <c r="K90" s="68">
        <v>8</v>
      </c>
      <c r="L90" s="69">
        <v>100</v>
      </c>
      <c r="M90" s="68">
        <v>8</v>
      </c>
      <c r="N90" s="69">
        <v>94</v>
      </c>
      <c r="O90" s="68">
        <v>8</v>
      </c>
      <c r="P90" s="69">
        <v>90</v>
      </c>
      <c r="Q90" s="68">
        <v>9</v>
      </c>
      <c r="R90" s="69">
        <v>95</v>
      </c>
      <c r="S90" s="68">
        <v>8</v>
      </c>
      <c r="T90" s="69">
        <v>90</v>
      </c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6"/>
      <c r="BL90" s="36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</row>
    <row r="91" spans="1:116" ht="15">
      <c r="A91" s="18">
        <v>14</v>
      </c>
      <c r="B91" s="25" t="s">
        <v>138</v>
      </c>
      <c r="C91" s="32" t="s">
        <v>152</v>
      </c>
      <c r="D91" s="73" t="str">
        <f>"160103490000"</f>
        <v>160103490000</v>
      </c>
      <c r="E91" s="68">
        <v>10</v>
      </c>
      <c r="F91" s="69">
        <v>100</v>
      </c>
      <c r="G91" s="68">
        <v>6</v>
      </c>
      <c r="H91" s="69">
        <v>95</v>
      </c>
      <c r="I91" s="68">
        <v>8</v>
      </c>
      <c r="J91" s="69">
        <v>100</v>
      </c>
      <c r="K91" s="68">
        <v>7</v>
      </c>
      <c r="L91" s="69">
        <v>94</v>
      </c>
      <c r="M91" s="68">
        <v>7</v>
      </c>
      <c r="N91" s="69">
        <v>97</v>
      </c>
      <c r="O91" s="68">
        <v>9</v>
      </c>
      <c r="P91" s="69">
        <v>90</v>
      </c>
      <c r="Q91" s="68">
        <v>10</v>
      </c>
      <c r="R91" s="69">
        <v>100</v>
      </c>
      <c r="S91" s="68">
        <v>8</v>
      </c>
      <c r="T91" s="69">
        <v>92</v>
      </c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6"/>
      <c r="BL91" s="36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</row>
    <row r="92" spans="1:116" ht="15">
      <c r="A92" s="18">
        <v>15</v>
      </c>
      <c r="B92" s="25" t="s">
        <v>138</v>
      </c>
      <c r="C92" s="32" t="s">
        <v>153</v>
      </c>
      <c r="D92" s="73" t="str">
        <f>"160103500000"</f>
        <v>160103500000</v>
      </c>
      <c r="E92" s="68">
        <v>9</v>
      </c>
      <c r="F92" s="69">
        <v>100</v>
      </c>
      <c r="G92" s="68">
        <v>8</v>
      </c>
      <c r="H92" s="69">
        <v>95</v>
      </c>
      <c r="I92" s="68">
        <v>9</v>
      </c>
      <c r="J92" s="69">
        <v>100</v>
      </c>
      <c r="K92" s="68">
        <v>7</v>
      </c>
      <c r="L92" s="69">
        <v>94</v>
      </c>
      <c r="M92" s="68">
        <v>8</v>
      </c>
      <c r="N92" s="69">
        <v>97</v>
      </c>
      <c r="O92" s="68">
        <v>9</v>
      </c>
      <c r="P92" s="69">
        <v>90</v>
      </c>
      <c r="Q92" s="68">
        <v>10</v>
      </c>
      <c r="R92" s="69">
        <v>100</v>
      </c>
      <c r="S92" s="68">
        <v>8</v>
      </c>
      <c r="T92" s="69">
        <v>92</v>
      </c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6"/>
      <c r="BL92" s="36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</row>
    <row r="93" spans="1:116" ht="15">
      <c r="A93" s="18">
        <v>16</v>
      </c>
      <c r="B93" s="25" t="s">
        <v>138</v>
      </c>
      <c r="C93" s="32" t="s">
        <v>154</v>
      </c>
      <c r="D93" s="73" t="str">
        <f>"160103510000"</f>
        <v>160103510000</v>
      </c>
      <c r="E93" s="68">
        <v>7</v>
      </c>
      <c r="F93" s="69">
        <v>100</v>
      </c>
      <c r="G93" s="68">
        <v>6</v>
      </c>
      <c r="H93" s="69">
        <v>100</v>
      </c>
      <c r="I93" s="68">
        <v>9</v>
      </c>
      <c r="J93" s="69">
        <v>100</v>
      </c>
      <c r="K93" s="68">
        <v>7</v>
      </c>
      <c r="L93" s="69">
        <v>89</v>
      </c>
      <c r="M93" s="68">
        <v>8</v>
      </c>
      <c r="N93" s="69">
        <v>85</v>
      </c>
      <c r="O93" s="68">
        <v>8</v>
      </c>
      <c r="P93" s="69">
        <v>90</v>
      </c>
      <c r="Q93" s="68">
        <v>9</v>
      </c>
      <c r="R93" s="69">
        <v>95</v>
      </c>
      <c r="S93" s="68">
        <v>8</v>
      </c>
      <c r="T93" s="69">
        <v>90</v>
      </c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6"/>
      <c r="BL93" s="36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</row>
    <row r="94" spans="1:116" ht="15">
      <c r="A94" s="18">
        <v>17</v>
      </c>
      <c r="B94" s="25" t="s">
        <v>138</v>
      </c>
      <c r="C94" s="32" t="s">
        <v>155</v>
      </c>
      <c r="D94" s="73" t="str">
        <f>"160103520000"</f>
        <v>160103520000</v>
      </c>
      <c r="E94" s="68">
        <v>9</v>
      </c>
      <c r="F94" s="69">
        <v>100</v>
      </c>
      <c r="G94" s="68">
        <v>6</v>
      </c>
      <c r="H94" s="69">
        <v>86</v>
      </c>
      <c r="I94" s="68">
        <v>10</v>
      </c>
      <c r="J94" s="69">
        <v>100</v>
      </c>
      <c r="K94" s="71">
        <v>6</v>
      </c>
      <c r="L94" s="69">
        <v>84</v>
      </c>
      <c r="M94" s="68">
        <v>9</v>
      </c>
      <c r="N94" s="69">
        <v>85</v>
      </c>
      <c r="O94" s="68">
        <v>7</v>
      </c>
      <c r="P94" s="69">
        <v>90</v>
      </c>
      <c r="Q94" s="68">
        <v>9</v>
      </c>
      <c r="R94" s="69">
        <v>95</v>
      </c>
      <c r="S94" s="68">
        <v>8</v>
      </c>
      <c r="T94" s="69">
        <v>88</v>
      </c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6"/>
      <c r="BL94" s="36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</row>
    <row r="95" spans="1:116" ht="15">
      <c r="A95" s="18">
        <v>18</v>
      </c>
      <c r="B95" s="25" t="s">
        <v>138</v>
      </c>
      <c r="C95" s="32" t="s">
        <v>156</v>
      </c>
      <c r="D95" s="73" t="str">
        <f>"160103530000"</f>
        <v>160103530000</v>
      </c>
      <c r="E95" s="68">
        <v>9</v>
      </c>
      <c r="F95" s="69">
        <v>100</v>
      </c>
      <c r="G95" s="68">
        <v>6</v>
      </c>
      <c r="H95" s="69">
        <v>90</v>
      </c>
      <c r="I95" s="68">
        <v>8</v>
      </c>
      <c r="J95" s="69">
        <v>100</v>
      </c>
      <c r="K95" s="68">
        <v>8</v>
      </c>
      <c r="L95" s="69">
        <v>89</v>
      </c>
      <c r="M95" s="68">
        <v>7</v>
      </c>
      <c r="N95" s="69">
        <v>91</v>
      </c>
      <c r="O95" s="68">
        <v>8</v>
      </c>
      <c r="P95" s="69">
        <v>90</v>
      </c>
      <c r="Q95" s="68">
        <v>10</v>
      </c>
      <c r="R95" s="69">
        <v>95</v>
      </c>
      <c r="S95" s="68">
        <v>8</v>
      </c>
      <c r="T95" s="69">
        <v>92</v>
      </c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6"/>
      <c r="BL95" s="36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</row>
    <row r="96" spans="1:116" ht="15">
      <c r="A96" s="18">
        <v>19</v>
      </c>
      <c r="B96" s="25" t="s">
        <v>138</v>
      </c>
      <c r="C96" s="32" t="s">
        <v>157</v>
      </c>
      <c r="D96" s="73" t="str">
        <f>"160103540000"</f>
        <v>160103540000</v>
      </c>
      <c r="E96" s="68">
        <v>8</v>
      </c>
      <c r="F96" s="69">
        <v>100</v>
      </c>
      <c r="G96" s="68">
        <v>6</v>
      </c>
      <c r="H96" s="69">
        <v>95</v>
      </c>
      <c r="I96" s="68">
        <v>7</v>
      </c>
      <c r="J96" s="69">
        <v>100</v>
      </c>
      <c r="K96" s="68">
        <v>8</v>
      </c>
      <c r="L96" s="69">
        <v>100</v>
      </c>
      <c r="M96" s="68">
        <v>8</v>
      </c>
      <c r="N96" s="69">
        <v>91</v>
      </c>
      <c r="O96" s="68">
        <v>8</v>
      </c>
      <c r="P96" s="69">
        <v>90</v>
      </c>
      <c r="Q96" s="68">
        <v>9</v>
      </c>
      <c r="R96" s="69">
        <v>90</v>
      </c>
      <c r="S96" s="68">
        <v>8</v>
      </c>
      <c r="T96" s="69">
        <v>90</v>
      </c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6"/>
      <c r="BL96" s="36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</row>
    <row r="97" spans="1:116" ht="15">
      <c r="A97" s="18">
        <v>20</v>
      </c>
      <c r="B97" s="25" t="s">
        <v>138</v>
      </c>
      <c r="C97" s="32" t="s">
        <v>190</v>
      </c>
      <c r="D97" s="72">
        <v>150102860000</v>
      </c>
      <c r="E97" s="68">
        <v>9</v>
      </c>
      <c r="F97" s="69">
        <v>85</v>
      </c>
      <c r="G97" s="68">
        <v>8</v>
      </c>
      <c r="H97" s="69">
        <v>85</v>
      </c>
      <c r="I97" s="68">
        <v>6</v>
      </c>
      <c r="J97" s="69">
        <v>85</v>
      </c>
      <c r="K97" s="68">
        <v>9</v>
      </c>
      <c r="L97" s="69">
        <v>100</v>
      </c>
      <c r="M97" s="68">
        <v>9</v>
      </c>
      <c r="N97" s="69">
        <v>85</v>
      </c>
      <c r="O97" s="68">
        <v>8</v>
      </c>
      <c r="P97" s="69">
        <v>88</v>
      </c>
      <c r="Q97" s="68">
        <v>9</v>
      </c>
      <c r="R97" s="69">
        <v>98</v>
      </c>
      <c r="S97" s="68">
        <v>7</v>
      </c>
      <c r="T97" s="69">
        <v>85</v>
      </c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6"/>
      <c r="BL97" s="36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</row>
    <row r="98" spans="1:116" ht="15">
      <c r="A98" s="18">
        <v>21</v>
      </c>
      <c r="B98" s="25" t="s">
        <v>138</v>
      </c>
      <c r="C98" s="32" t="s">
        <v>159</v>
      </c>
      <c r="D98" s="73" t="str">
        <f>"160103560000"</f>
        <v>160103560000</v>
      </c>
      <c r="E98" s="68">
        <v>9</v>
      </c>
      <c r="F98" s="69">
        <v>100</v>
      </c>
      <c r="G98" s="68">
        <v>9</v>
      </c>
      <c r="H98" s="69">
        <v>95</v>
      </c>
      <c r="I98" s="68">
        <v>9</v>
      </c>
      <c r="J98" s="69">
        <v>100</v>
      </c>
      <c r="K98" s="68">
        <v>10</v>
      </c>
      <c r="L98" s="69">
        <v>100</v>
      </c>
      <c r="M98" s="68">
        <v>9</v>
      </c>
      <c r="N98" s="69">
        <v>86</v>
      </c>
      <c r="O98" s="68">
        <v>9</v>
      </c>
      <c r="P98" s="69">
        <v>90</v>
      </c>
      <c r="Q98" s="68">
        <v>10</v>
      </c>
      <c r="R98" s="69">
        <v>100</v>
      </c>
      <c r="S98" s="68">
        <v>8</v>
      </c>
      <c r="T98" s="69">
        <v>92</v>
      </c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6"/>
      <c r="BL98" s="36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</row>
    <row r="99" spans="1:116" ht="15">
      <c r="A99" s="18">
        <v>22</v>
      </c>
      <c r="B99" s="25" t="s">
        <v>138</v>
      </c>
      <c r="C99" s="32" t="s">
        <v>160</v>
      </c>
      <c r="D99" s="73" t="str">
        <f>"160103570000"</f>
        <v>160103570000</v>
      </c>
      <c r="E99" s="68">
        <v>8</v>
      </c>
      <c r="F99" s="69">
        <v>100</v>
      </c>
      <c r="G99" s="68">
        <v>6</v>
      </c>
      <c r="H99" s="69">
        <v>95</v>
      </c>
      <c r="I99" s="68">
        <v>7</v>
      </c>
      <c r="J99" s="69">
        <v>100</v>
      </c>
      <c r="K99" s="68">
        <v>7</v>
      </c>
      <c r="L99" s="69">
        <v>100</v>
      </c>
      <c r="M99" s="68">
        <v>7</v>
      </c>
      <c r="N99" s="69">
        <v>85</v>
      </c>
      <c r="O99" s="68">
        <v>8</v>
      </c>
      <c r="P99" s="69">
        <v>90</v>
      </c>
      <c r="Q99" s="68">
        <v>9</v>
      </c>
      <c r="R99" s="69">
        <v>90</v>
      </c>
      <c r="S99" s="68">
        <v>7</v>
      </c>
      <c r="T99" s="69">
        <v>90</v>
      </c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6"/>
      <c r="BL99" s="36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</row>
    <row r="100" spans="1:116" ht="15">
      <c r="A100" s="18">
        <v>23</v>
      </c>
      <c r="B100" s="25" t="s">
        <v>138</v>
      </c>
      <c r="C100" s="32" t="s">
        <v>161</v>
      </c>
      <c r="D100" s="73" t="str">
        <f>"160103580000"</f>
        <v>160103580000</v>
      </c>
      <c r="E100" s="68">
        <v>10</v>
      </c>
      <c r="F100" s="69">
        <v>100</v>
      </c>
      <c r="G100" s="68">
        <v>9</v>
      </c>
      <c r="H100" s="69">
        <v>100</v>
      </c>
      <c r="I100" s="68">
        <v>10</v>
      </c>
      <c r="J100" s="69">
        <v>100</v>
      </c>
      <c r="K100" s="68">
        <v>8</v>
      </c>
      <c r="L100" s="69">
        <v>94</v>
      </c>
      <c r="M100" s="68">
        <v>9</v>
      </c>
      <c r="N100" s="69">
        <v>94</v>
      </c>
      <c r="O100" s="68">
        <v>9</v>
      </c>
      <c r="P100" s="69">
        <v>90</v>
      </c>
      <c r="Q100" s="68">
        <v>10</v>
      </c>
      <c r="R100" s="69">
        <v>100</v>
      </c>
      <c r="S100" s="68">
        <v>9</v>
      </c>
      <c r="T100" s="69">
        <v>92</v>
      </c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6"/>
      <c r="BL100" s="36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</row>
    <row r="101" spans="1:116" ht="15">
      <c r="A101" s="18">
        <v>24</v>
      </c>
      <c r="B101" s="25" t="s">
        <v>138</v>
      </c>
      <c r="C101" s="32" t="s">
        <v>162</v>
      </c>
      <c r="D101" s="73" t="str">
        <f>"160103590000"</f>
        <v>160103590000</v>
      </c>
      <c r="E101" s="68">
        <v>9</v>
      </c>
      <c r="F101" s="69">
        <v>100</v>
      </c>
      <c r="G101" s="68">
        <v>8</v>
      </c>
      <c r="H101" s="69">
        <v>90</v>
      </c>
      <c r="I101" s="68">
        <v>10</v>
      </c>
      <c r="J101" s="69">
        <v>100</v>
      </c>
      <c r="K101" s="68">
        <v>7</v>
      </c>
      <c r="L101" s="69">
        <v>89</v>
      </c>
      <c r="M101" s="68">
        <v>8</v>
      </c>
      <c r="N101" s="69">
        <v>85</v>
      </c>
      <c r="O101" s="68">
        <v>8</v>
      </c>
      <c r="P101" s="69">
        <v>90</v>
      </c>
      <c r="Q101" s="68">
        <v>9</v>
      </c>
      <c r="R101" s="69">
        <v>90</v>
      </c>
      <c r="S101" s="68">
        <v>8</v>
      </c>
      <c r="T101" s="69">
        <v>85</v>
      </c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6"/>
      <c r="BL101" s="36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</row>
    <row r="102" spans="1:116" ht="15">
      <c r="A102" s="18">
        <v>25</v>
      </c>
      <c r="B102" s="25" t="s">
        <v>138</v>
      </c>
      <c r="C102" s="32" t="s">
        <v>163</v>
      </c>
      <c r="D102" s="73" t="str">
        <f>"160103600000"</f>
        <v>160103600000</v>
      </c>
      <c r="E102" s="68">
        <v>10</v>
      </c>
      <c r="F102" s="69">
        <v>100</v>
      </c>
      <c r="G102" s="68">
        <v>9</v>
      </c>
      <c r="H102" s="69">
        <v>100</v>
      </c>
      <c r="I102" s="68">
        <v>9</v>
      </c>
      <c r="J102" s="69">
        <v>100</v>
      </c>
      <c r="K102" s="68">
        <v>9</v>
      </c>
      <c r="L102" s="69">
        <v>94</v>
      </c>
      <c r="M102" s="68">
        <v>9</v>
      </c>
      <c r="N102" s="69">
        <v>91</v>
      </c>
      <c r="O102" s="68">
        <v>9</v>
      </c>
      <c r="P102" s="69">
        <v>90</v>
      </c>
      <c r="Q102" s="68">
        <v>9</v>
      </c>
      <c r="R102" s="69">
        <v>90</v>
      </c>
      <c r="S102" s="68">
        <v>8</v>
      </c>
      <c r="T102" s="69">
        <v>90</v>
      </c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6"/>
      <c r="BL102" s="36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</row>
    <row r="103" spans="1:116" ht="15">
      <c r="A103" s="18">
        <v>26</v>
      </c>
      <c r="B103" s="25" t="s">
        <v>138</v>
      </c>
      <c r="C103" s="32" t="s">
        <v>164</v>
      </c>
      <c r="D103" s="73" t="str">
        <f>"160103610000"</f>
        <v>160103610000</v>
      </c>
      <c r="E103" s="68">
        <v>9</v>
      </c>
      <c r="F103" s="69">
        <v>100</v>
      </c>
      <c r="G103" s="68">
        <v>7</v>
      </c>
      <c r="H103" s="69">
        <v>100</v>
      </c>
      <c r="I103" s="68">
        <v>9</v>
      </c>
      <c r="J103" s="69">
        <v>100</v>
      </c>
      <c r="K103" s="68">
        <v>7</v>
      </c>
      <c r="L103" s="69">
        <v>89</v>
      </c>
      <c r="M103" s="68">
        <v>7</v>
      </c>
      <c r="N103" s="69">
        <v>91</v>
      </c>
      <c r="O103" s="68">
        <v>9</v>
      </c>
      <c r="P103" s="69">
        <v>90</v>
      </c>
      <c r="Q103" s="68">
        <v>10</v>
      </c>
      <c r="R103" s="69">
        <v>100</v>
      </c>
      <c r="S103" s="68">
        <v>8</v>
      </c>
      <c r="T103" s="69">
        <v>92</v>
      </c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6"/>
      <c r="BL103" s="36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</row>
    <row r="104" spans="1:116" ht="15">
      <c r="A104" s="18">
        <v>27</v>
      </c>
      <c r="B104" s="25" t="s">
        <v>138</v>
      </c>
      <c r="C104" s="32" t="s">
        <v>165</v>
      </c>
      <c r="D104" s="73" t="str">
        <f>"160103620000"</f>
        <v>160103620000</v>
      </c>
      <c r="E104" s="68">
        <v>9</v>
      </c>
      <c r="F104" s="69">
        <v>100</v>
      </c>
      <c r="G104" s="68">
        <v>6</v>
      </c>
      <c r="H104" s="69">
        <v>90</v>
      </c>
      <c r="I104" s="68">
        <v>7</v>
      </c>
      <c r="J104" s="69">
        <v>100</v>
      </c>
      <c r="K104" s="68">
        <v>7</v>
      </c>
      <c r="L104" s="69">
        <v>94</v>
      </c>
      <c r="M104" s="71">
        <v>6</v>
      </c>
      <c r="N104" s="69">
        <v>85</v>
      </c>
      <c r="O104" s="68">
        <v>8</v>
      </c>
      <c r="P104" s="69">
        <v>90</v>
      </c>
      <c r="Q104" s="68">
        <v>9</v>
      </c>
      <c r="R104" s="69">
        <v>85</v>
      </c>
      <c r="S104" s="68">
        <v>8</v>
      </c>
      <c r="T104" s="69">
        <v>90</v>
      </c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6"/>
      <c r="BL104" s="36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</row>
    <row r="105" spans="1:116" ht="15">
      <c r="A105" s="18">
        <v>28</v>
      </c>
      <c r="B105" s="25" t="s">
        <v>138</v>
      </c>
      <c r="C105" s="32" t="s">
        <v>166</v>
      </c>
      <c r="D105" s="73" t="str">
        <f>"160103630000"</f>
        <v>160103630000</v>
      </c>
      <c r="E105" s="68">
        <v>9</v>
      </c>
      <c r="F105" s="69">
        <v>100</v>
      </c>
      <c r="G105" s="68">
        <v>6</v>
      </c>
      <c r="H105" s="69">
        <v>90</v>
      </c>
      <c r="I105" s="68">
        <v>8</v>
      </c>
      <c r="J105" s="69">
        <v>100</v>
      </c>
      <c r="K105" s="68">
        <v>8</v>
      </c>
      <c r="L105" s="69">
        <v>89</v>
      </c>
      <c r="M105" s="68">
        <v>8</v>
      </c>
      <c r="N105" s="69">
        <v>85</v>
      </c>
      <c r="O105" s="68">
        <v>8</v>
      </c>
      <c r="P105" s="69">
        <v>90</v>
      </c>
      <c r="Q105" s="68">
        <v>10</v>
      </c>
      <c r="R105" s="69">
        <v>100</v>
      </c>
      <c r="S105" s="68">
        <v>7</v>
      </c>
      <c r="T105" s="69">
        <v>85</v>
      </c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6"/>
      <c r="BL105" s="36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</row>
    <row r="106" spans="1:116" ht="15">
      <c r="A106" s="18">
        <v>29</v>
      </c>
      <c r="B106" s="25" t="s">
        <v>138</v>
      </c>
      <c r="C106" s="32" t="s">
        <v>167</v>
      </c>
      <c r="D106" s="73" t="str">
        <f>"160103640000"</f>
        <v>160103640000</v>
      </c>
      <c r="E106" s="68">
        <v>9</v>
      </c>
      <c r="F106" s="69">
        <v>100</v>
      </c>
      <c r="G106" s="68">
        <v>7</v>
      </c>
      <c r="H106" s="69">
        <v>100</v>
      </c>
      <c r="I106" s="68">
        <v>9</v>
      </c>
      <c r="J106" s="69">
        <v>100</v>
      </c>
      <c r="K106" s="68">
        <v>7</v>
      </c>
      <c r="L106" s="69">
        <v>94</v>
      </c>
      <c r="M106" s="68">
        <v>8</v>
      </c>
      <c r="N106" s="69">
        <v>97</v>
      </c>
      <c r="O106" s="68">
        <v>8</v>
      </c>
      <c r="P106" s="69">
        <v>90</v>
      </c>
      <c r="Q106" s="68">
        <v>10</v>
      </c>
      <c r="R106" s="69">
        <v>100</v>
      </c>
      <c r="S106" s="68">
        <v>8</v>
      </c>
      <c r="T106" s="69">
        <v>92</v>
      </c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6"/>
      <c r="BL106" s="36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</row>
    <row r="107" spans="1:116" ht="15">
      <c r="A107" s="18">
        <v>30</v>
      </c>
      <c r="B107" s="25" t="s">
        <v>138</v>
      </c>
      <c r="C107" s="32" t="s">
        <v>168</v>
      </c>
      <c r="D107" s="73" t="str">
        <f>"160103650000"</f>
        <v>160103650000</v>
      </c>
      <c r="E107" s="68">
        <v>9</v>
      </c>
      <c r="F107" s="69">
        <v>100</v>
      </c>
      <c r="G107" s="68">
        <v>6</v>
      </c>
      <c r="H107" s="69">
        <v>95</v>
      </c>
      <c r="I107" s="68">
        <v>7</v>
      </c>
      <c r="J107" s="69">
        <v>100</v>
      </c>
      <c r="K107" s="68">
        <v>7</v>
      </c>
      <c r="L107" s="69">
        <v>94</v>
      </c>
      <c r="M107" s="68">
        <v>7</v>
      </c>
      <c r="N107" s="69">
        <v>88</v>
      </c>
      <c r="O107" s="68">
        <v>9</v>
      </c>
      <c r="P107" s="69">
        <v>90</v>
      </c>
      <c r="Q107" s="68">
        <v>10</v>
      </c>
      <c r="R107" s="69">
        <v>100</v>
      </c>
      <c r="S107" s="68">
        <v>8</v>
      </c>
      <c r="T107" s="69">
        <v>92</v>
      </c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6"/>
      <c r="BL107" s="36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</row>
    <row r="108" spans="1:116" ht="15">
      <c r="A108" s="18">
        <v>31</v>
      </c>
      <c r="B108" s="25" t="s">
        <v>138</v>
      </c>
      <c r="C108" s="32" t="s">
        <v>169</v>
      </c>
      <c r="D108" s="73" t="str">
        <f>"160103660000"</f>
        <v>160103660000</v>
      </c>
      <c r="E108" s="68">
        <v>9</v>
      </c>
      <c r="F108" s="69">
        <v>100</v>
      </c>
      <c r="G108" s="68">
        <v>8</v>
      </c>
      <c r="H108" s="69">
        <v>95</v>
      </c>
      <c r="I108" s="68">
        <v>7</v>
      </c>
      <c r="J108" s="69">
        <v>100</v>
      </c>
      <c r="K108" s="68">
        <v>7</v>
      </c>
      <c r="L108" s="69">
        <v>94</v>
      </c>
      <c r="M108" s="68">
        <v>9</v>
      </c>
      <c r="N108" s="69">
        <v>94</v>
      </c>
      <c r="O108" s="68">
        <v>9</v>
      </c>
      <c r="P108" s="69">
        <v>90</v>
      </c>
      <c r="Q108" s="68">
        <v>10</v>
      </c>
      <c r="R108" s="69">
        <v>100</v>
      </c>
      <c r="S108" s="68">
        <v>9</v>
      </c>
      <c r="T108" s="69">
        <v>92</v>
      </c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6"/>
      <c r="BL108" s="36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</row>
    <row r="109" spans="1:116" ht="15">
      <c r="A109" s="18">
        <v>32</v>
      </c>
      <c r="B109" s="25" t="s">
        <v>138</v>
      </c>
      <c r="C109" s="32" t="s">
        <v>170</v>
      </c>
      <c r="D109" s="73" t="str">
        <f>"160103670000"</f>
        <v>160103670000</v>
      </c>
      <c r="E109" s="68">
        <v>8</v>
      </c>
      <c r="F109" s="69">
        <v>100</v>
      </c>
      <c r="G109" s="68">
        <v>6</v>
      </c>
      <c r="H109" s="69">
        <v>89</v>
      </c>
      <c r="I109" s="68">
        <v>7</v>
      </c>
      <c r="J109" s="69">
        <v>100</v>
      </c>
      <c r="K109" s="68">
        <v>7</v>
      </c>
      <c r="L109" s="69">
        <v>89</v>
      </c>
      <c r="M109" s="71">
        <v>6</v>
      </c>
      <c r="N109" s="69">
        <v>62</v>
      </c>
      <c r="O109" s="68">
        <v>8</v>
      </c>
      <c r="P109" s="69">
        <v>90</v>
      </c>
      <c r="Q109" s="68">
        <v>9</v>
      </c>
      <c r="R109" s="69">
        <v>85</v>
      </c>
      <c r="S109" s="68">
        <v>8</v>
      </c>
      <c r="T109" s="69">
        <v>85</v>
      </c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6"/>
      <c r="BL109" s="36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</row>
    <row r="110" spans="1:116" ht="15">
      <c r="A110" s="18">
        <v>33</v>
      </c>
      <c r="B110" s="25" t="s">
        <v>138</v>
      </c>
      <c r="C110" s="32" t="s">
        <v>171</v>
      </c>
      <c r="D110" s="73" t="str">
        <f>"160103680000"</f>
        <v>160103680000</v>
      </c>
      <c r="E110" s="68">
        <v>7</v>
      </c>
      <c r="F110" s="69">
        <v>100</v>
      </c>
      <c r="G110" s="68">
        <v>6</v>
      </c>
      <c r="H110" s="69">
        <v>95</v>
      </c>
      <c r="I110" s="68">
        <v>7</v>
      </c>
      <c r="J110" s="69">
        <v>100</v>
      </c>
      <c r="K110" s="68">
        <v>7</v>
      </c>
      <c r="L110" s="69">
        <v>94</v>
      </c>
      <c r="M110" s="68">
        <v>7</v>
      </c>
      <c r="N110" s="69">
        <v>85</v>
      </c>
      <c r="O110" s="68">
        <v>8</v>
      </c>
      <c r="P110" s="69">
        <v>90</v>
      </c>
      <c r="Q110" s="68">
        <v>8</v>
      </c>
      <c r="R110" s="69">
        <v>85</v>
      </c>
      <c r="S110" s="68">
        <v>8</v>
      </c>
      <c r="T110" s="69">
        <v>88</v>
      </c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6"/>
      <c r="BL110" s="36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</row>
    <row r="111" spans="1:116" ht="15">
      <c r="A111" s="18">
        <v>34</v>
      </c>
      <c r="B111" s="25" t="s">
        <v>138</v>
      </c>
      <c r="C111" s="32" t="s">
        <v>172</v>
      </c>
      <c r="D111" s="73" t="str">
        <f>"160103690000"</f>
        <v>160103690000</v>
      </c>
      <c r="E111" s="68">
        <v>8</v>
      </c>
      <c r="F111" s="69">
        <v>100</v>
      </c>
      <c r="G111" s="68">
        <v>6</v>
      </c>
      <c r="H111" s="69">
        <v>95</v>
      </c>
      <c r="I111" s="68">
        <v>7</v>
      </c>
      <c r="J111" s="69">
        <v>100</v>
      </c>
      <c r="K111" s="68">
        <v>7</v>
      </c>
      <c r="L111" s="69">
        <v>89</v>
      </c>
      <c r="M111" s="68">
        <v>8</v>
      </c>
      <c r="N111" s="69">
        <v>85</v>
      </c>
      <c r="O111" s="68">
        <v>8</v>
      </c>
      <c r="P111" s="69">
        <v>90</v>
      </c>
      <c r="Q111" s="68">
        <v>9</v>
      </c>
      <c r="R111" s="69">
        <v>85</v>
      </c>
      <c r="S111" s="68">
        <v>8</v>
      </c>
      <c r="T111" s="69">
        <v>85</v>
      </c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6"/>
      <c r="BL111" s="36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</row>
    <row r="112" spans="1:116" ht="15">
      <c r="A112" s="18">
        <v>35</v>
      </c>
      <c r="B112" s="25" t="s">
        <v>138</v>
      </c>
      <c r="C112" s="32" t="s">
        <v>173</v>
      </c>
      <c r="D112" s="73" t="str">
        <f>"160103700000"</f>
        <v>160103700000</v>
      </c>
      <c r="E112" s="68">
        <v>8</v>
      </c>
      <c r="F112" s="69">
        <v>100</v>
      </c>
      <c r="G112" s="68">
        <v>7</v>
      </c>
      <c r="H112" s="69">
        <v>95</v>
      </c>
      <c r="I112" s="68">
        <v>8</v>
      </c>
      <c r="J112" s="69">
        <v>100</v>
      </c>
      <c r="K112" s="68">
        <v>8</v>
      </c>
      <c r="L112" s="69">
        <v>94</v>
      </c>
      <c r="M112" s="68">
        <v>8</v>
      </c>
      <c r="N112" s="69">
        <v>85</v>
      </c>
      <c r="O112" s="68">
        <v>7</v>
      </c>
      <c r="P112" s="69">
        <v>90</v>
      </c>
      <c r="Q112" s="68">
        <v>9</v>
      </c>
      <c r="R112" s="69">
        <v>85</v>
      </c>
      <c r="S112" s="68">
        <v>8</v>
      </c>
      <c r="T112" s="69">
        <v>85</v>
      </c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6"/>
      <c r="BL112" s="36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</row>
    <row r="113" spans="1:116" ht="15">
      <c r="A113" s="18">
        <v>36</v>
      </c>
      <c r="B113" s="25" t="s">
        <v>138</v>
      </c>
      <c r="C113" s="32" t="s">
        <v>174</v>
      </c>
      <c r="D113" s="73" t="str">
        <f>"160103710000"</f>
        <v>160103710000</v>
      </c>
      <c r="E113" s="68">
        <v>7</v>
      </c>
      <c r="F113" s="69">
        <v>100</v>
      </c>
      <c r="G113" s="68">
        <v>7</v>
      </c>
      <c r="H113" s="69">
        <v>95</v>
      </c>
      <c r="I113" s="68">
        <v>7</v>
      </c>
      <c r="J113" s="69">
        <v>100</v>
      </c>
      <c r="K113" s="68">
        <v>7</v>
      </c>
      <c r="L113" s="69">
        <v>94</v>
      </c>
      <c r="M113" s="68">
        <v>8</v>
      </c>
      <c r="N113" s="69">
        <v>85</v>
      </c>
      <c r="O113" s="68">
        <v>8</v>
      </c>
      <c r="P113" s="69">
        <v>90</v>
      </c>
      <c r="Q113" s="68">
        <v>10</v>
      </c>
      <c r="R113" s="69">
        <v>100</v>
      </c>
      <c r="S113" s="68">
        <v>9</v>
      </c>
      <c r="T113" s="69">
        <v>92</v>
      </c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6"/>
      <c r="BL113" s="36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</row>
  </sheetData>
  <sheetProtection formatColumns="0" formatRows="0" selectLockedCells="1" selectUnlockedCells="1"/>
  <mergeCells count="3">
    <mergeCell ref="A76:DL76"/>
    <mergeCell ref="A39:DL39"/>
    <mergeCell ref="A2:DL2"/>
  </mergeCells>
  <conditionalFormatting sqref="C78:C113 B41:C75 B3:C38">
    <cfRule type="expression" dxfId="2" priority="3" stopIfTrue="1">
      <formula>MOD(ROW()+1,2)</formula>
    </cfRule>
  </conditionalFormatting>
  <conditionalFormatting sqref="B78:B113">
    <cfRule type="expression" dxfId="1" priority="2" stopIfTrue="1">
      <formula>MOD(ROW()+1,2)</formula>
    </cfRule>
  </conditionalFormatting>
  <conditionalFormatting sqref="B59">
    <cfRule type="expression" dxfId="0" priority="1" stopIfTrue="1">
      <formula>MOD(ROW()+1,2)</formula>
    </cfRule>
  </conditionalFormatting>
  <pageMargins left="0.27559055118110237" right="0.23622047244094491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M25"/>
  <sheetViews>
    <sheetView workbookViewId="0">
      <selection activeCell="G17" sqref="G17"/>
    </sheetView>
  </sheetViews>
  <sheetFormatPr baseColWidth="10" defaultRowHeight="15"/>
  <cols>
    <col min="1" max="1" width="13.7109375" customWidth="1"/>
    <col min="2" max="2" width="17" customWidth="1"/>
    <col min="3" max="3" width="14.5703125" customWidth="1"/>
    <col min="4" max="4" width="36" bestFit="1" customWidth="1"/>
    <col min="5" max="5" width="50.7109375" bestFit="1" customWidth="1"/>
  </cols>
  <sheetData>
    <row r="1" spans="1:117" s="8" customFormat="1" ht="58.5" customHeight="1" thickBot="1">
      <c r="A1" s="1" t="s">
        <v>63</v>
      </c>
      <c r="B1" s="1" t="s">
        <v>58</v>
      </c>
      <c r="C1" s="1" t="s">
        <v>24</v>
      </c>
      <c r="D1" s="1" t="s">
        <v>61</v>
      </c>
      <c r="E1" s="1" t="s">
        <v>59</v>
      </c>
      <c r="F1" s="2" t="s">
        <v>26</v>
      </c>
      <c r="G1" s="2" t="s">
        <v>60</v>
      </c>
      <c r="H1" s="2" t="s">
        <v>27</v>
      </c>
      <c r="I1" s="2" t="s">
        <v>60</v>
      </c>
      <c r="J1" s="2" t="s">
        <v>28</v>
      </c>
      <c r="K1" s="2" t="s">
        <v>60</v>
      </c>
      <c r="L1" s="2" t="s">
        <v>29</v>
      </c>
      <c r="M1" s="2" t="s">
        <v>60</v>
      </c>
      <c r="N1" s="2" t="s">
        <v>30</v>
      </c>
      <c r="O1" s="2" t="s">
        <v>60</v>
      </c>
      <c r="P1" s="2" t="s">
        <v>31</v>
      </c>
      <c r="Q1" s="2" t="s">
        <v>60</v>
      </c>
      <c r="R1" s="2" t="s">
        <v>32</v>
      </c>
      <c r="S1" s="2" t="s">
        <v>60</v>
      </c>
      <c r="T1" s="2" t="s">
        <v>33</v>
      </c>
      <c r="U1" s="2" t="s">
        <v>60</v>
      </c>
      <c r="V1" s="3" t="s">
        <v>34</v>
      </c>
      <c r="W1" s="3" t="s">
        <v>60</v>
      </c>
      <c r="X1" s="3" t="s">
        <v>35</v>
      </c>
      <c r="Y1" s="3" t="s">
        <v>60</v>
      </c>
      <c r="Z1" s="3" t="s">
        <v>36</v>
      </c>
      <c r="AA1" s="3" t="s">
        <v>60</v>
      </c>
      <c r="AB1" s="3" t="s">
        <v>37</v>
      </c>
      <c r="AC1" s="3" t="s">
        <v>60</v>
      </c>
      <c r="AD1" s="3" t="s">
        <v>38</v>
      </c>
      <c r="AE1" s="3" t="s">
        <v>60</v>
      </c>
      <c r="AF1" s="3" t="s">
        <v>39</v>
      </c>
      <c r="AG1" s="3" t="s">
        <v>60</v>
      </c>
      <c r="AH1" s="3" t="s">
        <v>40</v>
      </c>
      <c r="AI1" s="3" t="s">
        <v>60</v>
      </c>
      <c r="AJ1" s="4" t="s">
        <v>41</v>
      </c>
      <c r="AK1" s="4" t="s">
        <v>60</v>
      </c>
      <c r="AL1" s="4" t="s">
        <v>42</v>
      </c>
      <c r="AM1" s="4" t="s">
        <v>60</v>
      </c>
      <c r="AN1" s="4" t="s">
        <v>43</v>
      </c>
      <c r="AO1" s="4" t="s">
        <v>60</v>
      </c>
      <c r="AP1" s="4" t="s">
        <v>44</v>
      </c>
      <c r="AQ1" s="4" t="s">
        <v>60</v>
      </c>
      <c r="AR1" s="4" t="s">
        <v>45</v>
      </c>
      <c r="AS1" s="4" t="s">
        <v>60</v>
      </c>
      <c r="AT1" s="4" t="s">
        <v>46</v>
      </c>
      <c r="AU1" s="4" t="s">
        <v>60</v>
      </c>
      <c r="AV1" s="4" t="s">
        <v>47</v>
      </c>
      <c r="AW1" s="4" t="s">
        <v>60</v>
      </c>
      <c r="AX1" s="4" t="s">
        <v>48</v>
      </c>
      <c r="AY1" s="4" t="s">
        <v>60</v>
      </c>
      <c r="AZ1" s="5" t="s">
        <v>49</v>
      </c>
      <c r="BA1" s="5" t="s">
        <v>60</v>
      </c>
      <c r="BB1" s="5" t="s">
        <v>50</v>
      </c>
      <c r="BC1" s="5" t="s">
        <v>60</v>
      </c>
      <c r="BD1" s="5" t="s">
        <v>51</v>
      </c>
      <c r="BE1" s="5" t="s">
        <v>60</v>
      </c>
      <c r="BF1" s="5" t="s">
        <v>52</v>
      </c>
      <c r="BG1" s="5" t="s">
        <v>60</v>
      </c>
      <c r="BH1" s="5" t="s">
        <v>53</v>
      </c>
      <c r="BI1" s="5" t="s">
        <v>60</v>
      </c>
      <c r="BJ1" s="5" t="s">
        <v>54</v>
      </c>
      <c r="BK1" s="5" t="s">
        <v>60</v>
      </c>
      <c r="BL1" s="5" t="s">
        <v>55</v>
      </c>
      <c r="BM1" s="5" t="s">
        <v>60</v>
      </c>
      <c r="BN1" s="5" t="s">
        <v>56</v>
      </c>
      <c r="BO1" s="5" t="s">
        <v>60</v>
      </c>
      <c r="BP1" s="4" t="s">
        <v>57</v>
      </c>
      <c r="BQ1" s="4" t="s">
        <v>60</v>
      </c>
      <c r="BR1" s="4" t="s">
        <v>0</v>
      </c>
      <c r="BS1" s="4" t="s">
        <v>60</v>
      </c>
      <c r="BT1" s="4" t="s">
        <v>1</v>
      </c>
      <c r="BU1" s="4" t="s">
        <v>60</v>
      </c>
      <c r="BV1" s="4" t="s">
        <v>2</v>
      </c>
      <c r="BW1" s="4" t="s">
        <v>60</v>
      </c>
      <c r="BX1" s="4" t="s">
        <v>3</v>
      </c>
      <c r="BY1" s="4" t="s">
        <v>60</v>
      </c>
      <c r="BZ1" s="4" t="s">
        <v>4</v>
      </c>
      <c r="CA1" s="4" t="s">
        <v>60</v>
      </c>
      <c r="CB1" s="4" t="s">
        <v>5</v>
      </c>
      <c r="CC1" s="4" t="s">
        <v>60</v>
      </c>
      <c r="CD1" s="4" t="s">
        <v>6</v>
      </c>
      <c r="CE1" s="4" t="s">
        <v>60</v>
      </c>
      <c r="CF1" s="6" t="s">
        <v>7</v>
      </c>
      <c r="CG1" s="6" t="s">
        <v>60</v>
      </c>
      <c r="CH1" s="6" t="s">
        <v>8</v>
      </c>
      <c r="CI1" s="6" t="s">
        <v>60</v>
      </c>
      <c r="CJ1" s="6" t="s">
        <v>9</v>
      </c>
      <c r="CK1" s="6" t="s">
        <v>60</v>
      </c>
      <c r="CL1" s="6" t="s">
        <v>10</v>
      </c>
      <c r="CM1" s="6" t="s">
        <v>60</v>
      </c>
      <c r="CN1" s="6" t="s">
        <v>11</v>
      </c>
      <c r="CO1" s="6" t="s">
        <v>60</v>
      </c>
      <c r="CP1" s="6" t="s">
        <v>12</v>
      </c>
      <c r="CQ1" s="6" t="s">
        <v>60</v>
      </c>
      <c r="CR1" s="6" t="s">
        <v>13</v>
      </c>
      <c r="CS1" s="6" t="s">
        <v>60</v>
      </c>
      <c r="CT1" s="6" t="s">
        <v>14</v>
      </c>
      <c r="CU1" s="6" t="s">
        <v>60</v>
      </c>
      <c r="CV1" s="7" t="s">
        <v>15</v>
      </c>
      <c r="CW1" s="7" t="s">
        <v>60</v>
      </c>
      <c r="CX1" s="7" t="s">
        <v>16</v>
      </c>
      <c r="CY1" s="7" t="s">
        <v>60</v>
      </c>
      <c r="CZ1" s="7" t="s">
        <v>17</v>
      </c>
      <c r="DA1" s="7" t="s">
        <v>60</v>
      </c>
      <c r="DB1" s="7" t="s">
        <v>18</v>
      </c>
      <c r="DC1" s="7" t="s">
        <v>60</v>
      </c>
      <c r="DD1" s="7" t="s">
        <v>19</v>
      </c>
      <c r="DE1" s="7" t="s">
        <v>60</v>
      </c>
      <c r="DF1" s="7" t="s">
        <v>20</v>
      </c>
      <c r="DG1" s="7"/>
      <c r="DH1" s="7" t="s">
        <v>21</v>
      </c>
      <c r="DI1" s="7" t="s">
        <v>60</v>
      </c>
      <c r="DJ1" s="5" t="s">
        <v>22</v>
      </c>
      <c r="DK1" s="5" t="s">
        <v>60</v>
      </c>
      <c r="DL1" s="5" t="s">
        <v>23</v>
      </c>
      <c r="DM1" s="5" t="s">
        <v>60</v>
      </c>
    </row>
    <row r="2" spans="1:117" s="42" customFormat="1">
      <c r="A2" s="45" t="s">
        <v>64</v>
      </c>
      <c r="B2" s="46">
        <v>42718</v>
      </c>
      <c r="C2" s="47" t="s">
        <v>64</v>
      </c>
      <c r="D2" s="48" t="s">
        <v>175</v>
      </c>
      <c r="E2" s="43" t="s">
        <v>176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7"/>
      <c r="W2" s="15"/>
      <c r="X2" s="15"/>
      <c r="Y2" s="15"/>
      <c r="Z2" s="15"/>
      <c r="AA2" s="15"/>
      <c r="AB2" s="15"/>
      <c r="AC2" s="15"/>
      <c r="AD2" s="15"/>
      <c r="AE2" s="15"/>
      <c r="AF2" s="17"/>
      <c r="AG2" s="15"/>
      <c r="AH2" s="15"/>
      <c r="AI2" s="15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1:117" s="42" customFormat="1">
      <c r="A3" s="49" t="s">
        <v>64</v>
      </c>
      <c r="B3" s="50">
        <v>42655</v>
      </c>
      <c r="C3" s="49" t="s">
        <v>64</v>
      </c>
      <c r="D3" s="51" t="s">
        <v>177</v>
      </c>
      <c r="E3" s="44" t="s">
        <v>176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7"/>
      <c r="W3" s="15"/>
      <c r="X3" s="15"/>
      <c r="Y3" s="15"/>
      <c r="Z3" s="15"/>
      <c r="AA3" s="15"/>
      <c r="AB3" s="15"/>
      <c r="AC3" s="15"/>
      <c r="AD3" s="15"/>
      <c r="AE3" s="15"/>
      <c r="AF3" s="17"/>
      <c r="AG3" s="15"/>
      <c r="AH3" s="15"/>
      <c r="AI3" s="15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</row>
    <row r="4" spans="1:117" s="42" customFormat="1">
      <c r="A4" s="63" t="s">
        <v>64</v>
      </c>
      <c r="B4" s="46">
        <v>42765</v>
      </c>
      <c r="C4" s="64" t="s">
        <v>64</v>
      </c>
      <c r="D4" s="65" t="s">
        <v>186</v>
      </c>
      <c r="E4" s="43" t="s">
        <v>188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7"/>
      <c r="W4" s="15"/>
      <c r="X4" s="15"/>
      <c r="Y4" s="15"/>
      <c r="Z4" s="15"/>
      <c r="AA4" s="15"/>
      <c r="AB4" s="15"/>
      <c r="AC4" s="15"/>
      <c r="AD4" s="15"/>
      <c r="AE4" s="15"/>
      <c r="AF4" s="17"/>
      <c r="AG4" s="15"/>
      <c r="AH4" s="15"/>
      <c r="AI4" s="15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</row>
    <row r="5" spans="1:117" s="42" customFormat="1">
      <c r="A5" s="45" t="s">
        <v>64</v>
      </c>
      <c r="B5" s="46">
        <v>42765</v>
      </c>
      <c r="C5" s="64" t="s">
        <v>64</v>
      </c>
      <c r="D5" s="65" t="s">
        <v>187</v>
      </c>
      <c r="E5" s="43" t="s">
        <v>188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7"/>
      <c r="W5" s="15"/>
      <c r="X5" s="15"/>
      <c r="Y5" s="15"/>
      <c r="Z5" s="15"/>
      <c r="AA5" s="15"/>
      <c r="AB5" s="15"/>
      <c r="AC5" s="15"/>
      <c r="AD5" s="15"/>
      <c r="AE5" s="15"/>
      <c r="AF5" s="17"/>
      <c r="AG5" s="15"/>
      <c r="AH5" s="15"/>
      <c r="AI5" s="15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</row>
    <row r="6" spans="1:117" s="42" customFormat="1">
      <c r="A6" s="49"/>
      <c r="B6" s="46"/>
      <c r="C6" s="64"/>
      <c r="D6" s="48"/>
      <c r="E6" s="4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7"/>
      <c r="W6" s="15"/>
      <c r="X6" s="15"/>
      <c r="Y6" s="15"/>
      <c r="Z6" s="15"/>
      <c r="AA6" s="15"/>
      <c r="AB6" s="15"/>
      <c r="AC6" s="15"/>
      <c r="AD6" s="15"/>
      <c r="AE6" s="15"/>
      <c r="AF6" s="17"/>
      <c r="AG6" s="15"/>
      <c r="AH6" s="15"/>
      <c r="AI6" s="15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</row>
    <row r="7" spans="1:117" s="42" customFormat="1">
      <c r="A7" s="63"/>
      <c r="B7" s="46"/>
      <c r="C7" s="64"/>
      <c r="D7" s="48"/>
      <c r="E7" s="4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7"/>
      <c r="W7" s="15"/>
      <c r="X7" s="15"/>
      <c r="Y7" s="15"/>
      <c r="Z7" s="15"/>
      <c r="AA7" s="15"/>
      <c r="AB7" s="15"/>
      <c r="AC7" s="15"/>
      <c r="AD7" s="15"/>
      <c r="AE7" s="15"/>
      <c r="AF7" s="17"/>
      <c r="AG7" s="15"/>
      <c r="AH7" s="15"/>
      <c r="AI7" s="15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</row>
    <row r="8" spans="1:117" s="42" customFormat="1">
      <c r="A8" s="45"/>
      <c r="B8" s="46"/>
      <c r="C8" s="47"/>
      <c r="D8" s="48"/>
      <c r="E8" s="4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7"/>
      <c r="W8" s="15"/>
      <c r="X8" s="15"/>
      <c r="Y8" s="15"/>
      <c r="Z8" s="15"/>
      <c r="AA8" s="15"/>
      <c r="AB8" s="15"/>
      <c r="AC8" s="15"/>
      <c r="AD8" s="15"/>
      <c r="AE8" s="15"/>
      <c r="AF8" s="17"/>
      <c r="AG8" s="15"/>
      <c r="AH8" s="15"/>
      <c r="AI8" s="15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</row>
    <row r="9" spans="1:117" s="42" customFormat="1">
      <c r="A9" s="45"/>
      <c r="B9" s="46"/>
      <c r="C9" s="47"/>
      <c r="D9" s="48"/>
      <c r="E9" s="4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7"/>
      <c r="W9" s="15"/>
      <c r="X9" s="15"/>
      <c r="Y9" s="15"/>
      <c r="Z9" s="15"/>
      <c r="AA9" s="15"/>
      <c r="AB9" s="15"/>
      <c r="AC9" s="15"/>
      <c r="AD9" s="15"/>
      <c r="AE9" s="15"/>
      <c r="AF9" s="17"/>
      <c r="AG9" s="15"/>
      <c r="AH9" s="15"/>
      <c r="AI9" s="15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</row>
    <row r="10" spans="1:117" s="42" customFormat="1">
      <c r="A10" s="49"/>
      <c r="B10" s="50"/>
      <c r="C10" s="49"/>
      <c r="D10" s="51"/>
      <c r="E10" s="44"/>
    </row>
    <row r="11" spans="1:117" s="57" customFormat="1">
      <c r="A11" s="53"/>
      <c r="B11" s="54"/>
      <c r="C11" s="53"/>
      <c r="D11" s="55"/>
      <c r="E11" s="56"/>
    </row>
    <row r="12" spans="1:117">
      <c r="A12" s="49" t="s">
        <v>64</v>
      </c>
      <c r="B12" s="50">
        <v>42675</v>
      </c>
      <c r="C12" s="49" t="s">
        <v>101</v>
      </c>
      <c r="D12" s="52" t="s">
        <v>178</v>
      </c>
      <c r="E12" s="44" t="s">
        <v>176</v>
      </c>
    </row>
    <row r="13" spans="1:117">
      <c r="A13" s="49" t="s">
        <v>64</v>
      </c>
      <c r="B13" s="50">
        <v>42709</v>
      </c>
      <c r="C13" s="49" t="s">
        <v>101</v>
      </c>
      <c r="D13" s="51" t="s">
        <v>179</v>
      </c>
      <c r="E13" s="44" t="s">
        <v>176</v>
      </c>
    </row>
    <row r="14" spans="1:117">
      <c r="A14" s="49" t="s">
        <v>64</v>
      </c>
      <c r="B14" s="50">
        <v>42682</v>
      </c>
      <c r="C14" s="49" t="s">
        <v>101</v>
      </c>
      <c r="D14" s="51" t="s">
        <v>180</v>
      </c>
      <c r="E14" s="44" t="s">
        <v>176</v>
      </c>
    </row>
    <row r="15" spans="1:117">
      <c r="A15" s="42" t="s">
        <v>64</v>
      </c>
      <c r="B15" s="46">
        <v>42765</v>
      </c>
      <c r="C15" s="42" t="s">
        <v>101</v>
      </c>
      <c r="D15" s="66" t="s">
        <v>124</v>
      </c>
      <c r="E15" s="43" t="s">
        <v>188</v>
      </c>
    </row>
    <row r="16" spans="1:117">
      <c r="A16" s="42" t="s">
        <v>64</v>
      </c>
      <c r="B16" s="46">
        <v>42765</v>
      </c>
      <c r="C16" s="42" t="s">
        <v>101</v>
      </c>
      <c r="D16" s="66" t="s">
        <v>128</v>
      </c>
      <c r="E16" s="43" t="s">
        <v>188</v>
      </c>
    </row>
    <row r="17" spans="1:5">
      <c r="A17" s="42" t="s">
        <v>64</v>
      </c>
      <c r="B17" s="46">
        <v>42765</v>
      </c>
      <c r="C17" s="42" t="s">
        <v>101</v>
      </c>
      <c r="D17" s="66" t="s">
        <v>109</v>
      </c>
      <c r="E17" s="43" t="s">
        <v>188</v>
      </c>
    </row>
    <row r="18" spans="1:5">
      <c r="A18" s="42" t="s">
        <v>64</v>
      </c>
      <c r="B18" s="46">
        <v>42765</v>
      </c>
      <c r="C18" s="42" t="s">
        <v>101</v>
      </c>
      <c r="D18" s="66" t="s">
        <v>189</v>
      </c>
      <c r="E18" s="43" t="s">
        <v>188</v>
      </c>
    </row>
    <row r="19" spans="1:5">
      <c r="A19" s="49"/>
      <c r="B19" s="50"/>
      <c r="C19" s="49"/>
      <c r="D19" s="51"/>
      <c r="E19" s="44"/>
    </row>
    <row r="20" spans="1:5">
      <c r="A20" s="49"/>
      <c r="B20" s="50"/>
      <c r="C20" s="49"/>
      <c r="D20" s="51"/>
      <c r="E20" s="44"/>
    </row>
    <row r="21" spans="1:5" s="61" customFormat="1">
      <c r="A21" s="58"/>
      <c r="B21" s="58"/>
      <c r="C21" s="58"/>
      <c r="D21" s="59"/>
      <c r="E21" s="60"/>
    </row>
    <row r="22" spans="1:5">
      <c r="A22" s="49" t="s">
        <v>64</v>
      </c>
      <c r="B22" s="50">
        <v>42675</v>
      </c>
      <c r="C22" s="49" t="s">
        <v>138</v>
      </c>
      <c r="D22" s="51" t="s">
        <v>181</v>
      </c>
      <c r="E22" s="44" t="s">
        <v>176</v>
      </c>
    </row>
    <row r="23" spans="1:5">
      <c r="A23" s="49" t="s">
        <v>64</v>
      </c>
      <c r="B23" s="50">
        <v>42675</v>
      </c>
      <c r="C23" s="49" t="s">
        <v>138</v>
      </c>
      <c r="D23" s="51" t="s">
        <v>182</v>
      </c>
      <c r="E23" s="44" t="s">
        <v>176</v>
      </c>
    </row>
    <row r="24" spans="1:5">
      <c r="A24" s="49" t="s">
        <v>64</v>
      </c>
      <c r="B24" s="50">
        <v>42738</v>
      </c>
      <c r="C24" s="49" t="s">
        <v>138</v>
      </c>
      <c r="D24" s="51" t="s">
        <v>183</v>
      </c>
      <c r="E24" s="44" t="s">
        <v>176</v>
      </c>
    </row>
    <row r="25" spans="1:5">
      <c r="A25" s="49" t="s">
        <v>64</v>
      </c>
      <c r="B25" s="50">
        <v>42754</v>
      </c>
      <c r="C25" s="49" t="s">
        <v>138</v>
      </c>
      <c r="D25" s="51" t="s">
        <v>185</v>
      </c>
      <c r="E25" s="44" t="s">
        <v>184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ACTIVAS</vt:lpstr>
      <vt:lpstr>BAJAS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ControlEsc</cp:lastModifiedBy>
  <cp:lastPrinted>2017-02-24T17:48:28Z</cp:lastPrinted>
  <dcterms:created xsi:type="dcterms:W3CDTF">2015-03-04T14:24:28Z</dcterms:created>
  <dcterms:modified xsi:type="dcterms:W3CDTF">2017-05-29T14:03:08Z</dcterms:modified>
</cp:coreProperties>
</file>