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d_\Documents\Angular2\ENRJSM\ENRJSM\bds\control escolar\2o sem\"/>
    </mc:Choice>
  </mc:AlternateContent>
  <bookViews>
    <workbookView xWindow="0" yWindow="105" windowWidth="10410" windowHeight="9825" activeTab="3"/>
  </bookViews>
  <sheets>
    <sheet name="Hoja1" sheetId="1" r:id="rId1"/>
    <sheet name="Hoja2" sheetId="3" r:id="rId2"/>
    <sheet name="Hoja3" sheetId="4" r:id="rId3"/>
    <sheet name="Base de Datos Actuales A,B Y C" sheetId="5" r:id="rId4"/>
    <sheet name="Hoja5" sheetId="6" r:id="rId5"/>
  </sheets>
  <externalReferences>
    <externalReference r:id="rId6"/>
  </externalReferences>
  <calcPr calcId="162913" concurrentCalc="0"/>
</workbook>
</file>

<file path=xl/calcChain.xml><?xml version="1.0" encoding="utf-8"?>
<calcChain xmlns="http://schemas.openxmlformats.org/spreadsheetml/2006/main">
  <c r="E107" i="5" l="1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D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F111" i="6"/>
  <c r="G110" i="6"/>
  <c r="F110" i="6"/>
  <c r="G108" i="6"/>
  <c r="F108" i="6"/>
  <c r="F107" i="6"/>
  <c r="G106" i="6"/>
  <c r="F106" i="6"/>
  <c r="G105" i="6"/>
  <c r="F105" i="6"/>
  <c r="G104" i="6"/>
  <c r="F104" i="6"/>
  <c r="G103" i="6"/>
  <c r="F103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G89" i="6"/>
  <c r="G87" i="6"/>
  <c r="G86" i="6"/>
  <c r="G84" i="6"/>
  <c r="G83" i="6"/>
  <c r="G82" i="6"/>
  <c r="G81" i="6"/>
  <c r="G80" i="6"/>
  <c r="G79" i="6"/>
  <c r="G78" i="6"/>
  <c r="G77" i="6"/>
  <c r="G75" i="6"/>
  <c r="G73" i="6"/>
  <c r="G71" i="6"/>
  <c r="G70" i="6"/>
  <c r="G68" i="6"/>
  <c r="G67" i="6"/>
  <c r="G66" i="6"/>
  <c r="F65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5" i="6"/>
  <c r="G44" i="6"/>
  <c r="G42" i="6"/>
  <c r="G41" i="6"/>
  <c r="G40" i="6"/>
  <c r="G39" i="6"/>
  <c r="G38" i="6"/>
  <c r="G37" i="6"/>
  <c r="G36" i="6"/>
  <c r="G33" i="6"/>
  <c r="G32" i="6"/>
  <c r="G30" i="6"/>
  <c r="G29" i="6"/>
  <c r="G28" i="6"/>
  <c r="G27" i="6"/>
  <c r="G26" i="6"/>
  <c r="G25" i="6"/>
  <c r="G24" i="6"/>
  <c r="G23" i="6"/>
  <c r="G22" i="6"/>
  <c r="G21" i="6"/>
  <c r="G20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73" i="1"/>
  <c r="G71" i="1"/>
  <c r="G70" i="1"/>
  <c r="G68" i="1"/>
  <c r="G67" i="1"/>
  <c r="G66" i="1"/>
  <c r="G63" i="1"/>
  <c r="G62" i="1"/>
  <c r="G61" i="1"/>
  <c r="G60" i="1"/>
  <c r="G59" i="1"/>
  <c r="G58" i="1"/>
  <c r="G57" i="1"/>
  <c r="G56" i="1"/>
  <c r="G55" i="1"/>
  <c r="G54" i="1"/>
  <c r="G53" i="1"/>
  <c r="G51" i="1"/>
  <c r="G50" i="1"/>
  <c r="G49" i="1"/>
  <c r="G48" i="1"/>
  <c r="G47" i="1"/>
  <c r="G45" i="1"/>
  <c r="G44" i="1"/>
  <c r="G84" i="1"/>
  <c r="G83" i="1"/>
  <c r="G82" i="1"/>
  <c r="G81" i="1"/>
  <c r="G80" i="1"/>
  <c r="G79" i="1"/>
  <c r="G78" i="1"/>
  <c r="G77" i="1"/>
  <c r="G75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06" i="1"/>
  <c r="G105" i="1"/>
  <c r="G104" i="1"/>
  <c r="G103" i="1"/>
  <c r="G110" i="1"/>
  <c r="G108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7" i="1"/>
  <c r="G86" i="1"/>
  <c r="G42" i="1"/>
  <c r="G41" i="1"/>
  <c r="G40" i="1"/>
  <c r="G39" i="1"/>
  <c r="G38" i="1"/>
  <c r="G37" i="1"/>
  <c r="G36" i="1"/>
  <c r="G33" i="1"/>
  <c r="G32" i="1"/>
  <c r="G30" i="1"/>
  <c r="G29" i="1"/>
  <c r="G28" i="1"/>
  <c r="G27" i="1"/>
  <c r="G26" i="1"/>
  <c r="G25" i="1"/>
  <c r="G24" i="1"/>
  <c r="G23" i="1"/>
  <c r="G22" i="1"/>
  <c r="G21" i="1"/>
  <c r="G20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F65" i="1"/>
  <c r="D13" i="3"/>
  <c r="D12" i="3"/>
  <c r="D11" i="3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</calcChain>
</file>

<file path=xl/sharedStrings.xml><?xml version="1.0" encoding="utf-8"?>
<sst xmlns="http://schemas.openxmlformats.org/spreadsheetml/2006/main" count="1903" uniqueCount="447">
  <si>
    <t>AGUILAR LÓPEZ CLAUDIA VANESA</t>
  </si>
  <si>
    <t>A</t>
  </si>
  <si>
    <t xml:space="preserve">ARCE PARTIDA MARIANA  </t>
  </si>
  <si>
    <t>AYALA ESTRADA ALBERTA</t>
  </si>
  <si>
    <t>BARBOSA BRAVO  JAQUELINE LUCERO</t>
  </si>
  <si>
    <t>BECERRIL HERNANDEZ CAROLINA</t>
  </si>
  <si>
    <t>CAMACHO VÁZQUEZ MARÍA DE LA LUZ</t>
  </si>
  <si>
    <t>CANTÚ MENTADO MARISOL</t>
  </si>
  <si>
    <t>DOZAL GONZÁLEZ ANA JAQUELINE</t>
  </si>
  <si>
    <t xml:space="preserve">ENRIQUEZ MARTÍNEZ BLANCA LIDIA </t>
  </si>
  <si>
    <t>ESQUIVEL BERNAL KARLA FERNANDA</t>
  </si>
  <si>
    <t>FRANCISCO  ALONSO VIRGEN</t>
  </si>
  <si>
    <t>GARCÍA PÉREZ MARÍA GUADALUPE</t>
  </si>
  <si>
    <t>GARCÍA RODRÍGUEZ BRENDA</t>
  </si>
  <si>
    <t xml:space="preserve">GARCÍA RODRÍGUEZ SANDRA </t>
  </si>
  <si>
    <t>GARCIA VAZQUEZ KARLA</t>
  </si>
  <si>
    <t>GÓMEZ RENTERÍA PRISCILA</t>
  </si>
  <si>
    <t>JIMÉNEZ GARCÍA DANIELA</t>
  </si>
  <si>
    <t xml:space="preserve">LÓPEZ RAMÍREZ GUADALUPE  </t>
  </si>
  <si>
    <t>MARQUEZ RIVERA MARÍA DOLORES</t>
  </si>
  <si>
    <t>MARTÍNEZ DE LA CRUZ LORENA NAYELI</t>
  </si>
  <si>
    <t xml:space="preserve">MATA HERNÁNDEZ IRIDIANA  </t>
  </si>
  <si>
    <t xml:space="preserve">MONREAL HERNÁNDEZ MARÍA CELIA </t>
  </si>
  <si>
    <t>OLMEDO GARCÍA MARÍA DE JESÚS</t>
  </si>
  <si>
    <t>OLMEDO GARCIA ROSA ISELA</t>
  </si>
  <si>
    <t xml:space="preserve">ORTEGA ZEPEDA SARA </t>
  </si>
  <si>
    <t xml:space="preserve">PÉREZ GAONA LAURA ESPERANZA </t>
  </si>
  <si>
    <t xml:space="preserve">PÉREZ GAONA MARÍA DEL CARMEN </t>
  </si>
  <si>
    <t xml:space="preserve">RAMÍREZ JUÁREZ KENDY </t>
  </si>
  <si>
    <t>RAMÓN VÁZQUEZ DULCE YAKELIN</t>
  </si>
  <si>
    <t>RIVERA GARCÍA LIZBETH</t>
  </si>
  <si>
    <t>RIVERA GONZÁLEZ ESTELI YOZURI</t>
  </si>
  <si>
    <t>RODRÍGUEZ MORENO YURELI YESENIA</t>
  </si>
  <si>
    <t>RODRÍGUEZ PEREZ VALERIA</t>
  </si>
  <si>
    <t>ROSAS SANTIAGO KARLA ALEJANDRA</t>
  </si>
  <si>
    <t>SIFUENTES DOZAL OSIRIS OXALI</t>
  </si>
  <si>
    <t>SIMENTAL SOLANO REYNA LUCERO</t>
  </si>
  <si>
    <t>SUASTEGUI RAMÍREZ KENIA</t>
  </si>
  <si>
    <t>URBINA CERÓN MARÍA GUADALUPE</t>
  </si>
  <si>
    <t>VÁZQUEZ PASCUALON DANIELA</t>
  </si>
  <si>
    <t>ALATORRE VELÁZQUEZ DIANA CAROLINA</t>
  </si>
  <si>
    <t>B</t>
  </si>
  <si>
    <t>ALVARADO CORDERO REYNA LUCERO</t>
  </si>
  <si>
    <t>BURCIAGA ACOSTA NALLELY</t>
  </si>
  <si>
    <t>CARDIEL GONZÁLEZ LESLIE GUADALUPE</t>
  </si>
  <si>
    <t>CONTRERAS ORDAZ FÁTIMA DEL CARMEN</t>
  </si>
  <si>
    <t>DEL ROSARIO CONTRERAS ITZEL</t>
  </si>
  <si>
    <t>FUENTES GONZÁLEZ BLANCA AZUCENA</t>
  </si>
  <si>
    <t>FUENTES VICENTE MANUELA AZUCENA</t>
  </si>
  <si>
    <t>GALLEGOS ACOSTA MARÍA GUADALUPE</t>
  </si>
  <si>
    <t>GAMEZ RODRÍGUEZ VIANEY</t>
  </si>
  <si>
    <t xml:space="preserve">GARCÍA VÁZQUEZ YULIANA TERESA </t>
  </si>
  <si>
    <t>GARCÍA VICENTE MARÍA GUADALUPE</t>
  </si>
  <si>
    <t>GONZALEZ ORTIZ CRISTINA</t>
  </si>
  <si>
    <t>IBARRA MEDINA SELENE</t>
  </si>
  <si>
    <t>LÓPEZ ÁVILA ROSA ANGÉLICA</t>
  </si>
  <si>
    <t>MEDINA  CABRALES MARISOL</t>
  </si>
  <si>
    <t>MEDRANO CENICEROS KAREN BERENICE</t>
  </si>
  <si>
    <t>MIRELES GUZMÁN SALMA IVETTE</t>
  </si>
  <si>
    <t xml:space="preserve">MORALES CARREON JULIA JANETH </t>
  </si>
  <si>
    <t>MORALES VALENCIANA ALICIA</t>
  </si>
  <si>
    <t>ORDAZ FLORES KARLA DIANEY</t>
  </si>
  <si>
    <t>PACHECO PLATEADO  MARÍA GUADALUPE</t>
  </si>
  <si>
    <t>POSADA RAMOS MARIA GUADALUPE</t>
  </si>
  <si>
    <t xml:space="preserve">RAMOS ARIAS GABRIELA </t>
  </si>
  <si>
    <t>ROCHEL VALLES PERLA NAYELI</t>
  </si>
  <si>
    <t>ROJAS GALVÁN MARÍA BERENICE</t>
  </si>
  <si>
    <t>SALAZAR SALAZAR LIZETH</t>
  </si>
  <si>
    <t>SANCHEZ INES MARLENE</t>
  </si>
  <si>
    <t>SANTOS ALONSO ANA</t>
  </si>
  <si>
    <t>SANTOS LUEVANO MERCEDES LETICIA</t>
  </si>
  <si>
    <t>VALENZUELA DE LA CRUZ ITZEL GUADALUPE</t>
  </si>
  <si>
    <t>VALENZUELA RUIZ NANCY ELIZABETH</t>
  </si>
  <si>
    <t>VARGAS CHÁVEZ SANTA CECILIA</t>
  </si>
  <si>
    <t>VELAZQUEZ GALLEGOS MARICRUZ</t>
  </si>
  <si>
    <t>VICENTE LUCAS  DIANA LESLIE</t>
  </si>
  <si>
    <t>VILLA RODRÍGUEZ SELENA</t>
  </si>
  <si>
    <t>VILLALOBOS VÁZQUEZ CINTHIA EDITH</t>
  </si>
  <si>
    <t>VILLANUEVA MEDEL REBECA</t>
  </si>
  <si>
    <t>AGUILERA MORONES MARÍA ADRIANA</t>
  </si>
  <si>
    <t>C</t>
  </si>
  <si>
    <t>ALANIS RAMOS LUZ GISELLE</t>
  </si>
  <si>
    <t xml:space="preserve">ARGUELLES OCHOA JULISA </t>
  </si>
  <si>
    <t>AVILA RAMIREZ CONSUELO SARAHI</t>
  </si>
  <si>
    <t>CASTRO MATA CELIA WENSESLADA</t>
  </si>
  <si>
    <t>DURAN MANQUEROS  SANDRA JAZMIN</t>
  </si>
  <si>
    <t>ESCALERA RODRIGUEZ ESTEFANIA</t>
  </si>
  <si>
    <t>ESPARZA BADILLO  LESLIE GUADALUPE</t>
  </si>
  <si>
    <t>FALCÓN DÍAZ JAZMÍN LIZETH</t>
  </si>
  <si>
    <t xml:space="preserve">GARCIA GUTIERREZ ESMERALDA </t>
  </si>
  <si>
    <t>GONZÁLEZ NAVA MARIA GUADALUPE</t>
  </si>
  <si>
    <t>GUERRERO CALDERÓN KAREN CITLALI</t>
  </si>
  <si>
    <t>HERNÁNDEZ LÓPEZ JOAQUINA GUADALUPE</t>
  </si>
  <si>
    <t xml:space="preserve">HUERTA GARCIA VANESSA </t>
  </si>
  <si>
    <t>LÓPEZ ROMERO ALEJANDRA</t>
  </si>
  <si>
    <t>MACIAS GOMEZ IVON MONSERRATH</t>
  </si>
  <si>
    <t>MACÍAS PADILLA AURORA JUDITH</t>
  </si>
  <si>
    <t>MARTINEZ FLORES VIVIAN JACQUELINE</t>
  </si>
  <si>
    <t>MARTÍNEZ GONZÁLEZ MARÍA GUADALUPE</t>
  </si>
  <si>
    <t>MILIAN JIMÉNEZ ROCÍO</t>
  </si>
  <si>
    <t>MORENO CAMPOS  SINDEY CORAL</t>
  </si>
  <si>
    <t>NÁJERA DOMÍNGUEZ GLORIA</t>
  </si>
  <si>
    <t>NAZARENO GUEVARA  LUZ DEL CARMEN</t>
  </si>
  <si>
    <t>NEVAREZ MANCILLAS GLADIS ANALY</t>
  </si>
  <si>
    <t>PUEBLA MARTÍNEZ  BLANCA ITZEL</t>
  </si>
  <si>
    <t>RAMÍEZ BARRERA RUBICELI</t>
  </si>
  <si>
    <t>RAMÍREZ RODRÍGUEZ EVA MARIBEL</t>
  </si>
  <si>
    <t>RAMOS ANDRADE MIRIAM  JAQUELINE</t>
  </si>
  <si>
    <t>RICARIO DIERA SAIDET YOSELIN</t>
  </si>
  <si>
    <t>RODRIGUEZ DOMÍNGUEZ  JUANITA GUADALUPE</t>
  </si>
  <si>
    <t>ROMERO ROMERO MARIA ISABEL</t>
  </si>
  <si>
    <t>RUIZ MARTÍNEZ ABILENE</t>
  </si>
  <si>
    <t>SAUCEDO ACOSTA DIANA</t>
  </si>
  <si>
    <t>TISCAREÑO MUÑIZ JAQUELINE</t>
  </si>
  <si>
    <t>TORRES RODRIGUEZ BIBIANA</t>
  </si>
  <si>
    <t xml:space="preserve">VARGAS ALVAREZ SARAIH </t>
  </si>
  <si>
    <t>VARGAS VALADEZ IMELDA</t>
  </si>
  <si>
    <t>VÁZQUEZ MARTÍNEZ MARÍA LIZBETH</t>
  </si>
  <si>
    <t>VILLA CISNEROS GUADALUPE ANAHI</t>
  </si>
  <si>
    <t xml:space="preserve">VILLAFAÑA DELGADO GRISEL </t>
  </si>
  <si>
    <t>GRUPO</t>
  </si>
  <si>
    <t>CURP</t>
  </si>
  <si>
    <t>MATRICULA</t>
  </si>
  <si>
    <t>DOMICILIO</t>
  </si>
  <si>
    <t>MUNICIPIO Y ESTADO</t>
  </si>
  <si>
    <t>TELEFONO</t>
  </si>
  <si>
    <t>DURANGO, DURANGO</t>
  </si>
  <si>
    <t>TEPIC, NAYARIT</t>
  </si>
  <si>
    <t>MEXICO, ZUMPAHUACAN</t>
  </si>
  <si>
    <t>ACAPULCO DE JUAREZ, GUERRERO</t>
  </si>
  <si>
    <t>AYUTLA DE LOS LIBRES, GUERRERO</t>
  </si>
  <si>
    <t>CONOCIDO</t>
  </si>
  <si>
    <t>SENTIMIENTO DE LA NACION</t>
  </si>
  <si>
    <t>PROL. EMILIANO ZAPATA NO. 14</t>
  </si>
  <si>
    <t>NOGALES NO. 114, morcillo</t>
  </si>
  <si>
    <t>CRISANTEMOS NO. 20, GRANJAS DEL MARQUEZ</t>
  </si>
  <si>
    <t>ABASOLO, GUANAJUATO</t>
  </si>
  <si>
    <t>SAN FRRANCISCO DEL MAR, JUCHITAN, OAXACA</t>
  </si>
  <si>
    <t>LORETO, ZACATECAS</t>
  </si>
  <si>
    <t>IGNACIO MEJIA, 3RA. SECCIÓN</t>
  </si>
  <si>
    <t>78-911-34-088</t>
  </si>
  <si>
    <t>6188073697</t>
  </si>
  <si>
    <t>3241166250</t>
  </si>
  <si>
    <t>7221244200</t>
  </si>
  <si>
    <t>4291056494</t>
  </si>
  <si>
    <t>PENJAMO, GUANAJUATO</t>
  </si>
  <si>
    <t>GUADALUPE VICTORIA, DURANGO</t>
  </si>
  <si>
    <t>AVE. ALBERTO M. ALVARADO NO. 5, COL. JESUS A. CASTRO</t>
  </si>
  <si>
    <t>RIO GRANDE ZACATECAS</t>
  </si>
  <si>
    <t>NORIA DE ANGELES, ZACATECAS</t>
  </si>
  <si>
    <t>VICENTE GUERRERO NO. 22, P. DE JUAN ALBERTO</t>
  </si>
  <si>
    <t>4961352599</t>
  </si>
  <si>
    <t>SAN BLAS, LORETO ZACATECAS</t>
  </si>
  <si>
    <t>MIGUEL HIDALGO NO. 121, SAN BLAS</t>
  </si>
  <si>
    <t>VICENTE GUERRERO, ACATZINGO</t>
  </si>
  <si>
    <t>TENANCINGO, ESTADO DE MEXICO</t>
  </si>
  <si>
    <t>4432412884</t>
  </si>
  <si>
    <t>VALLE DE SANTIAGO, GUANAJUATO, MEXICO</t>
  </si>
  <si>
    <t>FRANCISCO I MADERO NO. 33, SALITRE DE AGUILARES</t>
  </si>
  <si>
    <t>PLAN DE GUERRERO</t>
  </si>
  <si>
    <t>TIXTLA DE GUERRERO, GUERRERO</t>
  </si>
  <si>
    <t>7541078769</t>
  </si>
  <si>
    <t>JORGE LUIS CAMPOS ESPIRITU NO. 47 EUCALIPTOS</t>
  </si>
  <si>
    <t>SECTOR NO. 173, INF. NORTE</t>
  </si>
  <si>
    <t>5549151446</t>
  </si>
  <si>
    <t>RIO GRANDE, ZACATECAS</t>
  </si>
  <si>
    <t>2DA ALDAMA NO. 14, CALTZONTZIN</t>
  </si>
  <si>
    <t>URUAPAN, MICHOACAN</t>
  </si>
  <si>
    <t>VILLA UNION, DURANGO</t>
  </si>
  <si>
    <t>6751069650</t>
  </si>
  <si>
    <t>CALLE VICENTE GUERRERO S/N, LA CANASTA VILLA UNION</t>
  </si>
  <si>
    <t>TENANCINGO, CDMX</t>
  </si>
  <si>
    <t>PROL. ALFREDO DEL MAZO S/N, SANTANA</t>
  </si>
  <si>
    <t>675116464</t>
  </si>
  <si>
    <t>AGUASCALIENTES, AGS.</t>
  </si>
  <si>
    <t>CERRO DE LOS GALLOS NO. 221, FOV. OJO DE AGUA</t>
  </si>
  <si>
    <t>CUAUHTEMOC S/N</t>
  </si>
  <si>
    <t>6181113409</t>
  </si>
  <si>
    <t>DE LA CRUZ ANIZETO  ANAHI</t>
  </si>
  <si>
    <t>ROMAN VALLES NANCY JANETH</t>
  </si>
  <si>
    <t>CHALMA, VERACRUZ</t>
  </si>
  <si>
    <t>6761047830</t>
  </si>
  <si>
    <t>FRANCISCO ZARCO NO. 564, GUADALUPE VICTORIA</t>
  </si>
  <si>
    <t>CUENCAME, DURANGO</t>
  </si>
  <si>
    <t>6181535057</t>
  </si>
  <si>
    <t>CONOCIDO, COL. 22 DE MAYO</t>
  </si>
  <si>
    <t>6771065571</t>
  </si>
  <si>
    <t>CONOCIDO, LA SAUCEDA</t>
  </si>
  <si>
    <t>RAMON LOPEZ VELARDE NO. 7, CENTRO</t>
  </si>
  <si>
    <t>6182709743</t>
  </si>
  <si>
    <t>DURANGO</t>
  </si>
  <si>
    <t>CANATLAN, DURANGO</t>
  </si>
  <si>
    <t>FERNANDO CARRILLO, EJIDAL</t>
  </si>
  <si>
    <t>6758665165</t>
  </si>
  <si>
    <t>ATLIACA, TIXTLA DE GUERRERO, GUERRERO</t>
  </si>
  <si>
    <t>7541034956</t>
  </si>
  <si>
    <t>JUAN N. ALVAREZ, CENTRO</t>
  </si>
  <si>
    <t>4961075467</t>
  </si>
  <si>
    <t>4961182085</t>
  </si>
  <si>
    <t>5 DE MAYO NO. 3, BIMBALETES</t>
  </si>
  <si>
    <t>AV. FELIPE ANGELES NO. 217</t>
  </si>
  <si>
    <t>AV. FELIPE ANGELES NO. 262</t>
  </si>
  <si>
    <t>6761096142</t>
  </si>
  <si>
    <t>8712880070</t>
  </si>
  <si>
    <t>VERACRUZ POANAS, DURANGO</t>
  </si>
  <si>
    <t>6751150905</t>
  </si>
  <si>
    <t>7471066067</t>
  </si>
  <si>
    <t>ALVARO OBREGON S/N, CENTRO</t>
  </si>
  <si>
    <t>FRANCISCO ZARCO NO. 300, COL. ROMA</t>
  </si>
  <si>
    <t>CANATLAN DURANGO</t>
  </si>
  <si>
    <t>6778710265</t>
  </si>
  <si>
    <t>LA SOLEDAD</t>
  </si>
  <si>
    <t>DOMICILIO CONOCIDO</t>
  </si>
  <si>
    <t>6751109061</t>
  </si>
  <si>
    <t>NOMBRE DE DIOS, DURANGO</t>
  </si>
  <si>
    <t>SAN ANTONIO NO. 6</t>
  </si>
  <si>
    <t>6751094693</t>
  </si>
  <si>
    <t>MATAMOROS S/N VILLAUNION</t>
  </si>
  <si>
    <t>POANAS, DURANGO</t>
  </si>
  <si>
    <t>ZARAGOZA NO. 34, EL REFUGIO</t>
  </si>
  <si>
    <t>6751151723</t>
  </si>
  <si>
    <t>6751129441</t>
  </si>
  <si>
    <t>6182377958</t>
  </si>
  <si>
    <t>CONOCIDO CUEVA B</t>
  </si>
  <si>
    <t>4951055203</t>
  </si>
  <si>
    <t>RIO LA LABOR, LA LABOR</t>
  </si>
  <si>
    <t>CALVILLO, AGS.</t>
  </si>
  <si>
    <t>RUIZ CORTINEZ NO. 1023, SANTA CRUZ</t>
  </si>
  <si>
    <t>4968513440</t>
  </si>
  <si>
    <t>CALZADA 5 DE FEBRERO</t>
  </si>
  <si>
    <t>6761123330</t>
  </si>
  <si>
    <t>MARTIRES DE CHICAGO NO. 927, CUAUHTEMOC</t>
  </si>
  <si>
    <t>6761122153</t>
  </si>
  <si>
    <t>FRANCISCO DEVORA NO. 25, HUERTAS DE ABAJO</t>
  </si>
  <si>
    <t>FRESNILLO, ZACATECAS</t>
  </si>
  <si>
    <t>CONSTITUCION Y SANTOS DEGOLLADOS, J. GUADALUPE AGUILERA</t>
  </si>
  <si>
    <t>6778717795</t>
  </si>
  <si>
    <t>3111483262</t>
  </si>
  <si>
    <t>SANTA MARIA DEL ORO, NAYARIT</t>
  </si>
  <si>
    <t>CONOCIDO, 15 DE SEPTIEMBRE</t>
  </si>
  <si>
    <t>TEOCALTICHE, JALISCO</t>
  </si>
  <si>
    <t>AGUASCALIETES NO. 39 FRACC. LOS ANGELES</t>
  </si>
  <si>
    <t>JESUS GUERRERO NO. 6, EL NOVILLO</t>
  </si>
  <si>
    <t>EL LLANO, AGS.</t>
  </si>
  <si>
    <t>4961144554</t>
  </si>
  <si>
    <t>J. GUADALUPE POSADA NO. 121</t>
  </si>
  <si>
    <t>CAÑADA HONDA, AGS.</t>
  </si>
  <si>
    <t>9675305</t>
  </si>
  <si>
    <t>JAZMIN NO. 211, PRADOS DE LA ESTACION</t>
  </si>
  <si>
    <t>NOMBRE</t>
  </si>
  <si>
    <t>FOTO</t>
  </si>
  <si>
    <t>PICACHO NO. 115</t>
  </si>
  <si>
    <t>9675404</t>
  </si>
  <si>
    <t>CONOCIDO, JUAREZ</t>
  </si>
  <si>
    <t>PEÑON BLANCO, DURANGO</t>
  </si>
  <si>
    <t>AV. CHAPULTEPEC NO. 101, EL REFUGIO</t>
  </si>
  <si>
    <t>JOSE RAMON VALDEZ S/N, 12 DE DICIEMBRE</t>
  </si>
  <si>
    <t>EJIDAL NO. 461, VILLA JUAREZ</t>
  </si>
  <si>
    <t>ASIENTOS, AGS.</t>
  </si>
  <si>
    <t>PRIV. HUGO DOMINGUEZ NO. 101, NIÑOS HEROES</t>
  </si>
  <si>
    <t>MANUEL ACUÑA NO. 8, BARRIO LA PALMA</t>
  </si>
  <si>
    <t>CARDENAS, SAN LUIS POTOSÍ</t>
  </si>
  <si>
    <t>CONOCIDO, CUEVA BLANCA</t>
  </si>
  <si>
    <t>5960808</t>
  </si>
  <si>
    <t>PRIV. 5 DE MAYO NO. 75, CENTRO</t>
  </si>
  <si>
    <t>TIRIPETIO, MICHOACAN</t>
  </si>
  <si>
    <t>CRISTOBAL COLON NO. 108, BARRIO DE AFUERA</t>
  </si>
  <si>
    <t>PALO ALTO, AGS.</t>
  </si>
  <si>
    <t>4961171337</t>
  </si>
  <si>
    <t>ADOLFO LOPEZ MATEOS NO. 20</t>
  </si>
  <si>
    <t>CÁRDENAS, SAN LUIS POTOSÍ</t>
  </si>
  <si>
    <t>NIÑOS HEROES NO. 38, CENTRO</t>
  </si>
  <si>
    <t>JOSE SIXTO VERDUZCO, MICHOACAN</t>
  </si>
  <si>
    <t>CONOCIDO, AZTECA</t>
  </si>
  <si>
    <t>PANUCO DE COLORADO, DURANGO</t>
  </si>
  <si>
    <t>6778830740</t>
  </si>
  <si>
    <t>FLORENCIO BARAJAS NO. 102</t>
  </si>
  <si>
    <t>TURICATO, MICHOACAN</t>
  </si>
  <si>
    <t>23 DE ABRIL, 4TO. CUARTEL</t>
  </si>
  <si>
    <t>7122188016</t>
  </si>
  <si>
    <t>ATLACOMULCO, MÉXDICO</t>
  </si>
  <si>
    <t>CONOCIDO,  EL GALLITO</t>
  </si>
  <si>
    <t>ALLENDE S/N COL. JESUS AGUSTIN CASTRO</t>
  </si>
  <si>
    <t>ZARAGOZA NO. 52, SANA ROSA DE LIMA</t>
  </si>
  <si>
    <t>JUCHITEPEC, EDO. MÉXICO</t>
  </si>
  <si>
    <t>9752500</t>
  </si>
  <si>
    <t>7891092219</t>
  </si>
  <si>
    <t>JUCHITEPEC, EDO. DE MÉDXICO</t>
  </si>
  <si>
    <t>CALLEJON TIERRA BLANCA, SAGRADO CORAZÓN</t>
  </si>
  <si>
    <t>NIÑOS HEROES NO. 13</t>
  </si>
  <si>
    <t>4961041036</t>
  </si>
  <si>
    <t>VILLA GONZALEZ ORTEGA, ZAC.</t>
  </si>
  <si>
    <t>AULC980101MDGGPL07</t>
  </si>
  <si>
    <t>AEPM980905MNTRRR09</t>
  </si>
  <si>
    <t>AAEA940408MMCYSL06</t>
  </si>
  <si>
    <t>BABJ970907MGRRRC08</t>
  </si>
  <si>
    <t>BEHC980416MMCCRR06</t>
  </si>
  <si>
    <t>CAVL980119MGTMZZ05</t>
  </si>
  <si>
    <t>CAMM980502MGRNNR02</t>
  </si>
  <si>
    <t>DOGA980913MDGZNN05</t>
  </si>
  <si>
    <t>EIMB971007MOCNRL00</t>
  </si>
  <si>
    <t>EUBK980810MZSSRR04</t>
  </si>
  <si>
    <t>FAAV980315MOCRLR01</t>
  </si>
  <si>
    <t>GAPG971020MGTRRD08</t>
  </si>
  <si>
    <t>GARB980521MMNRDR01</t>
  </si>
  <si>
    <t>GARS961209MMNRDN01</t>
  </si>
  <si>
    <t>GAVK970928MMCRZR02</t>
  </si>
  <si>
    <t>GORP980114MDGMNR03</t>
  </si>
  <si>
    <t>JIGD980131MDGMRN07</t>
  </si>
  <si>
    <t>LORG980211MMNPMD03</t>
  </si>
  <si>
    <t>MARD970920MZSRVL02</t>
  </si>
  <si>
    <t>MACL940416MZSRRR03</t>
  </si>
  <si>
    <t>MAHI980413MDGTRR02</t>
  </si>
  <si>
    <t>MOHC980815MZSNRL02</t>
  </si>
  <si>
    <t>OEGJ920919MMCLRS03</t>
  </si>
  <si>
    <t>OEGR900830MMCLRS06</t>
  </si>
  <si>
    <t>OEZS960911MSPRPR06</t>
  </si>
  <si>
    <t>PEGL950421MGTRNR05</t>
  </si>
  <si>
    <t>PEGC980216MGTRNR08</t>
  </si>
  <si>
    <t>RAJK961001MGRMRN00</t>
  </si>
  <si>
    <t>RAVD980418MGRMZL00</t>
  </si>
  <si>
    <t>RIGL981201MMCVRZ04</t>
  </si>
  <si>
    <t>RIGE980208MDFVNS04</t>
  </si>
  <si>
    <t>ROMY980718MZSDRR02</t>
  </si>
  <si>
    <t>ROPV980211MDGDRL01</t>
  </si>
  <si>
    <t>ROSK950322MMNSNR06</t>
  </si>
  <si>
    <t>SACB960723MMNLSR18</t>
  </si>
  <si>
    <t>SIDO980506MDGFZS01</t>
  </si>
  <si>
    <t>SISR980704MDGMLY03</t>
  </si>
  <si>
    <t>SURK930827MMNSMN07</t>
  </si>
  <si>
    <t>UICG961104MMCRRD08</t>
  </si>
  <si>
    <t>VAPD980201MGRZSN01</t>
  </si>
  <si>
    <t>AAVD951031MASLLN03</t>
  </si>
  <si>
    <t>AACR981205MDGLRY04</t>
  </si>
  <si>
    <t>BUAN971117MDGRCL03</t>
  </si>
  <si>
    <t>CAGL971125MDGRNS06</t>
  </si>
  <si>
    <t>COOF980204MDGNRT06</t>
  </si>
  <si>
    <t>CUAA970410MVZRNN17</t>
  </si>
  <si>
    <t>ROCI971002MMCSNT03</t>
  </si>
  <si>
    <t>FUGB980911MDGNNL01</t>
  </si>
  <si>
    <t>FUVM980430MTSNCN05</t>
  </si>
  <si>
    <t>GAAG960426MZSLCD06</t>
  </si>
  <si>
    <t>GARV980615MCHMDN00</t>
  </si>
  <si>
    <t>GAVY980305MMCRZL08</t>
  </si>
  <si>
    <t>GAVG980108MVZRCD12</t>
  </si>
  <si>
    <t>GOOC980101MDGNRR03</t>
  </si>
  <si>
    <t>IAMS990216MSPBDL05</t>
  </si>
  <si>
    <t>LOAR970330MBCPVS07</t>
  </si>
  <si>
    <t>MECM960416MBCDBR04</t>
  </si>
  <si>
    <t>MECK980111MDGDNR00</t>
  </si>
  <si>
    <t>MIGS970905MZSRZL07</t>
  </si>
  <si>
    <t>MOCJ980520MDGRRL09</t>
  </si>
  <si>
    <t>MOVA980627MDGRLL08</t>
  </si>
  <si>
    <t>OAFK971128MDGRLR07</t>
  </si>
  <si>
    <t>PAPG970828MGRCLD18</t>
  </si>
  <si>
    <t>PORG980512MASSMD04</t>
  </si>
  <si>
    <t>RAAG960620MASMRB19</t>
  </si>
  <si>
    <t>ROVN981006MDGMLN02</t>
  </si>
  <si>
    <t>ROVP980808MDGCLR08</t>
  </si>
  <si>
    <t>ROGB971124MDGJLR08</t>
  </si>
  <si>
    <t>SASL980918MDGLLZ08</t>
  </si>
  <si>
    <t>SAIM950604MGRNNR00</t>
  </si>
  <si>
    <t>SAAA941210MDFNLN01</t>
  </si>
  <si>
    <t>SALM960722MASNVR06</t>
  </si>
  <si>
    <t>VACI980515MDGLRT02</t>
  </si>
  <si>
    <t>VARN980517MDGLZN02</t>
  </si>
  <si>
    <t>VACS980914MDGRHN02</t>
  </si>
  <si>
    <t>VEGM971121MDGLLR05</t>
  </si>
  <si>
    <t>VILD970717MDFCCN06</t>
  </si>
  <si>
    <t>VIRS970416MDGLDL07</t>
  </si>
  <si>
    <t>VIVC980422MASLZN06</t>
  </si>
  <si>
    <t>AUMA981121MCHGRD06</t>
  </si>
  <si>
    <t>AARL971027MDGLMZ01</t>
  </si>
  <si>
    <t>AUOJ980309MDGRCL00</t>
  </si>
  <si>
    <t>AIRC980407MCHVMN00</t>
  </si>
  <si>
    <t>CAMC980928MDGSTL00</t>
  </si>
  <si>
    <t>IMSS</t>
  </si>
  <si>
    <t>CARR. A SAN GASPAR S/N, BARRIO LA ASENCIÓN</t>
  </si>
  <si>
    <t>CONOCIDO, FRANCISCO ZARCO</t>
  </si>
  <si>
    <t>MORELOS S/N, 2DA, SECC.</t>
  </si>
  <si>
    <t>LIBERTAD S/N, GUPE DE ATLAS</t>
  </si>
  <si>
    <t>SAN FRRANCISCO DEL MAR, OAXACA</t>
  </si>
  <si>
    <t>EL NOPAL DE ARROYO, CONOCIDO</t>
  </si>
  <si>
    <t>AV. SANTA FE S/N</t>
  </si>
  <si>
    <t>PENJAMILLO, MICHOACAN</t>
  </si>
  <si>
    <t>LA CANDELARIA S/N</t>
  </si>
  <si>
    <t>SAN FRANCISCO DEL MAR, OAXACA</t>
  </si>
  <si>
    <t>CRUZ DEL SUR #5 LAZARO 3RA SECCION</t>
  </si>
  <si>
    <t>ANGAMACUTIRO, MICHOACAN</t>
  </si>
  <si>
    <t>PROLONGACION VICENTE GUERRERO S/N</t>
  </si>
  <si>
    <t>VENUSTIANO CARRANZA #27</t>
  </si>
  <si>
    <t>VALLE DE SNTIAGO, GUANAJUATO</t>
  </si>
  <si>
    <t>CUAUTITLAN IZCALLI, EDO. MEXICO</t>
  </si>
  <si>
    <t>PRIVADA ROSA DE CASTILLA #69</t>
  </si>
  <si>
    <t xml:space="preserve">ALDAMA 2DA. SECCION </t>
  </si>
  <si>
    <t>AV. JUAREZ #13</t>
  </si>
  <si>
    <t>TANGAMANDAPIO, MICHOACAN</t>
  </si>
  <si>
    <t>SAN CRISTOBAL DE LOS GUAJES S/N</t>
  </si>
  <si>
    <t>TENEXATLACO, CHILAPA DE ALVAREZ</t>
  </si>
  <si>
    <t>CHILAPA, GUERRERO</t>
  </si>
  <si>
    <t>SAN JOSE DE GRACIA</t>
  </si>
  <si>
    <t>CANATIAN, DURANGO</t>
  </si>
  <si>
    <t>J. AGUSTIN CASTRO S/N</t>
  </si>
  <si>
    <t>FRANCISCO I. MADERO #524</t>
  </si>
  <si>
    <t>EL AGUAJE</t>
  </si>
  <si>
    <t>CARDENAS, SAN LUIS POTOSI</t>
  </si>
  <si>
    <t>AV. ENRIQUE SANCHEZ</t>
  </si>
  <si>
    <t>SANTA CRUZ DE GUADALUPE</t>
  </si>
  <si>
    <t>ASIENTOS, AGUASCALIENTES</t>
  </si>
  <si>
    <t>PASAJE CONOCIDO</t>
  </si>
  <si>
    <t>PORFIRIO DIAZ S/N</t>
  </si>
  <si>
    <t>APANGO, GUERRERO</t>
  </si>
  <si>
    <t>MARTÍN DE CULZIPAN, GUERERO</t>
  </si>
  <si>
    <t>VERGEL S/N</t>
  </si>
  <si>
    <t>18 DE AGOSTO S/N</t>
  </si>
  <si>
    <t>ENCARNACION DE DIAZ, JALISCO</t>
  </si>
  <si>
    <t>BARRIO LOS SANTIAGO</t>
  </si>
  <si>
    <t>NIXTALPA CONOCIDO</t>
  </si>
  <si>
    <t>CAMELINAS# 29 EL NARANJAL</t>
  </si>
  <si>
    <t>TUXPAN, MICHOACAN</t>
  </si>
  <si>
    <t>EMILIANO ZAPATA #1668</t>
  </si>
  <si>
    <t>RANCHO PASTORES CONOCIDO</t>
  </si>
  <si>
    <t>LAGUNILLAS, MICHOACAN</t>
  </si>
  <si>
    <t>PEDRO ASCENCIO S/N</t>
  </si>
  <si>
    <t>MARTIN DE CULIAPAN GUERRERO</t>
  </si>
  <si>
    <t>AV. MIGUEL HIDALGO S/N</t>
  </si>
  <si>
    <t>ACAPULCO S/N</t>
  </si>
  <si>
    <t>TIXTLA, GUERRERO</t>
  </si>
  <si>
    <t>ADOLFO LOPEZ MATEOS S/N</t>
  </si>
  <si>
    <t>IGNACIO ALLENDE S/N CONOCIDO</t>
  </si>
  <si>
    <t>TACAMBARO, MICHOACAN</t>
  </si>
  <si>
    <t>BAJA</t>
  </si>
  <si>
    <t>EVERARDO MARQUZ #404</t>
  </si>
  <si>
    <t>FRANCISCO VILLA NO. 6, BIMBALETES</t>
  </si>
  <si>
    <t>SALVADOR CASTRO BRENDA AIDE</t>
  </si>
  <si>
    <t>Fecha de Baja</t>
  </si>
  <si>
    <t>BAJAS 2016-2019 PRIMER SEMESTRE</t>
  </si>
  <si>
    <t>----</t>
  </si>
  <si>
    <t>ONTIVEROS MARTINEZ MARCIA CARMINA</t>
  </si>
  <si>
    <t>N°</t>
  </si>
  <si>
    <t>GRUPO C</t>
  </si>
  <si>
    <t>GRUPO B</t>
  </si>
  <si>
    <t>GRUPO A</t>
  </si>
  <si>
    <t>---</t>
  </si>
  <si>
    <t>Base de Datos Actuales</t>
  </si>
  <si>
    <t>NO</t>
  </si>
  <si>
    <t>MUNIC_EDO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</si>
</sst>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9"/>
      <color rgb="FF7030A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  <font>
      <sz val="10"/>
      <name val="Arial"/>
      <family val="2"/>
    </font>
    <font>
      <sz val="7.5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15" fillId="0" borderId="0"/>
  </cellStyleXfs>
  <cellXfs count="93">
    <xf numFmtId="0" fontId="0" fillId="0" borderId="0" xfId="0"/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Border="1"/>
    <xf numFmtId="0" fontId="2" fillId="2" borderId="1" xfId="0" applyNumberFormat="1" applyFont="1" applyFill="1" applyBorder="1"/>
    <xf numFmtId="0" fontId="3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1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1" xfId="0" applyNumberFormat="1" applyFont="1" applyFill="1" applyBorder="1"/>
    <xf numFmtId="2" fontId="2" fillId="0" borderId="1" xfId="0" applyNumberFormat="1" applyFont="1" applyFill="1" applyBorder="1" applyAlignment="1" applyProtection="1">
      <alignment horizontal="left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vertical="center" wrapText="1"/>
    </xf>
    <xf numFmtId="0" fontId="9" fillId="0" borderId="0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0" fontId="9" fillId="2" borderId="1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right" vertical="center" wrapText="1"/>
    </xf>
    <xf numFmtId="0" fontId="1" fillId="4" borderId="0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horizontal="right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14" fontId="1" fillId="0" borderId="1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vertical="center" wrapText="1"/>
    </xf>
    <xf numFmtId="0" fontId="1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vertical="center" wrapText="1"/>
    </xf>
    <xf numFmtId="0" fontId="2" fillId="2" borderId="3" xfId="0" applyNumberFormat="1" applyFont="1" applyFill="1" applyBorder="1" applyAlignment="1">
      <alignment horizontal="right"/>
    </xf>
    <xf numFmtId="14" fontId="4" fillId="0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right" vertical="center"/>
      <protection locked="0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quotePrefix="1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vertical="center" wrapText="1"/>
    </xf>
    <xf numFmtId="0" fontId="1" fillId="2" borderId="0" xfId="0" applyNumberFormat="1" applyFont="1" applyFill="1" applyBorder="1" applyAlignment="1" applyProtection="1">
      <alignment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vertical="center" wrapText="1"/>
    </xf>
    <xf numFmtId="0" fontId="9" fillId="5" borderId="1" xfId="0" applyNumberFormat="1" applyFont="1" applyFill="1" applyBorder="1" applyAlignment="1" applyProtection="1">
      <alignment vertical="center" wrapText="1"/>
    </xf>
    <xf numFmtId="0" fontId="1" fillId="5" borderId="1" xfId="0" applyNumberFormat="1" applyFont="1" applyFill="1" applyBorder="1" applyAlignment="1" applyProtection="1">
      <alignment horizontal="right" vertical="center" wrapText="1"/>
    </xf>
    <xf numFmtId="0" fontId="4" fillId="5" borderId="0" xfId="0" applyNumberFormat="1" applyFont="1" applyFill="1" applyBorder="1" applyAlignment="1" applyProtection="1">
      <alignment vertical="center" wrapText="1"/>
    </xf>
    <xf numFmtId="0" fontId="7" fillId="5" borderId="1" xfId="0" applyNumberFormat="1" applyFont="1" applyFill="1" applyBorder="1" applyAlignment="1" applyProtection="1">
      <alignment horizontal="center" vertical="center" wrapText="1"/>
    </xf>
    <xf numFmtId="0" fontId="7" fillId="5" borderId="1" xfId="0" applyNumberFormat="1" applyFont="1" applyFill="1" applyBorder="1" applyAlignment="1" applyProtection="1">
      <alignment vertical="center" wrapText="1"/>
    </xf>
    <xf numFmtId="0" fontId="2" fillId="5" borderId="1" xfId="0" applyNumberFormat="1" applyFont="1" applyFill="1" applyBorder="1"/>
    <xf numFmtId="0" fontId="2" fillId="5" borderId="1" xfId="0" applyNumberFormat="1" applyFont="1" applyFill="1" applyBorder="1" applyAlignment="1">
      <alignment horizontal="right"/>
    </xf>
    <xf numFmtId="0" fontId="4" fillId="5" borderId="1" xfId="0" applyNumberFormat="1" applyFont="1" applyFill="1" applyBorder="1" applyAlignment="1" applyProtection="1">
      <alignment vertical="center" wrapText="1"/>
    </xf>
    <xf numFmtId="1" fontId="2" fillId="5" borderId="1" xfId="0" applyNumberFormat="1" applyFont="1" applyFill="1" applyBorder="1" applyAlignment="1" applyProtection="1">
      <alignment horizontal="right" vertical="center"/>
      <protection locked="0"/>
    </xf>
    <xf numFmtId="0" fontId="4" fillId="5" borderId="1" xfId="0" applyNumberFormat="1" applyFont="1" applyFill="1" applyBorder="1" applyAlignment="1" applyProtection="1">
      <alignment horizontal="right" vertical="center" wrapText="1"/>
    </xf>
    <xf numFmtId="0" fontId="3" fillId="5" borderId="1" xfId="0" applyNumberFormat="1" applyFont="1" applyFill="1" applyBorder="1" applyAlignment="1" applyProtection="1">
      <alignment vertical="center" wrapText="1"/>
    </xf>
    <xf numFmtId="0" fontId="3" fillId="5" borderId="1" xfId="0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center"/>
    </xf>
    <xf numFmtId="0" fontId="16" fillId="5" borderId="1" xfId="1" quotePrefix="1" applyNumberFormat="1" applyFont="1" applyFill="1" applyBorder="1" applyAlignment="1" applyProtection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17" fillId="5" borderId="1" xfId="0" quotePrefix="1" applyFont="1" applyFill="1" applyBorder="1" applyAlignment="1">
      <alignment horizontal="center"/>
    </xf>
    <xf numFmtId="1" fontId="16" fillId="5" borderId="1" xfId="1" applyNumberFormat="1" applyFont="1" applyFill="1" applyBorder="1" applyAlignment="1" applyProtection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 applyAlignment="1"/>
    <xf numFmtId="0" fontId="1" fillId="0" borderId="1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Border="1" applyAlignment="1"/>
    <xf numFmtId="0" fontId="4" fillId="0" borderId="1" xfId="0" applyNumberFormat="1" applyFont="1" applyFill="1" applyBorder="1" applyAlignment="1" applyProtection="1">
      <alignment vertical="center"/>
    </xf>
    <xf numFmtId="0" fontId="9" fillId="0" borderId="1" xfId="0" applyNumberFormat="1" applyFont="1" applyFill="1" applyBorder="1" applyAlignment="1" applyProtection="1">
      <alignment vertical="center"/>
    </xf>
    <xf numFmtId="0" fontId="1" fillId="3" borderId="0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right" vertical="center"/>
    </xf>
    <xf numFmtId="0" fontId="2" fillId="0" borderId="1" xfId="0" applyNumberFormat="1" applyFont="1" applyFill="1" applyBorder="1" applyAlignment="1"/>
    <xf numFmtId="0" fontId="13" fillId="6" borderId="0" xfId="0" applyNumberFormat="1" applyFont="1" applyFill="1" applyBorder="1" applyAlignment="1" applyProtection="1">
      <alignment horizontal="center" vertical="center" wrapText="1"/>
    </xf>
    <xf numFmtId="0" fontId="13" fillId="6" borderId="4" xfId="0" applyNumberFormat="1" applyFont="1" applyFill="1" applyBorder="1" applyAlignment="1" applyProtection="1">
      <alignment horizontal="center" vertical="center" wrapText="1"/>
    </xf>
    <xf numFmtId="0" fontId="13" fillId="4" borderId="5" xfId="0" applyNumberFormat="1" applyFont="1" applyFill="1" applyBorder="1" applyAlignment="1" applyProtection="1">
      <alignment horizontal="center" vertical="center" wrapText="1"/>
    </xf>
    <xf numFmtId="0" fontId="13" fillId="4" borderId="6" xfId="0" applyNumberFormat="1" applyFont="1" applyFill="1" applyBorder="1" applyAlignment="1" applyProtection="1">
      <alignment horizontal="center" vertical="center" wrapText="1"/>
    </xf>
    <xf numFmtId="0" fontId="14" fillId="7" borderId="0" xfId="0" applyNumberFormat="1" applyFont="1" applyFill="1" applyBorder="1" applyAlignment="1" applyProtection="1">
      <alignment horizontal="center" vertical="center" wrapText="1"/>
    </xf>
    <xf numFmtId="0" fontId="10" fillId="4" borderId="0" xfId="0" applyNumberFormat="1" applyFont="1" applyFill="1" applyBorder="1" applyAlignment="1" applyProtection="1">
      <alignment horizontal="center" vertical="center" wrapText="1"/>
    </xf>
    <xf numFmtId="0" fontId="10" fillId="4" borderId="2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4" xfId="1"/>
  </cellStyles>
  <dxfs count="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/Desktop/COMPLETO%20SIP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PPE COMPLETO"/>
    </sheetNames>
    <sheetDataSet>
      <sheetData sheetId="0" refreshError="1">
        <row r="4">
          <cell r="E4" t="str">
            <v>VIDG950725MMNLLR06</v>
          </cell>
        </row>
        <row r="5">
          <cell r="E5" t="str">
            <v>VICG980415MDGLSD04</v>
          </cell>
        </row>
        <row r="6">
          <cell r="E6" t="str">
            <v>VAML981004MASZRZ09</v>
          </cell>
        </row>
        <row r="7">
          <cell r="E7" t="str">
            <v>VAVI980113MDGRLM01</v>
          </cell>
        </row>
        <row r="8">
          <cell r="E8" t="str">
            <v>VAAS971025MMNRLR09</v>
          </cell>
        </row>
        <row r="10">
          <cell r="E10" t="str">
            <v>RABR971107MGRMRB06</v>
          </cell>
        </row>
        <row r="81">
          <cell r="E81" t="str">
            <v>TORB971018MSPRDB01</v>
          </cell>
        </row>
        <row r="83">
          <cell r="E83" t="str">
            <v>TIMJ981008MASSXQ01</v>
          </cell>
        </row>
        <row r="84">
          <cell r="E84" t="str">
            <v>SAAD971013MDGCCN07</v>
          </cell>
        </row>
        <row r="86">
          <cell r="E86" t="str">
            <v>RUMA951114MMNZRB04</v>
          </cell>
        </row>
        <row r="88">
          <cell r="E88" t="str">
            <v>RORI970728MDGMMS09</v>
          </cell>
        </row>
        <row r="90">
          <cell r="E90" t="str">
            <v>RODJ940830MNLDMN07</v>
          </cell>
        </row>
        <row r="92">
          <cell r="E92" t="str">
            <v>RIDS951227MDGCRD05</v>
          </cell>
        </row>
        <row r="94">
          <cell r="E94" t="str">
            <v>RAAM971227MASMNR06</v>
          </cell>
        </row>
        <row r="95">
          <cell r="E95" t="str">
            <v>RARE971208MDGMDV04</v>
          </cell>
        </row>
        <row r="96">
          <cell r="E96" t="str">
            <v>PUMB980314MDGBRL06</v>
          </cell>
        </row>
        <row r="98">
          <cell r="E98" t="str">
            <v>NEMG971228MDGVNL05</v>
          </cell>
        </row>
        <row r="99">
          <cell r="E99" t="str">
            <v>NAGL970716MGRZVZ05</v>
          </cell>
        </row>
        <row r="100">
          <cell r="E100" t="str">
            <v>NADG980411MDGJML06</v>
          </cell>
        </row>
        <row r="102">
          <cell r="E102" t="str">
            <v>MOCS980803MASRMN00</v>
          </cell>
        </row>
        <row r="104">
          <cell r="E104" t="str">
            <v>MIJR971014MMNLMC02</v>
          </cell>
        </row>
        <row r="105">
          <cell r="E105" t="str">
            <v>MAGG960204MMNRND07</v>
          </cell>
        </row>
        <row r="107">
          <cell r="E107" t="str">
            <v>MAFV981009MASRLV01</v>
          </cell>
        </row>
        <row r="109">
          <cell r="E109" t="str">
            <v>MAPA980812MDGCDR03</v>
          </cell>
        </row>
        <row r="110">
          <cell r="E110" t="str">
            <v>MAGI980921MASCMV06</v>
          </cell>
        </row>
        <row r="111">
          <cell r="E111" t="str">
            <v>LORA980630MMNPML04</v>
          </cell>
        </row>
        <row r="113">
          <cell r="E113" t="str">
            <v>HUGV971017MJCRRN07</v>
          </cell>
        </row>
        <row r="115">
          <cell r="E115" t="str">
            <v>HELJ971117MNTRPQ00</v>
          </cell>
        </row>
        <row r="116">
          <cell r="E116" t="str">
            <v>GUCK940316MDGRLR07</v>
          </cell>
        </row>
        <row r="117">
          <cell r="E117" t="str">
            <v>GONG891210MZSNVD02</v>
          </cell>
        </row>
        <row r="119">
          <cell r="E119" t="str">
            <v>GAGE980827MDGRTS05</v>
          </cell>
        </row>
        <row r="120">
          <cell r="E120" t="str">
            <v>FADY980708MDGLZZ16</v>
          </cell>
        </row>
        <row r="121">
          <cell r="E121" t="str">
            <v>EABL980423MZSSDS00</v>
          </cell>
        </row>
        <row r="123">
          <cell r="E123" t="str">
            <v>EARE980919MASSDS06</v>
          </cell>
        </row>
        <row r="124">
          <cell r="E124" t="str">
            <v>DUMS980809MDGRNN09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zoomScale="77" zoomScaleNormal="77" workbookViewId="0">
      <pane ySplit="1" topLeftCell="A92" activePane="bottomLeft" state="frozen"/>
      <selection activeCell="B28" sqref="B28"/>
      <selection pane="bottomLeft" activeCell="I136" sqref="I136"/>
    </sheetView>
  </sheetViews>
  <sheetFormatPr baseColWidth="10" defaultRowHeight="15" x14ac:dyDescent="0.25"/>
  <cols>
    <col min="1" max="1" width="7" style="14" customWidth="1"/>
    <col min="2" max="2" width="6.42578125" style="14" bestFit="1" customWidth="1"/>
    <col min="3" max="3" width="45.7109375" style="9" customWidth="1"/>
    <col min="4" max="5" width="0" style="9" hidden="1" customWidth="1"/>
    <col min="6" max="6" width="27.42578125" style="24" customWidth="1"/>
    <col min="7" max="7" width="25.42578125" style="9" customWidth="1"/>
    <col min="8" max="8" width="18" style="9" customWidth="1"/>
    <col min="9" max="9" width="66.7109375" style="9" customWidth="1"/>
    <col min="10" max="10" width="42.85546875" style="9" customWidth="1"/>
    <col min="11" max="11" width="16.5703125" style="15" customWidth="1"/>
    <col min="12" max="12" width="17.42578125" style="9" customWidth="1"/>
    <col min="13" max="16384" width="11.42578125" style="9"/>
  </cols>
  <sheetData>
    <row r="1" spans="1:12" x14ac:dyDescent="0.25">
      <c r="A1" s="12" t="s">
        <v>439</v>
      </c>
      <c r="B1" s="12" t="s">
        <v>120</v>
      </c>
      <c r="C1" s="12" t="s">
        <v>249</v>
      </c>
      <c r="D1" s="12" t="s">
        <v>121</v>
      </c>
      <c r="E1" s="12" t="s">
        <v>122</v>
      </c>
      <c r="F1" s="22" t="s">
        <v>121</v>
      </c>
      <c r="G1" s="12" t="s">
        <v>122</v>
      </c>
      <c r="H1" s="12" t="s">
        <v>376</v>
      </c>
      <c r="I1" s="12" t="s">
        <v>123</v>
      </c>
      <c r="J1" s="12" t="s">
        <v>124</v>
      </c>
      <c r="K1" s="16" t="s">
        <v>125</v>
      </c>
      <c r="L1" s="12" t="s">
        <v>250</v>
      </c>
    </row>
    <row r="2" spans="1:12" ht="15" customHeight="1" x14ac:dyDescent="0.25">
      <c r="A2" s="90" t="s">
        <v>442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12"/>
    </row>
    <row r="3" spans="1:12" x14ac:dyDescent="0.25">
      <c r="A3" s="13">
        <v>1</v>
      </c>
      <c r="B3" s="13" t="s">
        <v>1</v>
      </c>
      <c r="C3" s="1" t="s">
        <v>0</v>
      </c>
      <c r="D3" s="1"/>
      <c r="E3" s="1"/>
      <c r="F3" s="60" t="s">
        <v>292</v>
      </c>
      <c r="G3" s="61" t="str">
        <f>"160102670000"</f>
        <v>160102670000</v>
      </c>
      <c r="H3" s="1"/>
      <c r="I3" s="1" t="s">
        <v>134</v>
      </c>
      <c r="J3" s="1" t="s">
        <v>126</v>
      </c>
      <c r="K3" s="5" t="s">
        <v>141</v>
      </c>
    </row>
    <row r="4" spans="1:12" x14ac:dyDescent="0.25">
      <c r="A4" s="13">
        <v>2</v>
      </c>
      <c r="B4" s="13" t="s">
        <v>1</v>
      </c>
      <c r="C4" s="1" t="s">
        <v>2</v>
      </c>
      <c r="D4" s="1"/>
      <c r="E4" s="1"/>
      <c r="F4" s="60" t="s">
        <v>293</v>
      </c>
      <c r="G4" s="61" t="str">
        <f>"160102680000"</f>
        <v>160102680000</v>
      </c>
      <c r="H4" s="1"/>
      <c r="I4" s="1" t="s">
        <v>133</v>
      </c>
      <c r="J4" s="1" t="s">
        <v>127</v>
      </c>
      <c r="K4" s="5" t="s">
        <v>142</v>
      </c>
    </row>
    <row r="5" spans="1:12" x14ac:dyDescent="0.25">
      <c r="A5" s="13">
        <v>3</v>
      </c>
      <c r="B5" s="13" t="s">
        <v>1</v>
      </c>
      <c r="C5" s="1" t="s">
        <v>3</v>
      </c>
      <c r="D5" s="1"/>
      <c r="E5" s="1"/>
      <c r="F5" s="60" t="s">
        <v>294</v>
      </c>
      <c r="G5" s="61" t="str">
        <f>"160102690000"</f>
        <v>160102690000</v>
      </c>
      <c r="H5" s="1"/>
      <c r="I5" s="1" t="s">
        <v>377</v>
      </c>
      <c r="J5" s="1" t="s">
        <v>128</v>
      </c>
      <c r="K5" s="5" t="s">
        <v>143</v>
      </c>
    </row>
    <row r="6" spans="1:12" x14ac:dyDescent="0.25">
      <c r="A6" s="13">
        <v>4</v>
      </c>
      <c r="B6" s="13" t="s">
        <v>1</v>
      </c>
      <c r="C6" s="1" t="s">
        <v>4</v>
      </c>
      <c r="D6" s="1"/>
      <c r="E6" s="1"/>
      <c r="F6" s="60" t="s">
        <v>295</v>
      </c>
      <c r="G6" s="61" t="str">
        <f>"160102700000"</f>
        <v>160102700000</v>
      </c>
      <c r="H6" s="1"/>
      <c r="I6" s="1" t="s">
        <v>135</v>
      </c>
      <c r="J6" s="1" t="s">
        <v>129</v>
      </c>
      <c r="K6" s="5"/>
    </row>
    <row r="7" spans="1:12" x14ac:dyDescent="0.25">
      <c r="A7" s="13">
        <v>5</v>
      </c>
      <c r="B7" s="13" t="s">
        <v>1</v>
      </c>
      <c r="C7" s="1" t="s">
        <v>5</v>
      </c>
      <c r="D7" s="1"/>
      <c r="E7" s="1"/>
      <c r="F7" s="60" t="s">
        <v>296</v>
      </c>
      <c r="G7" s="61" t="str">
        <f>"160102710000"</f>
        <v>160102710000</v>
      </c>
      <c r="H7" s="1"/>
      <c r="I7" s="2" t="s">
        <v>278</v>
      </c>
      <c r="J7" s="2" t="s">
        <v>280</v>
      </c>
      <c r="K7" s="6" t="s">
        <v>279</v>
      </c>
    </row>
    <row r="8" spans="1:12" x14ac:dyDescent="0.25">
      <c r="A8" s="13">
        <v>6</v>
      </c>
      <c r="B8" s="13" t="s">
        <v>1</v>
      </c>
      <c r="C8" s="1" t="s">
        <v>6</v>
      </c>
      <c r="D8" s="1"/>
      <c r="E8" s="1"/>
      <c r="F8" s="60" t="s">
        <v>297</v>
      </c>
      <c r="G8" s="61" t="str">
        <f>"160102720000"</f>
        <v>160102720000</v>
      </c>
      <c r="H8" s="1"/>
      <c r="I8" s="10" t="s">
        <v>281</v>
      </c>
      <c r="J8" s="1" t="s">
        <v>136</v>
      </c>
      <c r="K8" s="5" t="s">
        <v>144</v>
      </c>
    </row>
    <row r="9" spans="1:12" x14ac:dyDescent="0.25">
      <c r="A9" s="13">
        <v>7</v>
      </c>
      <c r="B9" s="13" t="s">
        <v>1</v>
      </c>
      <c r="C9" s="1" t="s">
        <v>7</v>
      </c>
      <c r="D9" s="1"/>
      <c r="E9" s="1"/>
      <c r="F9" s="60" t="s">
        <v>298</v>
      </c>
      <c r="G9" s="61" t="str">
        <f>"160102730000"</f>
        <v>160102730000</v>
      </c>
      <c r="H9" s="1"/>
      <c r="I9" s="1" t="s">
        <v>132</v>
      </c>
      <c r="J9" s="1" t="s">
        <v>130</v>
      </c>
      <c r="K9" s="5">
        <v>7451117818</v>
      </c>
    </row>
    <row r="10" spans="1:12" x14ac:dyDescent="0.25">
      <c r="A10" s="13">
        <v>8</v>
      </c>
      <c r="B10" s="13" t="s">
        <v>1</v>
      </c>
      <c r="C10" s="1" t="s">
        <v>8</v>
      </c>
      <c r="D10" s="1"/>
      <c r="E10" s="1"/>
      <c r="F10" s="60" t="s">
        <v>299</v>
      </c>
      <c r="G10" s="61" t="str">
        <f>"160102740000"</f>
        <v>160102740000</v>
      </c>
      <c r="H10" s="1"/>
      <c r="I10" s="1" t="s">
        <v>378</v>
      </c>
      <c r="J10" s="1" t="s">
        <v>218</v>
      </c>
      <c r="K10" s="5">
        <v>6758717926</v>
      </c>
    </row>
    <row r="11" spans="1:12" x14ac:dyDescent="0.25">
      <c r="A11" s="13">
        <v>9</v>
      </c>
      <c r="B11" s="13" t="s">
        <v>1</v>
      </c>
      <c r="C11" s="1" t="s">
        <v>9</v>
      </c>
      <c r="D11" s="1"/>
      <c r="E11" s="1"/>
      <c r="F11" s="23" t="s">
        <v>300</v>
      </c>
      <c r="G11" s="61" t="str">
        <f>"160102750000"</f>
        <v>160102750000</v>
      </c>
      <c r="H11" s="1"/>
      <c r="I11" s="1" t="s">
        <v>379</v>
      </c>
      <c r="J11" s="1" t="s">
        <v>137</v>
      </c>
      <c r="K11" s="5">
        <v>9941024608</v>
      </c>
    </row>
    <row r="12" spans="1:12" x14ac:dyDescent="0.25">
      <c r="A12" s="13">
        <v>10</v>
      </c>
      <c r="B12" s="13" t="s">
        <v>1</v>
      </c>
      <c r="C12" s="1" t="s">
        <v>10</v>
      </c>
      <c r="D12" s="1"/>
      <c r="E12" s="1"/>
      <c r="F12" s="23" t="s">
        <v>301</v>
      </c>
      <c r="G12" s="61" t="str">
        <f>"160102760000"</f>
        <v>160102760000</v>
      </c>
      <c r="H12" s="1"/>
      <c r="I12" s="1" t="s">
        <v>380</v>
      </c>
      <c r="J12" s="1" t="s">
        <v>258</v>
      </c>
      <c r="K12" s="5">
        <v>4961254397</v>
      </c>
    </row>
    <row r="13" spans="1:12" x14ac:dyDescent="0.25">
      <c r="A13" s="13">
        <v>11</v>
      </c>
      <c r="B13" s="13" t="s">
        <v>1</v>
      </c>
      <c r="C13" s="1" t="s">
        <v>11</v>
      </c>
      <c r="D13" s="1"/>
      <c r="E13" s="1"/>
      <c r="F13" s="23" t="s">
        <v>302</v>
      </c>
      <c r="G13" s="61" t="str">
        <f>"160102770000"</f>
        <v>160102770000</v>
      </c>
      <c r="H13" s="1"/>
      <c r="I13" s="1" t="s">
        <v>139</v>
      </c>
      <c r="J13" s="1" t="s">
        <v>381</v>
      </c>
      <c r="K13" s="5">
        <v>9941024608</v>
      </c>
    </row>
    <row r="14" spans="1:12" x14ac:dyDescent="0.25">
      <c r="A14" s="13">
        <v>12</v>
      </c>
      <c r="B14" s="13" t="s">
        <v>1</v>
      </c>
      <c r="C14" s="1" t="s">
        <v>12</v>
      </c>
      <c r="D14" s="1"/>
      <c r="E14" s="1"/>
      <c r="F14" s="23" t="s">
        <v>303</v>
      </c>
      <c r="G14" s="61" t="str">
        <f>"160102780000"</f>
        <v>160102780000</v>
      </c>
      <c r="H14" s="1"/>
      <c r="I14" s="1" t="s">
        <v>382</v>
      </c>
      <c r="J14" s="1" t="s">
        <v>145</v>
      </c>
      <c r="K14" s="5">
        <v>4691234087</v>
      </c>
    </row>
    <row r="15" spans="1:12" x14ac:dyDescent="0.25">
      <c r="A15" s="13">
        <v>13</v>
      </c>
      <c r="B15" s="13" t="s">
        <v>1</v>
      </c>
      <c r="C15" s="1" t="s">
        <v>13</v>
      </c>
      <c r="D15" s="1"/>
      <c r="E15" s="1"/>
      <c r="F15" s="23" t="s">
        <v>304</v>
      </c>
      <c r="G15" s="61" t="str">
        <f>"160102790000"</f>
        <v>160102790000</v>
      </c>
      <c r="H15" s="1"/>
      <c r="I15" s="1" t="s">
        <v>383</v>
      </c>
      <c r="J15" s="1" t="s">
        <v>384</v>
      </c>
      <c r="K15" s="5">
        <v>3595245743</v>
      </c>
    </row>
    <row r="16" spans="1:12" x14ac:dyDescent="0.25">
      <c r="A16" s="13">
        <v>14</v>
      </c>
      <c r="B16" s="13" t="s">
        <v>1</v>
      </c>
      <c r="C16" s="1" t="s">
        <v>14</v>
      </c>
      <c r="D16" s="1"/>
      <c r="E16" s="1"/>
      <c r="F16" s="23" t="s">
        <v>305</v>
      </c>
      <c r="G16" s="61" t="str">
        <f>"160102800000"</f>
        <v>160102800000</v>
      </c>
      <c r="H16" s="1"/>
      <c r="I16" s="1" t="s">
        <v>383</v>
      </c>
      <c r="J16" s="1" t="s">
        <v>384</v>
      </c>
      <c r="K16" s="5">
        <v>3595245743</v>
      </c>
    </row>
    <row r="17" spans="1:12" x14ac:dyDescent="0.25">
      <c r="A17" s="13">
        <v>15</v>
      </c>
      <c r="B17" s="13" t="s">
        <v>1</v>
      </c>
      <c r="C17" s="1" t="s">
        <v>15</v>
      </c>
      <c r="D17" s="1"/>
      <c r="E17" s="1"/>
      <c r="F17" s="23" t="s">
        <v>306</v>
      </c>
      <c r="G17" s="61" t="str">
        <f>"160102810000"</f>
        <v>160102810000</v>
      </c>
      <c r="H17" s="1"/>
      <c r="I17" s="1" t="s">
        <v>385</v>
      </c>
      <c r="J17" s="1" t="s">
        <v>386</v>
      </c>
      <c r="K17" s="5">
        <v>9941078506</v>
      </c>
    </row>
    <row r="18" spans="1:12" x14ac:dyDescent="0.25">
      <c r="A18" s="13">
        <v>16</v>
      </c>
      <c r="B18" s="13" t="s">
        <v>1</v>
      </c>
      <c r="C18" s="1" t="s">
        <v>16</v>
      </c>
      <c r="D18" s="1"/>
      <c r="E18" s="1"/>
      <c r="F18" s="23" t="s">
        <v>307</v>
      </c>
      <c r="G18" s="61" t="str">
        <f>"160102820000"</f>
        <v>160102820000</v>
      </c>
      <c r="H18" s="1"/>
      <c r="I18" s="1" t="s">
        <v>147</v>
      </c>
      <c r="J18" s="1" t="s">
        <v>254</v>
      </c>
      <c r="K18" s="5">
        <v>6768822687</v>
      </c>
    </row>
    <row r="19" spans="1:12" x14ac:dyDescent="0.25">
      <c r="A19" s="44"/>
      <c r="B19" s="44" t="s">
        <v>1</v>
      </c>
      <c r="C19" s="45" t="s">
        <v>17</v>
      </c>
      <c r="D19" s="45"/>
      <c r="E19" s="45"/>
      <c r="F19" s="46" t="s">
        <v>308</v>
      </c>
      <c r="G19" s="59" t="s">
        <v>437</v>
      </c>
      <c r="H19" s="45"/>
      <c r="I19" s="53" t="s">
        <v>282</v>
      </c>
      <c r="J19" s="53" t="s">
        <v>254</v>
      </c>
      <c r="K19" s="55">
        <v>6761009359</v>
      </c>
      <c r="L19" s="48" t="s">
        <v>431</v>
      </c>
    </row>
    <row r="20" spans="1:12" x14ac:dyDescent="0.25">
      <c r="A20" s="13">
        <v>17</v>
      </c>
      <c r="B20" s="13" t="s">
        <v>1</v>
      </c>
      <c r="C20" s="1" t="s">
        <v>18</v>
      </c>
      <c r="D20" s="1"/>
      <c r="E20" s="1"/>
      <c r="F20" s="23" t="s">
        <v>309</v>
      </c>
      <c r="G20" s="61" t="str">
        <f>"160102830000"</f>
        <v>160102830000</v>
      </c>
      <c r="H20" s="1"/>
      <c r="I20" s="1" t="s">
        <v>387</v>
      </c>
      <c r="J20" s="1" t="s">
        <v>388</v>
      </c>
      <c r="K20" s="5">
        <v>4434312832</v>
      </c>
    </row>
    <row r="21" spans="1:12" x14ac:dyDescent="0.25">
      <c r="A21" s="13">
        <v>18</v>
      </c>
      <c r="B21" s="13" t="s">
        <v>1</v>
      </c>
      <c r="C21" s="1" t="s">
        <v>19</v>
      </c>
      <c r="D21" s="1"/>
      <c r="E21" s="1"/>
      <c r="F21" s="23" t="s">
        <v>310</v>
      </c>
      <c r="G21" s="61" t="str">
        <f>"160102840000"</f>
        <v>160102840000</v>
      </c>
      <c r="H21" s="1"/>
      <c r="I21" s="1" t="s">
        <v>389</v>
      </c>
      <c r="J21" s="1" t="s">
        <v>148</v>
      </c>
      <c r="K21" s="5">
        <v>44981165725</v>
      </c>
    </row>
    <row r="22" spans="1:12" x14ac:dyDescent="0.25">
      <c r="A22" s="13">
        <v>19</v>
      </c>
      <c r="B22" s="13" t="s">
        <v>1</v>
      </c>
      <c r="C22" s="1" t="s">
        <v>20</v>
      </c>
      <c r="D22" s="1"/>
      <c r="E22" s="1"/>
      <c r="F22" s="23" t="s">
        <v>311</v>
      </c>
      <c r="G22" s="61" t="str">
        <f>"160102850000"</f>
        <v>160102850000</v>
      </c>
      <c r="H22" s="1"/>
      <c r="I22" s="1" t="s">
        <v>150</v>
      </c>
      <c r="J22" s="1" t="s">
        <v>149</v>
      </c>
      <c r="K22" s="5">
        <v>4961255553</v>
      </c>
    </row>
    <row r="23" spans="1:12" x14ac:dyDescent="0.25">
      <c r="A23" s="13">
        <v>20</v>
      </c>
      <c r="B23" s="13" t="s">
        <v>1</v>
      </c>
      <c r="C23" s="1" t="s">
        <v>21</v>
      </c>
      <c r="D23" s="1"/>
      <c r="E23" s="1"/>
      <c r="F23" s="23" t="s">
        <v>312</v>
      </c>
      <c r="G23" s="61" t="str">
        <f>"160102860000"</f>
        <v>160102860000</v>
      </c>
      <c r="H23" s="1"/>
      <c r="I23" s="1" t="s">
        <v>131</v>
      </c>
      <c r="J23" s="1" t="s">
        <v>254</v>
      </c>
      <c r="K23" s="5">
        <v>6761093911</v>
      </c>
    </row>
    <row r="24" spans="1:12" x14ac:dyDescent="0.25">
      <c r="A24" s="13">
        <v>21</v>
      </c>
      <c r="B24" s="13" t="s">
        <v>1</v>
      </c>
      <c r="C24" s="1" t="s">
        <v>22</v>
      </c>
      <c r="D24" s="1"/>
      <c r="E24" s="1"/>
      <c r="F24" s="23" t="s">
        <v>313</v>
      </c>
      <c r="G24" s="61" t="str">
        <f>"160102870000"</f>
        <v>160102870000</v>
      </c>
      <c r="H24" s="1"/>
      <c r="I24" s="1" t="s">
        <v>153</v>
      </c>
      <c r="J24" s="1" t="s">
        <v>152</v>
      </c>
      <c r="K24" s="5" t="s">
        <v>151</v>
      </c>
    </row>
    <row r="25" spans="1:12" x14ac:dyDescent="0.25">
      <c r="A25" s="13">
        <v>22</v>
      </c>
      <c r="B25" s="13" t="s">
        <v>1</v>
      </c>
      <c r="C25" s="1" t="s">
        <v>23</v>
      </c>
      <c r="D25" s="1"/>
      <c r="E25" s="1"/>
      <c r="F25" s="23" t="s">
        <v>314</v>
      </c>
      <c r="G25" s="61" t="str">
        <f>"160102880000"</f>
        <v>160102880000</v>
      </c>
      <c r="H25" s="1"/>
      <c r="I25" s="1" t="s">
        <v>154</v>
      </c>
      <c r="J25" s="1" t="s">
        <v>155</v>
      </c>
      <c r="K25" s="5" t="s">
        <v>156</v>
      </c>
    </row>
    <row r="26" spans="1:12" x14ac:dyDescent="0.25">
      <c r="A26" s="13">
        <v>23</v>
      </c>
      <c r="B26" s="13" t="s">
        <v>1</v>
      </c>
      <c r="C26" s="1" t="s">
        <v>24</v>
      </c>
      <c r="D26" s="1"/>
      <c r="E26" s="1"/>
      <c r="F26" s="23" t="s">
        <v>315</v>
      </c>
      <c r="G26" s="61" t="str">
        <f>"160102890000"</f>
        <v>160102890000</v>
      </c>
      <c r="H26" s="1"/>
      <c r="I26" s="1" t="s">
        <v>154</v>
      </c>
      <c r="J26" s="1" t="s">
        <v>155</v>
      </c>
      <c r="K26" s="5">
        <v>7228451902</v>
      </c>
    </row>
    <row r="27" spans="1:12" x14ac:dyDescent="0.25">
      <c r="A27" s="13">
        <v>24</v>
      </c>
      <c r="B27" s="13" t="s">
        <v>1</v>
      </c>
      <c r="C27" s="1" t="s">
        <v>25</v>
      </c>
      <c r="D27" s="1"/>
      <c r="E27" s="1"/>
      <c r="F27" s="23" t="s">
        <v>316</v>
      </c>
      <c r="G27" s="61" t="str">
        <f>"160102900000"</f>
        <v>160102900000</v>
      </c>
      <c r="H27" s="1"/>
      <c r="I27" s="1" t="s">
        <v>390</v>
      </c>
      <c r="J27" s="1" t="s">
        <v>261</v>
      </c>
      <c r="K27" s="5">
        <v>4871395477</v>
      </c>
    </row>
    <row r="28" spans="1:12" x14ac:dyDescent="0.25">
      <c r="A28" s="13">
        <v>25</v>
      </c>
      <c r="B28" s="13" t="s">
        <v>1</v>
      </c>
      <c r="C28" s="1" t="s">
        <v>26</v>
      </c>
      <c r="D28" s="1"/>
      <c r="E28" s="1"/>
      <c r="F28" s="23" t="s">
        <v>317</v>
      </c>
      <c r="G28" s="61" t="str">
        <f>"160102910000"</f>
        <v>160102910000</v>
      </c>
      <c r="H28" s="1"/>
      <c r="I28" s="1" t="s">
        <v>158</v>
      </c>
      <c r="J28" s="1" t="s">
        <v>391</v>
      </c>
      <c r="K28" s="5">
        <v>4561292029</v>
      </c>
    </row>
    <row r="29" spans="1:12" x14ac:dyDescent="0.25">
      <c r="A29" s="13">
        <v>26</v>
      </c>
      <c r="B29" s="13" t="s">
        <v>1</v>
      </c>
      <c r="C29" s="1" t="s">
        <v>27</v>
      </c>
      <c r="D29" s="1"/>
      <c r="E29" s="1"/>
      <c r="F29" s="23" t="s">
        <v>318</v>
      </c>
      <c r="G29" s="61" t="str">
        <f>"160102920000"</f>
        <v>160102920000</v>
      </c>
      <c r="H29" s="1"/>
      <c r="I29" s="1" t="s">
        <v>158</v>
      </c>
      <c r="J29" s="1" t="s">
        <v>157</v>
      </c>
      <c r="K29" s="5">
        <v>4561089882</v>
      </c>
    </row>
    <row r="30" spans="1:12" x14ac:dyDescent="0.25">
      <c r="A30" s="13">
        <v>27</v>
      </c>
      <c r="B30" s="13" t="s">
        <v>1</v>
      </c>
      <c r="C30" s="1" t="s">
        <v>28</v>
      </c>
      <c r="D30" s="1"/>
      <c r="E30" s="1"/>
      <c r="F30" s="23" t="s">
        <v>319</v>
      </c>
      <c r="G30" s="61" t="str">
        <f>"160102930000"</f>
        <v>160102930000</v>
      </c>
      <c r="H30" s="1"/>
      <c r="I30" s="1" t="s">
        <v>159</v>
      </c>
      <c r="J30" s="1" t="s">
        <v>160</v>
      </c>
      <c r="K30" s="5">
        <v>7471338906</v>
      </c>
    </row>
    <row r="31" spans="1:12" x14ac:dyDescent="0.25">
      <c r="A31" s="44"/>
      <c r="B31" s="44" t="s">
        <v>1</v>
      </c>
      <c r="C31" s="45" t="s">
        <v>29</v>
      </c>
      <c r="D31" s="45"/>
      <c r="E31" s="45"/>
      <c r="F31" s="46" t="s">
        <v>320</v>
      </c>
      <c r="G31" s="59" t="s">
        <v>437</v>
      </c>
      <c r="H31" s="45"/>
      <c r="I31" s="45" t="s">
        <v>162</v>
      </c>
      <c r="J31" s="45" t="s">
        <v>160</v>
      </c>
      <c r="K31" s="47" t="s">
        <v>161</v>
      </c>
      <c r="L31" s="48" t="s">
        <v>431</v>
      </c>
    </row>
    <row r="32" spans="1:12" x14ac:dyDescent="0.25">
      <c r="A32" s="13">
        <v>28</v>
      </c>
      <c r="B32" s="13" t="s">
        <v>1</v>
      </c>
      <c r="C32" s="1" t="s">
        <v>30</v>
      </c>
      <c r="D32" s="1"/>
      <c r="E32" s="1"/>
      <c r="F32" s="23" t="s">
        <v>321</v>
      </c>
      <c r="G32" s="61" t="str">
        <f>"160102940000"</f>
        <v>160102940000</v>
      </c>
      <c r="H32" s="1"/>
      <c r="I32" s="2" t="s">
        <v>283</v>
      </c>
      <c r="J32" s="2" t="s">
        <v>284</v>
      </c>
      <c r="K32" s="6" t="s">
        <v>285</v>
      </c>
    </row>
    <row r="33" spans="1:12" x14ac:dyDescent="0.25">
      <c r="A33" s="13">
        <v>29</v>
      </c>
      <c r="B33" s="13" t="s">
        <v>1</v>
      </c>
      <c r="C33" s="1" t="s">
        <v>31</v>
      </c>
      <c r="D33" s="1"/>
      <c r="E33" s="1"/>
      <c r="F33" s="23" t="s">
        <v>322</v>
      </c>
      <c r="G33" s="61" t="str">
        <f>"160102950000"</f>
        <v>160102950000</v>
      </c>
      <c r="H33" s="1"/>
      <c r="I33" s="1" t="s">
        <v>163</v>
      </c>
      <c r="J33" s="1" t="s">
        <v>392</v>
      </c>
      <c r="K33" s="5" t="s">
        <v>164</v>
      </c>
    </row>
    <row r="34" spans="1:12" x14ac:dyDescent="0.25">
      <c r="A34" s="44"/>
      <c r="B34" s="44" t="s">
        <v>1</v>
      </c>
      <c r="C34" s="45" t="s">
        <v>32</v>
      </c>
      <c r="D34" s="45"/>
      <c r="E34" s="45"/>
      <c r="F34" s="46" t="s">
        <v>323</v>
      </c>
      <c r="G34" s="59" t="s">
        <v>437</v>
      </c>
      <c r="H34" s="45"/>
      <c r="I34" s="45" t="s">
        <v>393</v>
      </c>
      <c r="J34" s="45" t="s">
        <v>165</v>
      </c>
      <c r="K34" s="47">
        <v>4981100072</v>
      </c>
      <c r="L34" s="48" t="s">
        <v>431</v>
      </c>
    </row>
    <row r="35" spans="1:12" s="33" customFormat="1" x14ac:dyDescent="0.25">
      <c r="A35" s="44"/>
      <c r="B35" s="49" t="s">
        <v>1</v>
      </c>
      <c r="C35" s="50" t="s">
        <v>33</v>
      </c>
      <c r="D35" s="45"/>
      <c r="E35" s="45"/>
      <c r="F35" s="46" t="s">
        <v>324</v>
      </c>
      <c r="G35" s="59" t="s">
        <v>437</v>
      </c>
      <c r="H35" s="45"/>
      <c r="I35" s="45" t="s">
        <v>394</v>
      </c>
      <c r="J35" s="45" t="s">
        <v>167</v>
      </c>
      <c r="K35" s="47">
        <v>4525295589</v>
      </c>
      <c r="L35" s="48" t="s">
        <v>431</v>
      </c>
    </row>
    <row r="36" spans="1:12" x14ac:dyDescent="0.25">
      <c r="A36" s="13">
        <v>30</v>
      </c>
      <c r="B36" s="13" t="s">
        <v>1</v>
      </c>
      <c r="C36" s="1" t="s">
        <v>34</v>
      </c>
      <c r="D36" s="1"/>
      <c r="E36" s="1"/>
      <c r="F36" s="23" t="s">
        <v>325</v>
      </c>
      <c r="G36" s="61" t="str">
        <f>"160102960000"</f>
        <v>160102960000</v>
      </c>
      <c r="H36" s="1"/>
      <c r="I36" s="1" t="s">
        <v>166</v>
      </c>
      <c r="J36" s="1" t="s">
        <v>167</v>
      </c>
      <c r="K36" s="5">
        <v>4521263777</v>
      </c>
    </row>
    <row r="37" spans="1:12" x14ac:dyDescent="0.25">
      <c r="A37" s="13">
        <v>31</v>
      </c>
      <c r="B37" s="13" t="s">
        <v>1</v>
      </c>
      <c r="C37" s="1" t="s">
        <v>434</v>
      </c>
      <c r="D37" s="1"/>
      <c r="E37" s="1"/>
      <c r="F37" s="23" t="s">
        <v>326</v>
      </c>
      <c r="G37" s="61" t="str">
        <f>"160102970000"</f>
        <v>160102970000</v>
      </c>
      <c r="H37" s="1"/>
      <c r="I37" s="1" t="s">
        <v>395</v>
      </c>
      <c r="J37" s="1" t="s">
        <v>396</v>
      </c>
      <c r="K37" s="5">
        <v>3322479582</v>
      </c>
    </row>
    <row r="38" spans="1:12" x14ac:dyDescent="0.25">
      <c r="A38" s="13">
        <v>32</v>
      </c>
      <c r="B38" s="13" t="s">
        <v>1</v>
      </c>
      <c r="C38" s="1" t="s">
        <v>35</v>
      </c>
      <c r="D38" s="1"/>
      <c r="E38" s="1"/>
      <c r="F38" s="23" t="s">
        <v>327</v>
      </c>
      <c r="G38" s="61" t="str">
        <f>"160102980000"</f>
        <v>160102980000</v>
      </c>
      <c r="H38" s="1"/>
      <c r="I38" s="1" t="s">
        <v>131</v>
      </c>
      <c r="J38" s="1" t="s">
        <v>218</v>
      </c>
      <c r="K38" s="5">
        <v>6751020329</v>
      </c>
    </row>
    <row r="39" spans="1:12" x14ac:dyDescent="0.25">
      <c r="A39" s="13">
        <v>33</v>
      </c>
      <c r="B39" s="13" t="s">
        <v>1</v>
      </c>
      <c r="C39" s="1" t="s">
        <v>36</v>
      </c>
      <c r="D39" s="1"/>
      <c r="E39" s="1"/>
      <c r="F39" s="23" t="s">
        <v>328</v>
      </c>
      <c r="G39" s="61" t="str">
        <f>"160102990000"</f>
        <v>160102990000</v>
      </c>
      <c r="H39" s="1"/>
      <c r="I39" s="1" t="s">
        <v>170</v>
      </c>
      <c r="J39" s="1" t="s">
        <v>168</v>
      </c>
      <c r="K39" s="5" t="s">
        <v>169</v>
      </c>
    </row>
    <row r="40" spans="1:12" x14ac:dyDescent="0.25">
      <c r="A40" s="13">
        <v>34</v>
      </c>
      <c r="B40" s="13" t="s">
        <v>1</v>
      </c>
      <c r="C40" s="1" t="s">
        <v>37</v>
      </c>
      <c r="D40" s="1"/>
      <c r="E40" s="1"/>
      <c r="F40" s="23" t="s">
        <v>329</v>
      </c>
      <c r="G40" s="61" t="str">
        <f>"160103000000"</f>
        <v>160103000000</v>
      </c>
      <c r="H40" s="1"/>
      <c r="I40" s="1" t="s">
        <v>397</v>
      </c>
      <c r="J40" s="1" t="s">
        <v>277</v>
      </c>
      <c r="K40" s="5">
        <v>4433660214</v>
      </c>
    </row>
    <row r="41" spans="1:12" x14ac:dyDescent="0.25">
      <c r="A41" s="13">
        <v>35</v>
      </c>
      <c r="B41" s="13" t="s">
        <v>1</v>
      </c>
      <c r="C41" s="1" t="s">
        <v>38</v>
      </c>
      <c r="D41" s="1"/>
      <c r="E41" s="1"/>
      <c r="F41" s="23" t="s">
        <v>330</v>
      </c>
      <c r="G41" s="61" t="str">
        <f>"160103010000"</f>
        <v>160103010000</v>
      </c>
      <c r="H41" s="1"/>
      <c r="I41" s="1" t="s">
        <v>172</v>
      </c>
      <c r="J41" s="1" t="s">
        <v>171</v>
      </c>
      <c r="K41" s="5">
        <v>7224616814</v>
      </c>
    </row>
    <row r="42" spans="1:12" x14ac:dyDescent="0.25">
      <c r="A42" s="13">
        <v>36</v>
      </c>
      <c r="B42" s="13" t="s">
        <v>1</v>
      </c>
      <c r="C42" s="1" t="s">
        <v>39</v>
      </c>
      <c r="D42" s="1"/>
      <c r="E42" s="1"/>
      <c r="F42" s="23" t="s">
        <v>331</v>
      </c>
      <c r="G42" s="61" t="str">
        <f>"160103020000"</f>
        <v>160103020000</v>
      </c>
      <c r="H42" s="1"/>
      <c r="I42" s="1" t="s">
        <v>398</v>
      </c>
      <c r="J42" s="1" t="s">
        <v>399</v>
      </c>
      <c r="K42" s="5">
        <v>4492942806</v>
      </c>
    </row>
    <row r="43" spans="1:12" ht="15" customHeight="1" x14ac:dyDescent="0.25">
      <c r="A43" s="88" t="s">
        <v>441</v>
      </c>
      <c r="B43" s="88"/>
      <c r="C43" s="88"/>
      <c r="D43" s="88"/>
      <c r="E43" s="88"/>
      <c r="F43" s="88"/>
      <c r="G43" s="88"/>
      <c r="H43" s="88"/>
      <c r="I43" s="88"/>
      <c r="J43" s="88"/>
      <c r="K43" s="89"/>
    </row>
    <row r="44" spans="1:12" x14ac:dyDescent="0.25">
      <c r="A44" s="13">
        <v>1</v>
      </c>
      <c r="B44" s="13" t="s">
        <v>41</v>
      </c>
      <c r="C44" s="1" t="s">
        <v>40</v>
      </c>
      <c r="D44" s="1"/>
      <c r="E44" s="1"/>
      <c r="F44" s="23" t="s">
        <v>332</v>
      </c>
      <c r="G44" s="61" t="str">
        <f>"160103030000"</f>
        <v>160103030000</v>
      </c>
      <c r="H44" s="1"/>
      <c r="I44" s="1" t="s">
        <v>175</v>
      </c>
      <c r="J44" s="1" t="s">
        <v>174</v>
      </c>
      <c r="K44" s="5">
        <v>9749445</v>
      </c>
    </row>
    <row r="45" spans="1:12" x14ac:dyDescent="0.25">
      <c r="A45" s="13">
        <v>2</v>
      </c>
      <c r="B45" s="13" t="s">
        <v>41</v>
      </c>
      <c r="C45" s="1" t="s">
        <v>42</v>
      </c>
      <c r="D45" s="1"/>
      <c r="E45" s="1"/>
      <c r="F45" s="23" t="s">
        <v>333</v>
      </c>
      <c r="G45" s="61" t="str">
        <f>"160103040000"</f>
        <v>160103040000</v>
      </c>
      <c r="H45" s="1"/>
      <c r="I45" s="1" t="s">
        <v>176</v>
      </c>
      <c r="J45" s="1" t="s">
        <v>183</v>
      </c>
      <c r="K45" s="5">
        <v>6768815475</v>
      </c>
    </row>
    <row r="46" spans="1:12" x14ac:dyDescent="0.25">
      <c r="A46" s="44"/>
      <c r="B46" s="49" t="s">
        <v>41</v>
      </c>
      <c r="C46" s="50" t="s">
        <v>43</v>
      </c>
      <c r="D46" s="45"/>
      <c r="E46" s="45"/>
      <c r="F46" s="46" t="s">
        <v>334</v>
      </c>
      <c r="G46" s="63" t="s">
        <v>437</v>
      </c>
      <c r="H46" s="45"/>
      <c r="I46" s="45"/>
      <c r="J46" s="45"/>
      <c r="K46" s="47"/>
      <c r="L46" s="48" t="s">
        <v>431</v>
      </c>
    </row>
    <row r="47" spans="1:12" x14ac:dyDescent="0.25">
      <c r="A47" s="13">
        <v>3</v>
      </c>
      <c r="B47" s="20" t="s">
        <v>41</v>
      </c>
      <c r="C47" s="21" t="s">
        <v>44</v>
      </c>
      <c r="D47" s="1"/>
      <c r="E47" s="1"/>
      <c r="F47" s="23" t="s">
        <v>335</v>
      </c>
      <c r="G47" s="61" t="str">
        <f>"160103050000"</f>
        <v>160103050000</v>
      </c>
      <c r="H47" s="1"/>
      <c r="I47" s="10" t="s">
        <v>432</v>
      </c>
      <c r="J47" s="10" t="s">
        <v>146</v>
      </c>
      <c r="K47" s="11">
        <v>6761061253</v>
      </c>
    </row>
    <row r="48" spans="1:12" x14ac:dyDescent="0.25">
      <c r="A48" s="13">
        <v>4</v>
      </c>
      <c r="B48" s="13" t="s">
        <v>41</v>
      </c>
      <c r="C48" s="1" t="s">
        <v>45</v>
      </c>
      <c r="D48" s="1"/>
      <c r="E48" s="1"/>
      <c r="F48" s="23" t="s">
        <v>336</v>
      </c>
      <c r="G48" s="61" t="str">
        <f>"160103060000"</f>
        <v>160103060000</v>
      </c>
      <c r="H48" s="1"/>
      <c r="I48" s="10" t="s">
        <v>400</v>
      </c>
      <c r="J48" s="10" t="s">
        <v>401</v>
      </c>
      <c r="K48" s="5" t="s">
        <v>177</v>
      </c>
    </row>
    <row r="49" spans="1:12" x14ac:dyDescent="0.25">
      <c r="A49" s="13">
        <v>5</v>
      </c>
      <c r="B49" s="13" t="s">
        <v>41</v>
      </c>
      <c r="C49" s="1" t="s">
        <v>178</v>
      </c>
      <c r="D49" s="1"/>
      <c r="E49" s="1"/>
      <c r="F49" s="23" t="s">
        <v>337</v>
      </c>
      <c r="G49" s="61" t="str">
        <f>"160103070000"</f>
        <v>160103070000</v>
      </c>
      <c r="H49" s="1"/>
      <c r="I49" s="10" t="s">
        <v>131</v>
      </c>
      <c r="J49" s="3" t="s">
        <v>180</v>
      </c>
      <c r="K49" s="7" t="s">
        <v>286</v>
      </c>
    </row>
    <row r="50" spans="1:12" x14ac:dyDescent="0.25">
      <c r="A50" s="13">
        <v>6</v>
      </c>
      <c r="B50" s="13" t="s">
        <v>41</v>
      </c>
      <c r="C50" s="1" t="s">
        <v>46</v>
      </c>
      <c r="D50" s="1"/>
      <c r="E50" s="1"/>
      <c r="F50" s="23" t="s">
        <v>338</v>
      </c>
      <c r="G50" s="61" t="str">
        <f>"160103080000"</f>
        <v>160103080000</v>
      </c>
      <c r="H50" s="1"/>
      <c r="I50" s="2" t="s">
        <v>288</v>
      </c>
      <c r="J50" s="2" t="s">
        <v>287</v>
      </c>
      <c r="K50" s="5">
        <v>5574147810</v>
      </c>
    </row>
    <row r="51" spans="1:12" x14ac:dyDescent="0.25">
      <c r="A51" s="13">
        <v>7</v>
      </c>
      <c r="B51" s="13" t="s">
        <v>41</v>
      </c>
      <c r="C51" s="1" t="s">
        <v>47</v>
      </c>
      <c r="D51" s="1"/>
      <c r="E51" s="1"/>
      <c r="F51" s="23" t="s">
        <v>339</v>
      </c>
      <c r="G51" s="61" t="str">
        <f>"160103090000"</f>
        <v>160103090000</v>
      </c>
      <c r="H51" s="1"/>
      <c r="I51" s="10" t="s">
        <v>131</v>
      </c>
      <c r="J51" s="2" t="s">
        <v>214</v>
      </c>
      <c r="K51" s="6">
        <v>6182256989</v>
      </c>
    </row>
    <row r="52" spans="1:12" x14ac:dyDescent="0.25">
      <c r="A52" s="44"/>
      <c r="B52" s="44" t="s">
        <v>41</v>
      </c>
      <c r="C52" s="45" t="s">
        <v>48</v>
      </c>
      <c r="D52" s="45"/>
      <c r="E52" s="45"/>
      <c r="F52" s="46" t="s">
        <v>340</v>
      </c>
      <c r="G52" s="63" t="s">
        <v>437</v>
      </c>
      <c r="H52" s="45"/>
      <c r="I52" s="45" t="s">
        <v>131</v>
      </c>
      <c r="J52" s="53" t="s">
        <v>180</v>
      </c>
      <c r="K52" s="47" t="s">
        <v>140</v>
      </c>
      <c r="L52" s="48" t="s">
        <v>431</v>
      </c>
    </row>
    <row r="53" spans="1:12" x14ac:dyDescent="0.25">
      <c r="A53" s="13">
        <v>8</v>
      </c>
      <c r="B53" s="13" t="s">
        <v>41</v>
      </c>
      <c r="C53" s="1" t="s">
        <v>49</v>
      </c>
      <c r="D53" s="1"/>
      <c r="E53" s="1"/>
      <c r="F53" s="23" t="s">
        <v>341</v>
      </c>
      <c r="G53" s="61" t="str">
        <f>"160103100000"</f>
        <v>160103100000</v>
      </c>
      <c r="H53" s="1"/>
      <c r="I53" s="2" t="s">
        <v>289</v>
      </c>
      <c r="J53" s="2" t="s">
        <v>291</v>
      </c>
      <c r="K53" s="6" t="s">
        <v>290</v>
      </c>
    </row>
    <row r="54" spans="1:12" x14ac:dyDescent="0.25">
      <c r="A54" s="13">
        <v>9</v>
      </c>
      <c r="B54" s="13" t="s">
        <v>41</v>
      </c>
      <c r="C54" s="1" t="s">
        <v>50</v>
      </c>
      <c r="D54" s="1"/>
      <c r="E54" s="1"/>
      <c r="F54" s="23" t="s">
        <v>342</v>
      </c>
      <c r="G54" s="61" t="str">
        <f>"160103110000"</f>
        <v>160103110000</v>
      </c>
      <c r="H54" s="1"/>
      <c r="I54" s="10" t="s">
        <v>402</v>
      </c>
      <c r="J54" s="10" t="s">
        <v>254</v>
      </c>
      <c r="K54" s="5">
        <v>6761109320</v>
      </c>
    </row>
    <row r="55" spans="1:12" x14ac:dyDescent="0.25">
      <c r="A55" s="13">
        <v>10</v>
      </c>
      <c r="B55" s="13" t="s">
        <v>41</v>
      </c>
      <c r="C55" s="1" t="s">
        <v>51</v>
      </c>
      <c r="D55" s="1"/>
      <c r="E55" s="1"/>
      <c r="F55" s="23" t="s">
        <v>343</v>
      </c>
      <c r="G55" s="61" t="str">
        <f>"160103120000"</f>
        <v>160103120000</v>
      </c>
      <c r="H55" s="1"/>
      <c r="I55" s="10" t="s">
        <v>403</v>
      </c>
      <c r="J55" s="10" t="s">
        <v>287</v>
      </c>
      <c r="K55" s="5">
        <v>5534226641</v>
      </c>
    </row>
    <row r="56" spans="1:12" x14ac:dyDescent="0.25">
      <c r="A56" s="13">
        <v>11</v>
      </c>
      <c r="B56" s="13" t="s">
        <v>41</v>
      </c>
      <c r="C56" s="1" t="s">
        <v>52</v>
      </c>
      <c r="D56" s="1"/>
      <c r="E56" s="1"/>
      <c r="F56" s="23" t="s">
        <v>344</v>
      </c>
      <c r="G56" s="61" t="str">
        <f>"160103130000"</f>
        <v>160103130000</v>
      </c>
      <c r="H56" s="1"/>
      <c r="I56" s="1" t="s">
        <v>131</v>
      </c>
      <c r="J56" s="1" t="s">
        <v>180</v>
      </c>
      <c r="K56" s="5">
        <v>7711027475</v>
      </c>
    </row>
    <row r="57" spans="1:12" x14ac:dyDescent="0.25">
      <c r="A57" s="13">
        <v>12</v>
      </c>
      <c r="B57" s="13" t="s">
        <v>41</v>
      </c>
      <c r="C57" s="1" t="s">
        <v>53</v>
      </c>
      <c r="D57" s="1"/>
      <c r="E57" s="1"/>
      <c r="F57" s="23" t="s">
        <v>345</v>
      </c>
      <c r="G57" s="61" t="str">
        <f>"160103140000"</f>
        <v>160103140000</v>
      </c>
      <c r="H57" s="1"/>
      <c r="I57" s="1" t="s">
        <v>182</v>
      </c>
      <c r="J57" s="1" t="s">
        <v>183</v>
      </c>
      <c r="K57" s="5" t="s">
        <v>181</v>
      </c>
    </row>
    <row r="58" spans="1:12" x14ac:dyDescent="0.25">
      <c r="A58" s="13">
        <v>13</v>
      </c>
      <c r="B58" s="13" t="s">
        <v>41</v>
      </c>
      <c r="C58" s="1" t="s">
        <v>54</v>
      </c>
      <c r="D58" s="1"/>
      <c r="E58" s="1"/>
      <c r="F58" s="23" t="s">
        <v>346</v>
      </c>
      <c r="G58" s="61" t="str">
        <f>"160103150000"</f>
        <v>160103150000</v>
      </c>
      <c r="H58" s="1"/>
      <c r="I58" s="10" t="s">
        <v>404</v>
      </c>
      <c r="J58" s="10" t="s">
        <v>405</v>
      </c>
      <c r="K58" s="5">
        <v>4878759894</v>
      </c>
    </row>
    <row r="59" spans="1:12" x14ac:dyDescent="0.25">
      <c r="A59" s="13">
        <v>14</v>
      </c>
      <c r="B59" s="13" t="s">
        <v>41</v>
      </c>
      <c r="C59" s="1" t="s">
        <v>55</v>
      </c>
      <c r="D59" s="1"/>
      <c r="E59" s="1"/>
      <c r="F59" s="23" t="s">
        <v>347</v>
      </c>
      <c r="G59" s="61" t="str">
        <f>"160103160000"</f>
        <v>160103160000</v>
      </c>
      <c r="H59" s="1"/>
      <c r="I59" s="10" t="s">
        <v>406</v>
      </c>
      <c r="J59" s="10" t="s">
        <v>191</v>
      </c>
      <c r="K59" s="5">
        <v>6771105788</v>
      </c>
    </row>
    <row r="60" spans="1:12" x14ac:dyDescent="0.25">
      <c r="A60" s="13">
        <v>15</v>
      </c>
      <c r="B60" s="13" t="s">
        <v>41</v>
      </c>
      <c r="C60" s="1" t="s">
        <v>56</v>
      </c>
      <c r="D60" s="1"/>
      <c r="E60" s="1"/>
      <c r="F60" s="23" t="s">
        <v>348</v>
      </c>
      <c r="G60" s="61" t="str">
        <f>"160103170000"</f>
        <v>160103170000</v>
      </c>
      <c r="H60" s="1"/>
      <c r="I60" s="1" t="s">
        <v>185</v>
      </c>
      <c r="J60" s="10" t="s">
        <v>191</v>
      </c>
      <c r="K60" s="5" t="s">
        <v>184</v>
      </c>
    </row>
    <row r="61" spans="1:12" x14ac:dyDescent="0.25">
      <c r="A61" s="13">
        <v>16</v>
      </c>
      <c r="B61" s="13" t="s">
        <v>41</v>
      </c>
      <c r="C61" s="1" t="s">
        <v>57</v>
      </c>
      <c r="D61" s="1"/>
      <c r="E61" s="1"/>
      <c r="F61" s="23" t="s">
        <v>349</v>
      </c>
      <c r="G61" s="61" t="str">
        <f>"160103180000"</f>
        <v>160103180000</v>
      </c>
      <c r="H61" s="1"/>
      <c r="I61" s="1" t="s">
        <v>187</v>
      </c>
      <c r="J61" s="10" t="s">
        <v>191</v>
      </c>
      <c r="K61" s="5" t="s">
        <v>186</v>
      </c>
    </row>
    <row r="62" spans="1:12" x14ac:dyDescent="0.25">
      <c r="A62" s="13">
        <v>17</v>
      </c>
      <c r="B62" s="13" t="s">
        <v>41</v>
      </c>
      <c r="C62" s="1" t="s">
        <v>58</v>
      </c>
      <c r="D62" s="1"/>
      <c r="E62" s="1"/>
      <c r="F62" s="23" t="s">
        <v>350</v>
      </c>
      <c r="G62" s="61" t="str">
        <f>"160103190000"</f>
        <v>160103190000</v>
      </c>
      <c r="H62" s="1"/>
      <c r="I62" s="1" t="s">
        <v>188</v>
      </c>
      <c r="J62" s="10" t="s">
        <v>291</v>
      </c>
      <c r="K62" s="5">
        <v>4961010780</v>
      </c>
    </row>
    <row r="63" spans="1:12" x14ac:dyDescent="0.25">
      <c r="A63" s="13">
        <v>18</v>
      </c>
      <c r="B63" s="13" t="s">
        <v>41</v>
      </c>
      <c r="C63" s="1" t="s">
        <v>59</v>
      </c>
      <c r="D63" s="1"/>
      <c r="E63" s="1"/>
      <c r="F63" s="23" t="s">
        <v>351</v>
      </c>
      <c r="G63" s="61" t="str">
        <f>"160103200000"</f>
        <v>160103200000</v>
      </c>
      <c r="H63" s="1"/>
      <c r="I63" s="1" t="s">
        <v>131</v>
      </c>
      <c r="J63" s="10" t="s">
        <v>191</v>
      </c>
      <c r="K63" s="5" t="s">
        <v>189</v>
      </c>
    </row>
    <row r="64" spans="1:12" x14ac:dyDescent="0.2">
      <c r="A64" s="44"/>
      <c r="B64" s="44" t="s">
        <v>41</v>
      </c>
      <c r="C64" s="45" t="s">
        <v>60</v>
      </c>
      <c r="D64" s="45"/>
      <c r="E64" s="45"/>
      <c r="F64" s="46" t="s">
        <v>352</v>
      </c>
      <c r="G64" s="63" t="s">
        <v>437</v>
      </c>
      <c r="H64" s="45"/>
      <c r="I64" s="51" t="s">
        <v>192</v>
      </c>
      <c r="J64" s="51" t="s">
        <v>191</v>
      </c>
      <c r="K64" s="52">
        <v>6771088196</v>
      </c>
      <c r="L64" s="48" t="s">
        <v>431</v>
      </c>
    </row>
    <row r="65" spans="1:12" s="43" customFormat="1" x14ac:dyDescent="0.25">
      <c r="A65" s="25">
        <v>19</v>
      </c>
      <c r="B65" s="25" t="s">
        <v>41</v>
      </c>
      <c r="C65" s="1" t="s">
        <v>102</v>
      </c>
      <c r="D65" s="1"/>
      <c r="E65" s="1"/>
      <c r="F65" s="23" t="str">
        <f>+'[1]SIPPE COMPLETO'!$E$99</f>
        <v>NAGL970716MGRZVZ05</v>
      </c>
      <c r="G65" s="64">
        <v>160103550000</v>
      </c>
      <c r="H65" s="1"/>
      <c r="I65" s="10" t="s">
        <v>423</v>
      </c>
      <c r="J65" s="10" t="s">
        <v>424</v>
      </c>
      <c r="K65" s="5">
        <v>7541003650</v>
      </c>
      <c r="L65" s="42"/>
    </row>
    <row r="66" spans="1:12" x14ac:dyDescent="0.25">
      <c r="A66" s="13">
        <v>20</v>
      </c>
      <c r="B66" s="13" t="s">
        <v>41</v>
      </c>
      <c r="C66" s="1" t="s">
        <v>61</v>
      </c>
      <c r="D66" s="1"/>
      <c r="E66" s="1"/>
      <c r="F66" s="23" t="s">
        <v>353</v>
      </c>
      <c r="G66" s="61" t="str">
        <f>"160103210000"</f>
        <v>160103210000</v>
      </c>
      <c r="H66" s="1"/>
      <c r="I66" s="2" t="s">
        <v>407</v>
      </c>
      <c r="J66" s="2" t="s">
        <v>214</v>
      </c>
      <c r="K66" s="6" t="s">
        <v>193</v>
      </c>
    </row>
    <row r="67" spans="1:12" x14ac:dyDescent="0.25">
      <c r="A67" s="13">
        <v>21</v>
      </c>
      <c r="B67" s="13" t="s">
        <v>41</v>
      </c>
      <c r="C67" s="1" t="s">
        <v>62</v>
      </c>
      <c r="D67" s="1"/>
      <c r="E67" s="1"/>
      <c r="F67" s="23" t="s">
        <v>354</v>
      </c>
      <c r="G67" s="61" t="str">
        <f>"160103220000"</f>
        <v>160103220000</v>
      </c>
      <c r="H67" s="1"/>
      <c r="I67" s="2" t="s">
        <v>196</v>
      </c>
      <c r="J67" s="2" t="s">
        <v>194</v>
      </c>
      <c r="K67" s="6" t="s">
        <v>195</v>
      </c>
    </row>
    <row r="68" spans="1:12" x14ac:dyDescent="0.25">
      <c r="A68" s="13">
        <v>22</v>
      </c>
      <c r="B68" s="13" t="s">
        <v>41</v>
      </c>
      <c r="C68" s="1" t="s">
        <v>63</v>
      </c>
      <c r="D68" s="1"/>
      <c r="E68" s="1"/>
      <c r="F68" s="23" t="s">
        <v>355</v>
      </c>
      <c r="G68" s="61" t="str">
        <f>"160103230000"</f>
        <v>160103230000</v>
      </c>
      <c r="H68" s="1"/>
      <c r="I68" s="2" t="s">
        <v>199</v>
      </c>
      <c r="J68" s="2" t="s">
        <v>408</v>
      </c>
      <c r="K68" s="6" t="s">
        <v>197</v>
      </c>
    </row>
    <row r="69" spans="1:12" x14ac:dyDescent="0.2">
      <c r="A69" s="44"/>
      <c r="B69" s="44" t="s">
        <v>41</v>
      </c>
      <c r="C69" s="45" t="s">
        <v>64</v>
      </c>
      <c r="D69" s="45"/>
      <c r="E69" s="45"/>
      <c r="F69" s="46" t="s">
        <v>356</v>
      </c>
      <c r="G69" s="63" t="s">
        <v>437</v>
      </c>
      <c r="H69" s="45"/>
      <c r="I69" s="51" t="s">
        <v>433</v>
      </c>
      <c r="J69" s="51" t="s">
        <v>408</v>
      </c>
      <c r="K69" s="52" t="s">
        <v>198</v>
      </c>
      <c r="L69" s="48" t="s">
        <v>431</v>
      </c>
    </row>
    <row r="70" spans="1:12" x14ac:dyDescent="0.25">
      <c r="A70" s="13">
        <v>23</v>
      </c>
      <c r="B70" s="13" t="s">
        <v>41</v>
      </c>
      <c r="C70" s="1" t="s">
        <v>65</v>
      </c>
      <c r="D70" s="1"/>
      <c r="E70" s="1"/>
      <c r="F70" s="23" t="s">
        <v>358</v>
      </c>
      <c r="G70" s="58" t="str">
        <f>"160103240000"</f>
        <v>160103240000</v>
      </c>
      <c r="H70" s="1"/>
      <c r="I70" s="4" t="s">
        <v>201</v>
      </c>
      <c r="J70" s="4" t="s">
        <v>183</v>
      </c>
      <c r="K70" s="8" t="s">
        <v>202</v>
      </c>
    </row>
    <row r="71" spans="1:12" x14ac:dyDescent="0.25">
      <c r="A71" s="13">
        <v>24</v>
      </c>
      <c r="B71" s="13" t="s">
        <v>41</v>
      </c>
      <c r="C71" s="1" t="s">
        <v>66</v>
      </c>
      <c r="D71" s="1"/>
      <c r="E71" s="1"/>
      <c r="F71" s="23" t="s">
        <v>359</v>
      </c>
      <c r="G71" s="58" t="str">
        <f>"160103250000"</f>
        <v>160103250000</v>
      </c>
      <c r="H71" s="1"/>
      <c r="I71" s="10" t="s">
        <v>409</v>
      </c>
      <c r="J71" s="2" t="s">
        <v>183</v>
      </c>
      <c r="K71" s="6" t="s">
        <v>203</v>
      </c>
    </row>
    <row r="72" spans="1:12" x14ac:dyDescent="0.25">
      <c r="A72" s="44"/>
      <c r="B72" s="44" t="s">
        <v>41</v>
      </c>
      <c r="C72" s="45" t="s">
        <v>179</v>
      </c>
      <c r="D72" s="45"/>
      <c r="E72" s="45"/>
      <c r="F72" s="46" t="s">
        <v>357</v>
      </c>
      <c r="G72" s="63" t="s">
        <v>437</v>
      </c>
      <c r="H72" s="45"/>
      <c r="I72" s="45" t="s">
        <v>200</v>
      </c>
      <c r="J72" s="56" t="s">
        <v>183</v>
      </c>
      <c r="K72" s="57"/>
      <c r="L72" s="48" t="s">
        <v>431</v>
      </c>
    </row>
    <row r="73" spans="1:12" x14ac:dyDescent="0.25">
      <c r="A73" s="13">
        <v>25</v>
      </c>
      <c r="B73" s="13" t="s">
        <v>41</v>
      </c>
      <c r="C73" s="1" t="s">
        <v>67</v>
      </c>
      <c r="D73" s="1"/>
      <c r="E73" s="1"/>
      <c r="F73" s="23" t="s">
        <v>360</v>
      </c>
      <c r="G73" s="58" t="str">
        <f>"160103260000"</f>
        <v>160103260000</v>
      </c>
      <c r="H73" s="1"/>
      <c r="I73" s="2" t="s">
        <v>131</v>
      </c>
      <c r="J73" s="2" t="s">
        <v>204</v>
      </c>
      <c r="K73" s="6" t="s">
        <v>205</v>
      </c>
    </row>
    <row r="74" spans="1:12" x14ac:dyDescent="0.25">
      <c r="A74" s="44"/>
      <c r="B74" s="44" t="s">
        <v>41</v>
      </c>
      <c r="C74" s="45" t="s">
        <v>68</v>
      </c>
      <c r="D74" s="45"/>
      <c r="E74" s="45"/>
      <c r="F74" s="46" t="s">
        <v>361</v>
      </c>
      <c r="G74" s="45"/>
      <c r="H74" s="45"/>
      <c r="I74" s="53" t="s">
        <v>410</v>
      </c>
      <c r="J74" s="53" t="s">
        <v>411</v>
      </c>
      <c r="K74" s="47">
        <v>7547707414</v>
      </c>
      <c r="L74" s="48" t="s">
        <v>431</v>
      </c>
    </row>
    <row r="75" spans="1:12" x14ac:dyDescent="0.25">
      <c r="A75" s="13">
        <v>26</v>
      </c>
      <c r="B75" s="13" t="s">
        <v>41</v>
      </c>
      <c r="C75" s="1" t="s">
        <v>69</v>
      </c>
      <c r="D75" s="1"/>
      <c r="E75" s="1"/>
      <c r="F75" s="23" t="s">
        <v>362</v>
      </c>
      <c r="G75" s="61" t="str">
        <f>"160103270000"</f>
        <v>160103270000</v>
      </c>
      <c r="H75" s="1"/>
      <c r="I75" s="2" t="s">
        <v>207</v>
      </c>
      <c r="J75" s="2" t="s">
        <v>412</v>
      </c>
      <c r="K75" s="6" t="s">
        <v>206</v>
      </c>
    </row>
    <row r="76" spans="1:12" x14ac:dyDescent="0.25">
      <c r="A76" s="44"/>
      <c r="B76" s="44" t="s">
        <v>41</v>
      </c>
      <c r="C76" s="45" t="s">
        <v>70</v>
      </c>
      <c r="D76" s="45"/>
      <c r="E76" s="45"/>
      <c r="F76" s="46" t="s">
        <v>363</v>
      </c>
      <c r="G76" s="63" t="s">
        <v>437</v>
      </c>
      <c r="H76" s="45"/>
      <c r="I76" s="45"/>
      <c r="J76" s="45"/>
      <c r="K76" s="47"/>
      <c r="L76" s="48" t="s">
        <v>431</v>
      </c>
    </row>
    <row r="77" spans="1:12" x14ac:dyDescent="0.25">
      <c r="A77" s="13">
        <v>27</v>
      </c>
      <c r="B77" s="13" t="s">
        <v>41</v>
      </c>
      <c r="C77" s="1" t="s">
        <v>71</v>
      </c>
      <c r="D77" s="1"/>
      <c r="E77" s="1"/>
      <c r="F77" s="23" t="s">
        <v>364</v>
      </c>
      <c r="G77" s="61" t="str">
        <f>"160103280000"</f>
        <v>160103280000</v>
      </c>
      <c r="H77" s="1"/>
      <c r="I77" s="10" t="s">
        <v>413</v>
      </c>
      <c r="J77" s="10" t="s">
        <v>209</v>
      </c>
      <c r="K77" s="5">
        <v>6778859979</v>
      </c>
    </row>
    <row r="78" spans="1:12" x14ac:dyDescent="0.25">
      <c r="A78" s="13">
        <v>28</v>
      </c>
      <c r="B78" s="13" t="s">
        <v>41</v>
      </c>
      <c r="C78" s="1" t="s">
        <v>72</v>
      </c>
      <c r="D78" s="1"/>
      <c r="E78" s="1"/>
      <c r="F78" s="23" t="s">
        <v>365</v>
      </c>
      <c r="G78" s="61" t="str">
        <f>"160103290000"</f>
        <v>160103290000</v>
      </c>
      <c r="H78" s="1"/>
      <c r="I78" s="4" t="s">
        <v>208</v>
      </c>
      <c r="J78" s="4" t="s">
        <v>209</v>
      </c>
      <c r="K78" s="8" t="s">
        <v>210</v>
      </c>
    </row>
    <row r="79" spans="1:12" x14ac:dyDescent="0.25">
      <c r="A79" s="13">
        <v>29</v>
      </c>
      <c r="B79" s="13" t="s">
        <v>41</v>
      </c>
      <c r="C79" s="1" t="s">
        <v>73</v>
      </c>
      <c r="D79" s="1"/>
      <c r="E79" s="1"/>
      <c r="F79" s="23" t="s">
        <v>366</v>
      </c>
      <c r="G79" s="61" t="str">
        <f>"160103300000"</f>
        <v>160103300000</v>
      </c>
      <c r="H79" s="1"/>
      <c r="I79" s="4" t="s">
        <v>211</v>
      </c>
      <c r="J79" s="4" t="s">
        <v>191</v>
      </c>
      <c r="K79" s="5">
        <v>4491090657</v>
      </c>
    </row>
    <row r="80" spans="1:12" x14ac:dyDescent="0.25">
      <c r="A80" s="13">
        <v>30</v>
      </c>
      <c r="B80" s="13" t="s">
        <v>41</v>
      </c>
      <c r="C80" s="1" t="s">
        <v>74</v>
      </c>
      <c r="D80" s="1"/>
      <c r="E80" s="1"/>
      <c r="F80" s="23" t="s">
        <v>367</v>
      </c>
      <c r="G80" s="61" t="str">
        <f>"160103310000"</f>
        <v>160103310000</v>
      </c>
      <c r="H80" s="1"/>
      <c r="I80" s="10" t="s">
        <v>409</v>
      </c>
      <c r="J80" s="2" t="s">
        <v>183</v>
      </c>
      <c r="K80" s="6">
        <v>6711108416</v>
      </c>
    </row>
    <row r="81" spans="1:12" x14ac:dyDescent="0.25">
      <c r="A81" s="13">
        <v>31</v>
      </c>
      <c r="B81" s="13" t="s">
        <v>41</v>
      </c>
      <c r="C81" s="1" t="s">
        <v>75</v>
      </c>
      <c r="D81" s="1"/>
      <c r="E81" s="1"/>
      <c r="F81" s="23" t="s">
        <v>368</v>
      </c>
      <c r="G81" s="61" t="str">
        <f>"160103320000"</f>
        <v>160103320000</v>
      </c>
      <c r="H81" s="1"/>
      <c r="I81" s="10" t="s">
        <v>212</v>
      </c>
      <c r="J81" s="2" t="s">
        <v>180</v>
      </c>
      <c r="K81" s="6">
        <v>7891039188</v>
      </c>
    </row>
    <row r="82" spans="1:12" x14ac:dyDescent="0.25">
      <c r="A82" s="13">
        <v>32</v>
      </c>
      <c r="B82" s="13" t="s">
        <v>41</v>
      </c>
      <c r="C82" s="1" t="s">
        <v>76</v>
      </c>
      <c r="D82" s="1"/>
      <c r="E82" s="1"/>
      <c r="F82" s="23" t="s">
        <v>369</v>
      </c>
      <c r="G82" s="61" t="str">
        <f>"160103330000"</f>
        <v>160103330000</v>
      </c>
      <c r="H82" s="1"/>
      <c r="I82" s="10" t="s">
        <v>414</v>
      </c>
      <c r="J82" s="2" t="s">
        <v>218</v>
      </c>
      <c r="K82" s="6" t="s">
        <v>213</v>
      </c>
    </row>
    <row r="83" spans="1:12" x14ac:dyDescent="0.25">
      <c r="A83" s="13">
        <v>33</v>
      </c>
      <c r="B83" s="13" t="s">
        <v>41</v>
      </c>
      <c r="C83" s="1" t="s">
        <v>77</v>
      </c>
      <c r="D83" s="1"/>
      <c r="E83" s="1"/>
      <c r="F83" s="23" t="s">
        <v>370</v>
      </c>
      <c r="G83" s="61" t="str">
        <f>"160103340000"</f>
        <v>160103340000</v>
      </c>
      <c r="H83" s="1"/>
      <c r="I83" s="10" t="s">
        <v>248</v>
      </c>
      <c r="J83" s="10" t="s">
        <v>415</v>
      </c>
      <c r="K83" s="11">
        <v>4759515338</v>
      </c>
    </row>
    <row r="84" spans="1:12" x14ac:dyDescent="0.25">
      <c r="A84" s="13">
        <v>34</v>
      </c>
      <c r="B84" s="13" t="s">
        <v>41</v>
      </c>
      <c r="C84" s="1" t="s">
        <v>78</v>
      </c>
      <c r="D84" s="1"/>
      <c r="E84" s="1"/>
      <c r="F84" s="23" t="s">
        <v>357</v>
      </c>
      <c r="G84" s="61" t="str">
        <f>"160103350000"</f>
        <v>160103350000</v>
      </c>
      <c r="H84" s="1"/>
      <c r="I84" s="3" t="s">
        <v>215</v>
      </c>
      <c r="J84" s="3" t="s">
        <v>145</v>
      </c>
      <c r="K84" s="7">
        <v>4961071788</v>
      </c>
    </row>
    <row r="85" spans="1:12" ht="15" customHeight="1" x14ac:dyDescent="0.25">
      <c r="A85" s="86" t="s">
        <v>440</v>
      </c>
      <c r="B85" s="86"/>
      <c r="C85" s="86"/>
      <c r="D85" s="86"/>
      <c r="E85" s="86"/>
      <c r="F85" s="86"/>
      <c r="G85" s="86"/>
      <c r="H85" s="86"/>
      <c r="I85" s="86"/>
      <c r="J85" s="86"/>
      <c r="K85" s="87"/>
    </row>
    <row r="86" spans="1:12" x14ac:dyDescent="0.25">
      <c r="A86" s="13">
        <v>1</v>
      </c>
      <c r="B86" s="13" t="s">
        <v>80</v>
      </c>
      <c r="C86" s="1" t="s">
        <v>79</v>
      </c>
      <c r="D86" s="1"/>
      <c r="E86" s="1"/>
      <c r="F86" s="23" t="s">
        <v>371</v>
      </c>
      <c r="G86" s="61" t="str">
        <f>"160103360000"</f>
        <v>160103360000</v>
      </c>
      <c r="H86" s="1"/>
      <c r="I86" s="2" t="s">
        <v>217</v>
      </c>
      <c r="J86" s="2" t="s">
        <v>218</v>
      </c>
      <c r="K86" s="6" t="s">
        <v>216</v>
      </c>
    </row>
    <row r="87" spans="1:12" x14ac:dyDescent="0.25">
      <c r="A87" s="13">
        <v>2</v>
      </c>
      <c r="B87" s="13" t="s">
        <v>80</v>
      </c>
      <c r="C87" s="1" t="s">
        <v>81</v>
      </c>
      <c r="D87" s="1"/>
      <c r="E87" s="1"/>
      <c r="F87" s="23" t="s">
        <v>372</v>
      </c>
      <c r="G87" s="61" t="str">
        <f>"160103370000"</f>
        <v>160103370000</v>
      </c>
      <c r="H87" s="1"/>
      <c r="I87" s="2" t="s">
        <v>219</v>
      </c>
      <c r="J87" s="2" t="s">
        <v>218</v>
      </c>
      <c r="K87" s="6" t="s">
        <v>220</v>
      </c>
    </row>
    <row r="88" spans="1:12" x14ac:dyDescent="0.2">
      <c r="A88" s="44"/>
      <c r="B88" s="44" t="s">
        <v>80</v>
      </c>
      <c r="C88" s="45" t="s">
        <v>82</v>
      </c>
      <c r="D88" s="45"/>
      <c r="E88" s="45"/>
      <c r="F88" s="46" t="s">
        <v>373</v>
      </c>
      <c r="G88" s="62" t="s">
        <v>443</v>
      </c>
      <c r="H88" s="45"/>
      <c r="I88" s="53" t="s">
        <v>131</v>
      </c>
      <c r="J88" s="51" t="s">
        <v>218</v>
      </c>
      <c r="K88" s="52" t="s">
        <v>221</v>
      </c>
      <c r="L88" s="48" t="s">
        <v>431</v>
      </c>
    </row>
    <row r="89" spans="1:12" x14ac:dyDescent="0.25">
      <c r="A89" s="13">
        <v>3</v>
      </c>
      <c r="B89" s="13" t="s">
        <v>80</v>
      </c>
      <c r="C89" s="1" t="s">
        <v>83</v>
      </c>
      <c r="D89" s="1"/>
      <c r="E89" s="1"/>
      <c r="F89" s="23" t="s">
        <v>374</v>
      </c>
      <c r="G89" s="61" t="str">
        <f>"160103380000"</f>
        <v>160103380000</v>
      </c>
      <c r="H89" s="1"/>
      <c r="I89" s="2" t="s">
        <v>223</v>
      </c>
      <c r="J89" s="2" t="s">
        <v>214</v>
      </c>
      <c r="K89" s="6" t="s">
        <v>222</v>
      </c>
    </row>
    <row r="90" spans="1:12" x14ac:dyDescent="0.25">
      <c r="A90" s="13">
        <v>4</v>
      </c>
      <c r="B90" s="13" t="s">
        <v>80</v>
      </c>
      <c r="C90" s="1" t="s">
        <v>84</v>
      </c>
      <c r="D90" s="1"/>
      <c r="E90" s="1"/>
      <c r="F90" s="23" t="s">
        <v>375</v>
      </c>
      <c r="G90" s="61" t="str">
        <f>"160103390000"</f>
        <v>160103390000</v>
      </c>
      <c r="H90" s="1"/>
      <c r="I90" s="10" t="s">
        <v>416</v>
      </c>
      <c r="J90" s="10" t="s">
        <v>254</v>
      </c>
      <c r="K90" s="5">
        <v>6761103424</v>
      </c>
    </row>
    <row r="91" spans="1:12" x14ac:dyDescent="0.25">
      <c r="A91" s="13">
        <v>5</v>
      </c>
      <c r="B91" s="13" t="s">
        <v>80</v>
      </c>
      <c r="C91" s="1" t="s">
        <v>85</v>
      </c>
      <c r="D91" s="1"/>
      <c r="E91" s="1"/>
      <c r="F91" s="23" t="str">
        <f>+'[1]SIPPE COMPLETO'!$E$124</f>
        <v>DUMS980809MDGRNN09</v>
      </c>
      <c r="G91" s="61" t="str">
        <f>"160103400000"</f>
        <v>160103400000</v>
      </c>
      <c r="H91" s="1"/>
      <c r="I91" s="10" t="s">
        <v>417</v>
      </c>
      <c r="J91" s="10" t="s">
        <v>214</v>
      </c>
      <c r="K91" s="5">
        <v>6751136417</v>
      </c>
    </row>
    <row r="92" spans="1:12" x14ac:dyDescent="0.25">
      <c r="A92" s="13">
        <v>6</v>
      </c>
      <c r="B92" s="13" t="s">
        <v>80</v>
      </c>
      <c r="C92" s="1" t="s">
        <v>86</v>
      </c>
      <c r="D92" s="1"/>
      <c r="E92" s="1"/>
      <c r="F92" s="23" t="str">
        <f>+'[1]SIPPE COMPLETO'!$E$123</f>
        <v>EARE980919MASSDS06</v>
      </c>
      <c r="G92" s="61" t="str">
        <f>"160103410000"</f>
        <v>160103410000</v>
      </c>
      <c r="H92" s="1"/>
      <c r="I92" s="10" t="s">
        <v>225</v>
      </c>
      <c r="J92" s="10" t="s">
        <v>226</v>
      </c>
      <c r="K92" s="11" t="s">
        <v>224</v>
      </c>
    </row>
    <row r="93" spans="1:12" x14ac:dyDescent="0.25">
      <c r="A93" s="13">
        <v>7</v>
      </c>
      <c r="B93" s="13" t="s">
        <v>80</v>
      </c>
      <c r="C93" s="1" t="s">
        <v>87</v>
      </c>
      <c r="D93" s="1"/>
      <c r="E93" s="1"/>
      <c r="F93" s="23" t="str">
        <f>+'[1]SIPPE COMPLETO'!$E$121</f>
        <v>EABL980423MZSSDS00</v>
      </c>
      <c r="G93" s="61" t="str">
        <f>"160103420000"</f>
        <v>160103420000</v>
      </c>
      <c r="H93" s="1"/>
      <c r="I93" s="10" t="s">
        <v>227</v>
      </c>
      <c r="J93" s="10" t="s">
        <v>138</v>
      </c>
      <c r="K93" s="11" t="s">
        <v>228</v>
      </c>
    </row>
    <row r="94" spans="1:12" x14ac:dyDescent="0.25">
      <c r="A94" s="13">
        <v>8</v>
      </c>
      <c r="B94" s="13" t="s">
        <v>80</v>
      </c>
      <c r="C94" s="1" t="s">
        <v>88</v>
      </c>
      <c r="D94" s="1"/>
      <c r="E94" s="1"/>
      <c r="F94" s="23" t="str">
        <f>+'[1]SIPPE COMPLETO'!$E$120</f>
        <v>FADY980708MDGLZZ16</v>
      </c>
      <c r="G94" s="61" t="str">
        <f>"160103430000"</f>
        <v>160103430000</v>
      </c>
      <c r="H94" s="1"/>
      <c r="I94" s="2" t="s">
        <v>229</v>
      </c>
      <c r="J94" s="10" t="s">
        <v>183</v>
      </c>
      <c r="K94" s="6" t="s">
        <v>230</v>
      </c>
    </row>
    <row r="95" spans="1:12" x14ac:dyDescent="0.25">
      <c r="A95" s="13">
        <v>9</v>
      </c>
      <c r="B95" s="13" t="s">
        <v>80</v>
      </c>
      <c r="C95" s="1" t="s">
        <v>89</v>
      </c>
      <c r="D95" s="1"/>
      <c r="E95" s="1"/>
      <c r="F95" s="23" t="str">
        <f>+'[1]SIPPE COMPLETO'!$E$119</f>
        <v>GAGE980827MDGRTS05</v>
      </c>
      <c r="G95" s="61" t="str">
        <f>"160103440000"</f>
        <v>160103440000</v>
      </c>
      <c r="H95" s="1"/>
      <c r="I95" s="4" t="s">
        <v>231</v>
      </c>
      <c r="J95" s="10" t="s">
        <v>183</v>
      </c>
      <c r="K95" s="8" t="s">
        <v>232</v>
      </c>
    </row>
    <row r="96" spans="1:12" x14ac:dyDescent="0.25">
      <c r="A96" s="13">
        <v>10</v>
      </c>
      <c r="B96" s="13" t="s">
        <v>80</v>
      </c>
      <c r="C96" s="1" t="s">
        <v>90</v>
      </c>
      <c r="D96" s="1"/>
      <c r="E96" s="1"/>
      <c r="F96" s="23" t="str">
        <f>+'[1]SIPPE COMPLETO'!$E$117</f>
        <v>GONG891210MZSNVD02</v>
      </c>
      <c r="G96" s="61" t="str">
        <f>"160103450000"</f>
        <v>160103450000</v>
      </c>
      <c r="H96" s="1"/>
      <c r="I96" s="4" t="s">
        <v>233</v>
      </c>
      <c r="J96" s="10" t="s">
        <v>234</v>
      </c>
      <c r="K96" s="6">
        <v>4931046605</v>
      </c>
    </row>
    <row r="97" spans="1:12" x14ac:dyDescent="0.25">
      <c r="A97" s="13">
        <v>11</v>
      </c>
      <c r="B97" s="13" t="s">
        <v>80</v>
      </c>
      <c r="C97" s="1" t="s">
        <v>91</v>
      </c>
      <c r="D97" s="1"/>
      <c r="E97" s="1"/>
      <c r="F97" s="23" t="str">
        <f>+'[1]SIPPE COMPLETO'!$E$116</f>
        <v>GUCK940316MDGRLR07</v>
      </c>
      <c r="G97" s="61" t="str">
        <f>"160103460000"</f>
        <v>160103460000</v>
      </c>
      <c r="H97" s="1"/>
      <c r="I97" s="2" t="s">
        <v>235</v>
      </c>
      <c r="J97" s="10" t="s">
        <v>191</v>
      </c>
      <c r="K97" s="6" t="s">
        <v>236</v>
      </c>
    </row>
    <row r="98" spans="1:12" x14ac:dyDescent="0.25">
      <c r="A98" s="13">
        <v>12</v>
      </c>
      <c r="B98" s="13" t="s">
        <v>80</v>
      </c>
      <c r="C98" s="1" t="s">
        <v>92</v>
      </c>
      <c r="D98" s="1"/>
      <c r="E98" s="1"/>
      <c r="F98" s="23" t="str">
        <f>+'[1]SIPPE COMPLETO'!$E$115</f>
        <v>HELJ971117MNTRPQ00</v>
      </c>
      <c r="G98" s="61" t="str">
        <f>"160103470000"</f>
        <v>160103470000</v>
      </c>
      <c r="H98" s="1"/>
      <c r="I98" s="10" t="s">
        <v>239</v>
      </c>
      <c r="J98" s="2" t="s">
        <v>238</v>
      </c>
      <c r="K98" s="6" t="s">
        <v>237</v>
      </c>
    </row>
    <row r="99" spans="1:12" x14ac:dyDescent="0.25">
      <c r="A99" s="13">
        <v>13</v>
      </c>
      <c r="B99" s="13" t="s">
        <v>80</v>
      </c>
      <c r="C99" s="1" t="s">
        <v>93</v>
      </c>
      <c r="D99" s="1"/>
      <c r="E99" s="1"/>
      <c r="F99" s="23" t="str">
        <f>+'[1]SIPPE COMPLETO'!$E$113</f>
        <v>HUGV971017MJCRRN07</v>
      </c>
      <c r="G99" s="61" t="str">
        <f>"160103480000"</f>
        <v>160103480000</v>
      </c>
      <c r="H99" s="1"/>
      <c r="I99" s="4" t="s">
        <v>241</v>
      </c>
      <c r="J99" s="4" t="s">
        <v>240</v>
      </c>
      <c r="K99" s="8">
        <v>3467001048</v>
      </c>
    </row>
    <row r="100" spans="1:12" x14ac:dyDescent="0.25">
      <c r="A100" s="13">
        <v>14</v>
      </c>
      <c r="B100" s="13" t="s">
        <v>80</v>
      </c>
      <c r="C100" s="1" t="s">
        <v>94</v>
      </c>
      <c r="D100" s="1"/>
      <c r="E100" s="1"/>
      <c r="F100" s="23" t="str">
        <f>+'[1]SIPPE COMPLETO'!$E$111</f>
        <v>LORA980630MMNPML04</v>
      </c>
      <c r="G100" s="61" t="str">
        <f>"160103490000"</f>
        <v>160103490000</v>
      </c>
      <c r="H100" s="1"/>
      <c r="I100" s="10" t="s">
        <v>418</v>
      </c>
      <c r="J100" s="10" t="s">
        <v>419</v>
      </c>
      <c r="K100" s="5">
        <v>7861181605</v>
      </c>
    </row>
    <row r="101" spans="1:12" x14ac:dyDescent="0.25">
      <c r="A101" s="13">
        <v>15</v>
      </c>
      <c r="B101" s="13" t="s">
        <v>80</v>
      </c>
      <c r="C101" s="1" t="s">
        <v>95</v>
      </c>
      <c r="D101" s="1"/>
      <c r="E101" s="1"/>
      <c r="F101" s="23" t="str">
        <f>+'[1]SIPPE COMPLETO'!$E$110</f>
        <v>MAGI980921MASCMV06</v>
      </c>
      <c r="G101" s="61" t="str">
        <f>"160103500000"</f>
        <v>160103500000</v>
      </c>
      <c r="H101" s="1"/>
      <c r="I101" s="2" t="s">
        <v>242</v>
      </c>
      <c r="J101" s="10" t="s">
        <v>243</v>
      </c>
      <c r="K101" s="6" t="s">
        <v>244</v>
      </c>
    </row>
    <row r="102" spans="1:12" x14ac:dyDescent="0.2">
      <c r="A102" s="44"/>
      <c r="B102" s="44" t="s">
        <v>80</v>
      </c>
      <c r="C102" s="45" t="s">
        <v>96</v>
      </c>
      <c r="D102" s="45"/>
      <c r="E102" s="45"/>
      <c r="F102" s="46" t="str">
        <f>+'[1]SIPPE COMPLETO'!$E$109</f>
        <v>MAPA980812MDGCDR03</v>
      </c>
      <c r="G102" s="62" t="s">
        <v>443</v>
      </c>
      <c r="H102" s="45"/>
      <c r="I102" s="45"/>
      <c r="J102" s="45"/>
      <c r="K102" s="47"/>
      <c r="L102" s="48" t="s">
        <v>431</v>
      </c>
    </row>
    <row r="103" spans="1:12" x14ac:dyDescent="0.25">
      <c r="A103" s="13">
        <v>16</v>
      </c>
      <c r="B103" s="13" t="s">
        <v>80</v>
      </c>
      <c r="C103" s="1" t="s">
        <v>97</v>
      </c>
      <c r="D103" s="1"/>
      <c r="E103" s="1"/>
      <c r="F103" s="23" t="str">
        <f>+'[1]SIPPE COMPLETO'!$E$107</f>
        <v>MAFV981009MASRLV01</v>
      </c>
      <c r="G103" s="61" t="str">
        <f>"160103510000"</f>
        <v>160103510000</v>
      </c>
      <c r="H103" s="1"/>
      <c r="I103" s="10" t="s">
        <v>245</v>
      </c>
      <c r="J103" s="10" t="s">
        <v>246</v>
      </c>
      <c r="K103" s="11" t="s">
        <v>247</v>
      </c>
    </row>
    <row r="104" spans="1:12" x14ac:dyDescent="0.25">
      <c r="A104" s="13">
        <v>17</v>
      </c>
      <c r="B104" s="13" t="s">
        <v>80</v>
      </c>
      <c r="C104" s="1" t="s">
        <v>98</v>
      </c>
      <c r="D104" s="1"/>
      <c r="E104" s="1"/>
      <c r="F104" s="23" t="str">
        <f>+'[1]SIPPE COMPLETO'!$E$105</f>
        <v>MAGG960204MMNRND07</v>
      </c>
      <c r="G104" s="61" t="str">
        <f>"160103520000"</f>
        <v>160103520000</v>
      </c>
      <c r="H104" s="1"/>
      <c r="I104" s="10" t="s">
        <v>420</v>
      </c>
      <c r="J104" s="10" t="s">
        <v>265</v>
      </c>
      <c r="K104" s="5">
        <v>4433759997</v>
      </c>
    </row>
    <row r="105" spans="1:12" x14ac:dyDescent="0.25">
      <c r="A105" s="13">
        <v>18</v>
      </c>
      <c r="B105" s="13" t="s">
        <v>80</v>
      </c>
      <c r="C105" s="1" t="s">
        <v>99</v>
      </c>
      <c r="D105" s="1"/>
      <c r="E105" s="1"/>
      <c r="F105" s="23" t="str">
        <f>+'[1]SIPPE COMPLETO'!$E$104</f>
        <v>MIJR971014MMNLMC02</v>
      </c>
      <c r="G105" s="61" t="str">
        <f>"160103530000"</f>
        <v>160103530000</v>
      </c>
      <c r="H105" s="1"/>
      <c r="I105" s="10" t="s">
        <v>421</v>
      </c>
      <c r="J105" s="10" t="s">
        <v>422</v>
      </c>
      <c r="K105" s="5">
        <v>4434895070</v>
      </c>
    </row>
    <row r="106" spans="1:12" x14ac:dyDescent="0.25">
      <c r="A106" s="13">
        <v>19</v>
      </c>
      <c r="B106" s="13" t="s">
        <v>80</v>
      </c>
      <c r="C106" s="1" t="s">
        <v>100</v>
      </c>
      <c r="D106" s="1"/>
      <c r="E106" s="1"/>
      <c r="F106" s="23" t="str">
        <f>+'[1]SIPPE COMPLETO'!$E$102</f>
        <v>MOCS980803MASRMN00</v>
      </c>
      <c r="G106" s="61" t="str">
        <f>"160103540000"</f>
        <v>160103540000</v>
      </c>
      <c r="H106" s="1"/>
      <c r="I106" s="10" t="s">
        <v>251</v>
      </c>
      <c r="J106" s="10" t="s">
        <v>246</v>
      </c>
      <c r="K106" s="11" t="s">
        <v>252</v>
      </c>
    </row>
    <row r="107" spans="1:12" x14ac:dyDescent="0.2">
      <c r="A107" s="44"/>
      <c r="B107" s="44" t="s">
        <v>80</v>
      </c>
      <c r="C107" s="45" t="s">
        <v>101</v>
      </c>
      <c r="D107" s="45"/>
      <c r="E107" s="45"/>
      <c r="F107" s="46" t="str">
        <f>+'[1]SIPPE COMPLETO'!$E$100</f>
        <v>NADG980411MDGJML06</v>
      </c>
      <c r="G107" s="62" t="s">
        <v>443</v>
      </c>
      <c r="H107" s="45"/>
      <c r="I107" s="53" t="s">
        <v>253</v>
      </c>
      <c r="J107" s="53" t="s">
        <v>254</v>
      </c>
      <c r="K107" s="54">
        <v>6761101703</v>
      </c>
      <c r="L107" s="48" t="s">
        <v>431</v>
      </c>
    </row>
    <row r="108" spans="1:12" x14ac:dyDescent="0.25">
      <c r="A108" s="13">
        <v>20</v>
      </c>
      <c r="B108" s="13" t="s">
        <v>80</v>
      </c>
      <c r="C108" s="1" t="s">
        <v>103</v>
      </c>
      <c r="D108" s="1"/>
      <c r="E108" s="1"/>
      <c r="F108" s="23" t="str">
        <f>+'[1]SIPPE COMPLETO'!$E$98</f>
        <v>NEMG971228MDGVNL05</v>
      </c>
      <c r="G108" s="61" t="str">
        <f>"160103560000"</f>
        <v>160103560000</v>
      </c>
      <c r="H108" s="1"/>
      <c r="I108" s="18" t="s">
        <v>255</v>
      </c>
      <c r="J108" s="10" t="s">
        <v>218</v>
      </c>
      <c r="K108" s="6">
        <v>6751061284</v>
      </c>
    </row>
    <row r="109" spans="1:12" x14ac:dyDescent="0.25">
      <c r="A109" s="13">
        <v>21</v>
      </c>
      <c r="B109" s="13" t="s">
        <v>80</v>
      </c>
      <c r="C109" s="1" t="s">
        <v>438</v>
      </c>
      <c r="D109" s="1"/>
      <c r="E109" s="1"/>
      <c r="F109" s="23"/>
      <c r="G109" s="61"/>
      <c r="H109" s="1"/>
      <c r="I109" s="18"/>
      <c r="J109" s="10"/>
      <c r="K109" s="6"/>
    </row>
    <row r="110" spans="1:12" x14ac:dyDescent="0.25">
      <c r="A110" s="13">
        <v>22</v>
      </c>
      <c r="B110" s="13" t="s">
        <v>80</v>
      </c>
      <c r="C110" s="1" t="s">
        <v>104</v>
      </c>
      <c r="D110" s="1"/>
      <c r="E110" s="1"/>
      <c r="F110" s="23" t="str">
        <f>+'[1]SIPPE COMPLETO'!$E$96</f>
        <v>PUMB980314MDGBRL06</v>
      </c>
      <c r="G110" s="61" t="str">
        <f>"160103570000"</f>
        <v>160103570000</v>
      </c>
      <c r="H110" s="1"/>
      <c r="I110" s="10" t="s">
        <v>425</v>
      </c>
      <c r="J110" s="10" t="s">
        <v>146</v>
      </c>
      <c r="K110" s="5">
        <v>6761081349</v>
      </c>
    </row>
    <row r="111" spans="1:12" x14ac:dyDescent="0.2">
      <c r="A111" s="44"/>
      <c r="B111" s="44" t="s">
        <v>80</v>
      </c>
      <c r="C111" s="45" t="s">
        <v>105</v>
      </c>
      <c r="D111" s="45"/>
      <c r="E111" s="45"/>
      <c r="F111" s="46" t="str">
        <f>+'[1]SIPPE COMPLETO'!$E$10</f>
        <v>RABR971107MGRMRB06</v>
      </c>
      <c r="G111" s="62" t="s">
        <v>443</v>
      </c>
      <c r="H111" s="45"/>
      <c r="I111" s="53" t="s">
        <v>426</v>
      </c>
      <c r="J111" s="53" t="s">
        <v>427</v>
      </c>
      <c r="K111" s="47">
        <v>4742252</v>
      </c>
      <c r="L111" s="48" t="s">
        <v>431</v>
      </c>
    </row>
    <row r="112" spans="1:12" x14ac:dyDescent="0.25">
      <c r="A112" s="13">
        <v>23</v>
      </c>
      <c r="B112" s="13" t="s">
        <v>80</v>
      </c>
      <c r="C112" s="1" t="s">
        <v>106</v>
      </c>
      <c r="D112" s="1"/>
      <c r="E112" s="1"/>
      <c r="F112" s="23" t="str">
        <f>+'[1]SIPPE COMPLETO'!$E$95</f>
        <v>RARE971208MDGMDV04</v>
      </c>
      <c r="G112" s="61" t="str">
        <f>"160103580000"</f>
        <v>160103580000</v>
      </c>
      <c r="H112" s="1"/>
      <c r="I112" s="19" t="s">
        <v>256</v>
      </c>
      <c r="J112" s="10" t="s">
        <v>254</v>
      </c>
      <c r="K112" s="17">
        <v>6761105898</v>
      </c>
    </row>
    <row r="113" spans="1:12" x14ac:dyDescent="0.25">
      <c r="A113" s="13">
        <v>24</v>
      </c>
      <c r="B113" s="13" t="s">
        <v>80</v>
      </c>
      <c r="C113" s="1" t="s">
        <v>107</v>
      </c>
      <c r="D113" s="1"/>
      <c r="E113" s="1"/>
      <c r="F113" s="23" t="str">
        <f>+'[1]SIPPE COMPLETO'!$E$94</f>
        <v>RAAM971227MASMNR06</v>
      </c>
      <c r="G113" s="61" t="str">
        <f>"160103590000"</f>
        <v>160103590000</v>
      </c>
      <c r="H113" s="1"/>
      <c r="I113" s="10" t="s">
        <v>257</v>
      </c>
      <c r="J113" s="10" t="s">
        <v>258</v>
      </c>
      <c r="K113" s="7">
        <v>4493653678</v>
      </c>
    </row>
    <row r="114" spans="1:12" x14ac:dyDescent="0.25">
      <c r="A114" s="13">
        <v>25</v>
      </c>
      <c r="B114" s="13" t="s">
        <v>80</v>
      </c>
      <c r="C114" s="1" t="s">
        <v>108</v>
      </c>
      <c r="D114" s="1"/>
      <c r="E114" s="1"/>
      <c r="F114" s="23" t="str">
        <f>+'[1]SIPPE COMPLETO'!$E$92</f>
        <v>RIDS951227MDGCRD05</v>
      </c>
      <c r="G114" s="61" t="str">
        <f>"160103600000"</f>
        <v>160103600000</v>
      </c>
      <c r="H114" s="1"/>
      <c r="I114" s="18" t="s">
        <v>259</v>
      </c>
      <c r="J114" s="10" t="s">
        <v>190</v>
      </c>
      <c r="K114" s="5">
        <v>6181104952</v>
      </c>
    </row>
    <row r="115" spans="1:12" x14ac:dyDescent="0.25">
      <c r="A115" s="13">
        <v>26</v>
      </c>
      <c r="B115" s="13" t="s">
        <v>80</v>
      </c>
      <c r="C115" s="1" t="s">
        <v>109</v>
      </c>
      <c r="D115" s="1"/>
      <c r="E115" s="1"/>
      <c r="F115" s="23" t="str">
        <f>+'[1]SIPPE COMPLETO'!$E$90</f>
        <v>RODJ940830MNLDMN07</v>
      </c>
      <c r="G115" s="61" t="str">
        <f>"160103610000"</f>
        <v>160103610000</v>
      </c>
      <c r="H115" s="1"/>
      <c r="I115" s="18" t="s">
        <v>260</v>
      </c>
      <c r="J115" s="10" t="s">
        <v>261</v>
      </c>
      <c r="K115" s="7">
        <v>4871036098</v>
      </c>
    </row>
    <row r="116" spans="1:12" x14ac:dyDescent="0.25">
      <c r="A116" s="13">
        <v>27</v>
      </c>
      <c r="B116" s="13" t="s">
        <v>80</v>
      </c>
      <c r="C116" s="1" t="s">
        <v>110</v>
      </c>
      <c r="D116" s="1"/>
      <c r="E116" s="1"/>
      <c r="F116" s="23" t="str">
        <f>+'[1]SIPPE COMPLETO'!$E$88</f>
        <v>RORI970728MDGMMS09</v>
      </c>
      <c r="G116" s="61" t="str">
        <f>"160103620000"</f>
        <v>160103620000</v>
      </c>
      <c r="H116" s="1"/>
      <c r="I116" s="10" t="s">
        <v>262</v>
      </c>
      <c r="J116" s="2" t="s">
        <v>214</v>
      </c>
      <c r="K116" s="6" t="s">
        <v>263</v>
      </c>
    </row>
    <row r="117" spans="1:12" x14ac:dyDescent="0.25">
      <c r="A117" s="13">
        <v>28</v>
      </c>
      <c r="B117" s="13" t="s">
        <v>80</v>
      </c>
      <c r="C117" s="1" t="s">
        <v>111</v>
      </c>
      <c r="D117" s="1"/>
      <c r="E117" s="1"/>
      <c r="F117" s="23" t="str">
        <f>+'[1]SIPPE COMPLETO'!$E$86</f>
        <v>RUMA951114MMNZRB04</v>
      </c>
      <c r="G117" s="61" t="str">
        <f>"160103630000"</f>
        <v>160103630000</v>
      </c>
      <c r="H117" s="1"/>
      <c r="I117" s="18" t="s">
        <v>264</v>
      </c>
      <c r="J117" s="3" t="s">
        <v>265</v>
      </c>
      <c r="K117" s="7">
        <v>4434748590</v>
      </c>
    </row>
    <row r="118" spans="1:12" x14ac:dyDescent="0.25">
      <c r="A118" s="13">
        <v>29</v>
      </c>
      <c r="B118" s="13" t="s">
        <v>80</v>
      </c>
      <c r="C118" s="1" t="s">
        <v>112</v>
      </c>
      <c r="D118" s="1"/>
      <c r="E118" s="1"/>
      <c r="F118" s="23" t="str">
        <f>+'[1]SIPPE COMPLETO'!$E$84</f>
        <v>SAAD971013MDGCCN07</v>
      </c>
      <c r="G118" s="61" t="str">
        <f>"160103640000"</f>
        <v>160103640000</v>
      </c>
      <c r="H118" s="1"/>
      <c r="I118" s="10" t="s">
        <v>131</v>
      </c>
      <c r="J118" s="10" t="s">
        <v>191</v>
      </c>
      <c r="K118" s="5">
        <v>6771113944</v>
      </c>
    </row>
    <row r="119" spans="1:12" x14ac:dyDescent="0.25">
      <c r="A119" s="13">
        <v>30</v>
      </c>
      <c r="B119" s="13" t="s">
        <v>80</v>
      </c>
      <c r="C119" s="1" t="s">
        <v>113</v>
      </c>
      <c r="D119" s="1"/>
      <c r="E119" s="1"/>
      <c r="F119" s="23" t="str">
        <f>+'[1]SIPPE COMPLETO'!$E$83</f>
        <v>TIMJ981008MASSXQ01</v>
      </c>
      <c r="G119" s="61" t="str">
        <f>"160103650000"</f>
        <v>160103650000</v>
      </c>
      <c r="H119" s="1"/>
      <c r="I119" s="4" t="s">
        <v>266</v>
      </c>
      <c r="J119" s="10" t="s">
        <v>267</v>
      </c>
      <c r="K119" s="8" t="s">
        <v>268</v>
      </c>
    </row>
    <row r="120" spans="1:12" x14ac:dyDescent="0.25">
      <c r="A120" s="13">
        <v>31</v>
      </c>
      <c r="B120" s="13" t="s">
        <v>80</v>
      </c>
      <c r="C120" s="1" t="s">
        <v>114</v>
      </c>
      <c r="D120" s="1"/>
      <c r="E120" s="1"/>
      <c r="F120" s="23" t="str">
        <f>+'[1]SIPPE COMPLETO'!$E$81</f>
        <v>TORB971018MSPRDB01</v>
      </c>
      <c r="G120" s="61" t="str">
        <f>"160103660000"</f>
        <v>160103660000</v>
      </c>
      <c r="H120" s="1"/>
      <c r="I120" s="3" t="s">
        <v>269</v>
      </c>
      <c r="J120" s="10" t="s">
        <v>270</v>
      </c>
      <c r="K120" s="7">
        <v>4871095128</v>
      </c>
    </row>
    <row r="121" spans="1:12" x14ac:dyDescent="0.25">
      <c r="A121" s="13">
        <v>32</v>
      </c>
      <c r="B121" s="13" t="s">
        <v>80</v>
      </c>
      <c r="C121" s="1" t="s">
        <v>115</v>
      </c>
      <c r="D121" s="1"/>
      <c r="E121" s="1"/>
      <c r="F121" s="23" t="str">
        <f>+'[1]SIPPE COMPLETO'!$E$8</f>
        <v>VAAS971025MMNRLR09</v>
      </c>
      <c r="G121" s="61" t="str">
        <f>"160103670000"</f>
        <v>160103670000</v>
      </c>
      <c r="H121" s="1"/>
      <c r="I121" s="10" t="s">
        <v>271</v>
      </c>
      <c r="J121" s="10" t="s">
        <v>272</v>
      </c>
      <c r="K121" s="5">
        <v>4381011227</v>
      </c>
    </row>
    <row r="122" spans="1:12" x14ac:dyDescent="0.25">
      <c r="A122" s="13">
        <v>33</v>
      </c>
      <c r="B122" s="13" t="s">
        <v>80</v>
      </c>
      <c r="C122" s="1" t="s">
        <v>116</v>
      </c>
      <c r="D122" s="1"/>
      <c r="E122" s="1"/>
      <c r="F122" s="23" t="str">
        <f>+'[1]SIPPE COMPLETO'!$E$7</f>
        <v>VAVI980113MDGRLM01</v>
      </c>
      <c r="G122" s="61" t="str">
        <f>"160103680000"</f>
        <v>160103680000</v>
      </c>
      <c r="H122" s="1"/>
      <c r="I122" s="10" t="s">
        <v>273</v>
      </c>
      <c r="J122" s="10" t="s">
        <v>274</v>
      </c>
      <c r="K122" s="6" t="s">
        <v>275</v>
      </c>
    </row>
    <row r="123" spans="1:12" x14ac:dyDescent="0.25">
      <c r="A123" s="13">
        <v>34</v>
      </c>
      <c r="B123" s="13" t="s">
        <v>80</v>
      </c>
      <c r="C123" s="1" t="s">
        <v>117</v>
      </c>
      <c r="D123" s="1"/>
      <c r="E123" s="1"/>
      <c r="F123" s="23" t="str">
        <f>+'[1]SIPPE COMPLETO'!$E$6</f>
        <v>VAML981004MASZRZ09</v>
      </c>
      <c r="G123" s="61" t="str">
        <f>"160103690000"</f>
        <v>160103690000</v>
      </c>
      <c r="H123" s="1"/>
      <c r="I123" s="4" t="s">
        <v>276</v>
      </c>
      <c r="J123" s="10" t="s">
        <v>174</v>
      </c>
      <c r="K123" s="8">
        <v>4492190076</v>
      </c>
    </row>
    <row r="124" spans="1:12" x14ac:dyDescent="0.25">
      <c r="A124" s="13">
        <v>35</v>
      </c>
      <c r="B124" s="13" t="s">
        <v>80</v>
      </c>
      <c r="C124" s="1" t="s">
        <v>118</v>
      </c>
      <c r="D124" s="1"/>
      <c r="E124" s="1"/>
      <c r="F124" s="23" t="str">
        <f>+'[1]SIPPE COMPLETO'!$E$5</f>
        <v>VICG980415MDGLSD04</v>
      </c>
      <c r="G124" s="61" t="str">
        <f>"160103700000"</f>
        <v>160103700000</v>
      </c>
      <c r="H124" s="1"/>
      <c r="I124" s="10" t="s">
        <v>428</v>
      </c>
      <c r="J124" s="10" t="s">
        <v>218</v>
      </c>
      <c r="K124" s="5" t="s">
        <v>173</v>
      </c>
    </row>
    <row r="125" spans="1:12" x14ac:dyDescent="0.25">
      <c r="A125" s="13">
        <v>36</v>
      </c>
      <c r="B125" s="13" t="s">
        <v>80</v>
      </c>
      <c r="C125" s="1" t="s">
        <v>119</v>
      </c>
      <c r="D125" s="1"/>
      <c r="E125" s="1"/>
      <c r="F125" s="23" t="str">
        <f>+'[1]SIPPE COMPLETO'!$E$4</f>
        <v>VIDG950725MMNLLR06</v>
      </c>
      <c r="G125" s="61" t="str">
        <f>"160103710000"</f>
        <v>160103710000</v>
      </c>
      <c r="H125" s="1"/>
      <c r="I125" s="3" t="s">
        <v>429</v>
      </c>
      <c r="J125" s="3" t="s">
        <v>430</v>
      </c>
      <c r="K125" s="7">
        <v>4434742589</v>
      </c>
    </row>
    <row r="128" spans="1:12" x14ac:dyDescent="0.25">
      <c r="L128" s="14"/>
    </row>
    <row r="129" spans="12:12" x14ac:dyDescent="0.25">
      <c r="L129" s="14"/>
    </row>
    <row r="130" spans="12:12" x14ac:dyDescent="0.25">
      <c r="L130" s="14"/>
    </row>
    <row r="131" spans="12:12" x14ac:dyDescent="0.25">
      <c r="L131" s="14"/>
    </row>
    <row r="132" spans="12:12" x14ac:dyDescent="0.25">
      <c r="L132" s="14"/>
    </row>
    <row r="133" spans="12:12" x14ac:dyDescent="0.25">
      <c r="L133" s="14"/>
    </row>
    <row r="134" spans="12:12" x14ac:dyDescent="0.25">
      <c r="L134" s="14"/>
    </row>
    <row r="135" spans="12:12" x14ac:dyDescent="0.25">
      <c r="L135" s="14"/>
    </row>
    <row r="136" spans="12:12" x14ac:dyDescent="0.25">
      <c r="L136" s="14"/>
    </row>
    <row r="137" spans="12:12" x14ac:dyDescent="0.25">
      <c r="L137" s="14"/>
    </row>
    <row r="138" spans="12:12" x14ac:dyDescent="0.25">
      <c r="L138" s="14"/>
    </row>
    <row r="139" spans="12:12" x14ac:dyDescent="0.25">
      <c r="L139" s="14"/>
    </row>
    <row r="140" spans="12:12" x14ac:dyDescent="0.25">
      <c r="L140" s="14"/>
    </row>
    <row r="141" spans="12:12" x14ac:dyDescent="0.25">
      <c r="L141" s="14"/>
    </row>
    <row r="142" spans="12:12" x14ac:dyDescent="0.25">
      <c r="L142" s="14"/>
    </row>
    <row r="143" spans="12:12" x14ac:dyDescent="0.25">
      <c r="L143" s="14"/>
    </row>
  </sheetData>
  <mergeCells count="3">
    <mergeCell ref="A85:K85"/>
    <mergeCell ref="A43:K43"/>
    <mergeCell ref="A2:K2"/>
  </mergeCells>
  <conditionalFormatting sqref="B86:C125 B3:C42 B44:C84">
    <cfRule type="expression" dxfId="3" priority="12" stopIfTrue="1">
      <formula>MOD(ROW()+1,2)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9" sqref="D19"/>
    </sheetView>
  </sheetViews>
  <sheetFormatPr baseColWidth="10" defaultRowHeight="15" x14ac:dyDescent="0.25"/>
  <cols>
    <col min="1" max="1" width="7" customWidth="1"/>
    <col min="2" max="2" width="56.7109375" customWidth="1"/>
    <col min="3" max="3" width="21.42578125" customWidth="1"/>
    <col min="4" max="4" width="30.140625" customWidth="1"/>
    <col min="5" max="5" width="36.28515625" customWidth="1"/>
    <col min="6" max="6" width="23.7109375" customWidth="1"/>
    <col min="8" max="8" width="16.85546875" customWidth="1"/>
  </cols>
  <sheetData>
    <row r="1" spans="1:8" x14ac:dyDescent="0.25">
      <c r="A1" s="91" t="s">
        <v>436</v>
      </c>
      <c r="B1" s="91"/>
      <c r="C1" s="91"/>
      <c r="D1" s="91"/>
      <c r="E1" s="91"/>
      <c r="F1" s="91"/>
      <c r="G1" s="91"/>
      <c r="H1" s="29"/>
    </row>
    <row r="2" spans="1:8" x14ac:dyDescent="0.25">
      <c r="A2" s="91"/>
      <c r="B2" s="91"/>
      <c r="C2" s="91"/>
      <c r="D2" s="91"/>
      <c r="E2" s="91"/>
      <c r="F2" s="91"/>
      <c r="G2" s="91"/>
      <c r="H2" s="29"/>
    </row>
    <row r="3" spans="1:8" x14ac:dyDescent="0.25">
      <c r="A3" s="92"/>
      <c r="B3" s="92"/>
      <c r="C3" s="92"/>
      <c r="D3" s="92"/>
      <c r="E3" s="92"/>
      <c r="F3" s="92"/>
      <c r="G3" s="92"/>
      <c r="H3" s="29"/>
    </row>
    <row r="4" spans="1:8" x14ac:dyDescent="0.25">
      <c r="A4" s="12" t="s">
        <v>120</v>
      </c>
      <c r="B4" s="12" t="s">
        <v>249</v>
      </c>
      <c r="C4" s="12" t="s">
        <v>122</v>
      </c>
      <c r="D4" s="22" t="s">
        <v>121</v>
      </c>
      <c r="E4" s="12" t="s">
        <v>123</v>
      </c>
      <c r="F4" s="12" t="s">
        <v>124</v>
      </c>
      <c r="G4" s="30" t="s">
        <v>125</v>
      </c>
      <c r="H4" s="31" t="s">
        <v>435</v>
      </c>
    </row>
    <row r="5" spans="1:8" ht="17.25" customHeight="1" x14ac:dyDescent="0.25">
      <c r="A5" s="40" t="s">
        <v>1</v>
      </c>
      <c r="B5" s="26" t="s">
        <v>32</v>
      </c>
      <c r="C5" s="41" t="s">
        <v>437</v>
      </c>
      <c r="D5" s="27" t="s">
        <v>323</v>
      </c>
      <c r="E5" s="26" t="s">
        <v>393</v>
      </c>
      <c r="F5" s="26" t="s">
        <v>165</v>
      </c>
      <c r="G5" s="28">
        <v>4981100072</v>
      </c>
      <c r="H5" s="38">
        <v>42718</v>
      </c>
    </row>
    <row r="6" spans="1:8" ht="19.5" customHeight="1" x14ac:dyDescent="0.25">
      <c r="A6" s="40" t="s">
        <v>1</v>
      </c>
      <c r="B6" s="26" t="s">
        <v>33</v>
      </c>
      <c r="C6" s="41" t="s">
        <v>437</v>
      </c>
      <c r="D6" s="27" t="s">
        <v>324</v>
      </c>
      <c r="E6" s="26" t="s">
        <v>394</v>
      </c>
      <c r="F6" s="26" t="s">
        <v>167</v>
      </c>
      <c r="G6" s="28">
        <v>4525295589</v>
      </c>
      <c r="H6" s="32">
        <v>42655</v>
      </c>
    </row>
    <row r="7" spans="1:8" x14ac:dyDescent="0.25">
      <c r="A7" s="40" t="s">
        <v>41</v>
      </c>
      <c r="B7" s="34" t="s">
        <v>43</v>
      </c>
      <c r="C7" s="41" t="s">
        <v>437</v>
      </c>
      <c r="D7" s="27" t="s">
        <v>334</v>
      </c>
      <c r="E7" s="26"/>
      <c r="F7" s="26"/>
      <c r="G7" s="28"/>
      <c r="H7" s="35">
        <v>40848</v>
      </c>
    </row>
    <row r="8" spans="1:8" x14ac:dyDescent="0.25">
      <c r="A8" s="40" t="s">
        <v>41</v>
      </c>
      <c r="B8" s="26" t="s">
        <v>70</v>
      </c>
      <c r="C8" s="41" t="s">
        <v>437</v>
      </c>
      <c r="D8" s="27" t="s">
        <v>363</v>
      </c>
      <c r="E8" s="26"/>
      <c r="F8" s="26"/>
      <c r="G8" s="28"/>
      <c r="H8" s="32">
        <v>42682</v>
      </c>
    </row>
    <row r="9" spans="1:8" x14ac:dyDescent="0.25">
      <c r="A9" s="40" t="s">
        <v>41</v>
      </c>
      <c r="B9" s="26" t="s">
        <v>60</v>
      </c>
      <c r="C9" s="41" t="s">
        <v>437</v>
      </c>
      <c r="D9" s="27" t="s">
        <v>352</v>
      </c>
      <c r="E9" s="3" t="s">
        <v>192</v>
      </c>
      <c r="F9" s="3" t="s">
        <v>191</v>
      </c>
      <c r="G9" s="7">
        <v>6771088196</v>
      </c>
      <c r="H9" s="32">
        <v>42709</v>
      </c>
    </row>
    <row r="10" spans="1:8" x14ac:dyDescent="0.25">
      <c r="A10" s="40" t="s">
        <v>80</v>
      </c>
      <c r="B10" s="26" t="s">
        <v>82</v>
      </c>
      <c r="C10" s="41" t="s">
        <v>437</v>
      </c>
      <c r="D10" s="27" t="s">
        <v>373</v>
      </c>
      <c r="E10" s="36" t="s">
        <v>131</v>
      </c>
      <c r="F10" s="3" t="s">
        <v>218</v>
      </c>
      <c r="G10" s="37" t="s">
        <v>221</v>
      </c>
      <c r="H10" s="32">
        <v>42675</v>
      </c>
    </row>
    <row r="11" spans="1:8" x14ac:dyDescent="0.25">
      <c r="A11" s="40" t="s">
        <v>80</v>
      </c>
      <c r="B11" s="26" t="s">
        <v>96</v>
      </c>
      <c r="C11" s="41" t="s">
        <v>437</v>
      </c>
      <c r="D11" s="27" t="str">
        <f>+'[1]SIPPE COMPLETO'!$E$109</f>
        <v>MAPA980812MDGCDR03</v>
      </c>
      <c r="E11" s="26"/>
      <c r="F11" s="26"/>
      <c r="G11" s="28"/>
      <c r="H11" s="32">
        <v>42675</v>
      </c>
    </row>
    <row r="12" spans="1:8" ht="15.75" customHeight="1" x14ac:dyDescent="0.25">
      <c r="A12" s="40" t="s">
        <v>80</v>
      </c>
      <c r="B12" s="26" t="s">
        <v>101</v>
      </c>
      <c r="C12" s="41" t="s">
        <v>437</v>
      </c>
      <c r="D12" s="27" t="str">
        <f>+'[1]SIPPE COMPLETO'!$E$100</f>
        <v>NADG980411MDGJML06</v>
      </c>
      <c r="E12" s="36" t="s">
        <v>253</v>
      </c>
      <c r="F12" s="36" t="s">
        <v>254</v>
      </c>
      <c r="G12" s="39">
        <v>6761101703</v>
      </c>
      <c r="H12" s="32">
        <v>42738</v>
      </c>
    </row>
    <row r="13" spans="1:8" ht="15" customHeight="1" x14ac:dyDescent="0.25">
      <c r="A13" s="40" t="s">
        <v>80</v>
      </c>
      <c r="B13" s="26" t="s">
        <v>105</v>
      </c>
      <c r="C13" s="41" t="s">
        <v>437</v>
      </c>
      <c r="D13" s="27" t="str">
        <f>+'[1]SIPPE COMPLETO'!$E$10</f>
        <v>RABR971107MGRMRB06</v>
      </c>
      <c r="E13" s="36" t="s">
        <v>426</v>
      </c>
      <c r="F13" s="36" t="s">
        <v>427</v>
      </c>
      <c r="G13" s="28">
        <v>4742252</v>
      </c>
      <c r="H13" s="32">
        <v>42746</v>
      </c>
    </row>
    <row r="14" spans="1:8" x14ac:dyDescent="0.25">
      <c r="A14" s="25"/>
      <c r="B14" s="26"/>
      <c r="C14" s="26"/>
      <c r="D14" s="27"/>
      <c r="E14" s="26"/>
      <c r="F14" s="26"/>
      <c r="G14" s="28"/>
      <c r="H14" s="25"/>
    </row>
  </sheetData>
  <mergeCells count="1">
    <mergeCell ref="A1:G3"/>
  </mergeCells>
  <conditionalFormatting sqref="A5:B14">
    <cfRule type="expression" dxfId="2" priority="10" stopIfTrue="1">
      <formula>MOD(ROW()+1,2)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82" workbookViewId="0">
      <selection activeCell="D76" sqref="D76"/>
    </sheetView>
  </sheetViews>
  <sheetFormatPr baseColWidth="10" defaultRowHeight="15" x14ac:dyDescent="0.25"/>
  <cols>
    <col min="1" max="1" width="5" customWidth="1"/>
    <col min="2" max="2" width="6.28515625" customWidth="1"/>
    <col min="3" max="3" width="37" bestFit="1" customWidth="1"/>
    <col min="4" max="4" width="24.28515625" customWidth="1"/>
    <col min="5" max="5" width="12.85546875" customWidth="1"/>
    <col min="7" max="7" width="44.85546875" customWidth="1"/>
    <col min="8" max="8" width="38.140625" customWidth="1"/>
    <col min="9" max="9" width="12.42578125" customWidth="1"/>
  </cols>
  <sheetData>
    <row r="1" spans="1:10" x14ac:dyDescent="0.25">
      <c r="A1" s="65" t="s">
        <v>445</v>
      </c>
      <c r="B1" s="65" t="s">
        <v>120</v>
      </c>
      <c r="C1" s="65" t="s">
        <v>249</v>
      </c>
      <c r="D1" s="66" t="s">
        <v>121</v>
      </c>
      <c r="E1" s="65" t="s">
        <v>122</v>
      </c>
      <c r="F1" s="65" t="s">
        <v>376</v>
      </c>
      <c r="G1" s="65" t="s">
        <v>123</v>
      </c>
      <c r="H1" s="65" t="s">
        <v>446</v>
      </c>
      <c r="I1" s="67" t="s">
        <v>125</v>
      </c>
      <c r="J1" s="68"/>
    </row>
    <row r="2" spans="1:10" x14ac:dyDescent="0.25">
      <c r="A2" s="69">
        <v>1</v>
      </c>
      <c r="B2" s="69" t="s">
        <v>1</v>
      </c>
      <c r="C2" s="70" t="s">
        <v>0</v>
      </c>
      <c r="D2" s="71" t="s">
        <v>292</v>
      </c>
      <c r="E2" s="61" t="str">
        <f>"160102670000"</f>
        <v>160102670000</v>
      </c>
      <c r="F2" s="70"/>
      <c r="G2" s="70" t="s">
        <v>134</v>
      </c>
      <c r="H2" s="70" t="s">
        <v>126</v>
      </c>
      <c r="I2" s="72" t="s">
        <v>141</v>
      </c>
      <c r="J2" s="68"/>
    </row>
    <row r="3" spans="1:10" x14ac:dyDescent="0.25">
      <c r="A3" s="69">
        <v>2</v>
      </c>
      <c r="B3" s="69" t="s">
        <v>1</v>
      </c>
      <c r="C3" s="70" t="s">
        <v>2</v>
      </c>
      <c r="D3" s="71" t="s">
        <v>293</v>
      </c>
      <c r="E3" s="61" t="str">
        <f>"160102680000"</f>
        <v>160102680000</v>
      </c>
      <c r="F3" s="70"/>
      <c r="G3" s="70" t="s">
        <v>133</v>
      </c>
      <c r="H3" s="70" t="s">
        <v>127</v>
      </c>
      <c r="I3" s="72" t="s">
        <v>142</v>
      </c>
      <c r="J3" s="68"/>
    </row>
    <row r="4" spans="1:10" x14ac:dyDescent="0.25">
      <c r="A4" s="69">
        <v>3</v>
      </c>
      <c r="B4" s="69" t="s">
        <v>1</v>
      </c>
      <c r="C4" s="70" t="s">
        <v>3</v>
      </c>
      <c r="D4" s="71" t="s">
        <v>294</v>
      </c>
      <c r="E4" s="61" t="str">
        <f>"160102690000"</f>
        <v>160102690000</v>
      </c>
      <c r="F4" s="70"/>
      <c r="G4" s="70" t="s">
        <v>377</v>
      </c>
      <c r="H4" s="70" t="s">
        <v>128</v>
      </c>
      <c r="I4" s="72" t="s">
        <v>143</v>
      </c>
      <c r="J4" s="68"/>
    </row>
    <row r="5" spans="1:10" x14ac:dyDescent="0.25">
      <c r="A5" s="69">
        <v>4</v>
      </c>
      <c r="B5" s="69" t="s">
        <v>1</v>
      </c>
      <c r="C5" s="70" t="s">
        <v>4</v>
      </c>
      <c r="D5" s="71" t="s">
        <v>295</v>
      </c>
      <c r="E5" s="61" t="str">
        <f>"160102700000"</f>
        <v>160102700000</v>
      </c>
      <c r="F5" s="70"/>
      <c r="G5" s="70" t="s">
        <v>135</v>
      </c>
      <c r="H5" s="70" t="s">
        <v>129</v>
      </c>
      <c r="I5" s="72"/>
      <c r="J5" s="68"/>
    </row>
    <row r="6" spans="1:10" x14ac:dyDescent="0.25">
      <c r="A6" s="69">
        <v>5</v>
      </c>
      <c r="B6" s="69" t="s">
        <v>1</v>
      </c>
      <c r="C6" s="70" t="s">
        <v>5</v>
      </c>
      <c r="D6" s="71" t="s">
        <v>296</v>
      </c>
      <c r="E6" s="61" t="str">
        <f>"160102710000"</f>
        <v>160102710000</v>
      </c>
      <c r="F6" s="70"/>
      <c r="G6" s="73" t="s">
        <v>278</v>
      </c>
      <c r="H6" s="73" t="s">
        <v>280</v>
      </c>
      <c r="I6" s="6" t="s">
        <v>279</v>
      </c>
      <c r="J6" s="68"/>
    </row>
    <row r="7" spans="1:10" x14ac:dyDescent="0.25">
      <c r="A7" s="69">
        <v>6</v>
      </c>
      <c r="B7" s="69" t="s">
        <v>1</v>
      </c>
      <c r="C7" s="70" t="s">
        <v>6</v>
      </c>
      <c r="D7" s="71" t="s">
        <v>297</v>
      </c>
      <c r="E7" s="61" t="str">
        <f>"160102720000"</f>
        <v>160102720000</v>
      </c>
      <c r="F7" s="70"/>
      <c r="G7" s="74" t="s">
        <v>281</v>
      </c>
      <c r="H7" s="70" t="s">
        <v>136</v>
      </c>
      <c r="I7" s="72" t="s">
        <v>144</v>
      </c>
      <c r="J7" s="68"/>
    </row>
    <row r="8" spans="1:10" x14ac:dyDescent="0.25">
      <c r="A8" s="69">
        <v>7</v>
      </c>
      <c r="B8" s="69" t="s">
        <v>1</v>
      </c>
      <c r="C8" s="70" t="s">
        <v>7</v>
      </c>
      <c r="D8" s="71" t="s">
        <v>298</v>
      </c>
      <c r="E8" s="61" t="str">
        <f>"160102730000"</f>
        <v>160102730000</v>
      </c>
      <c r="F8" s="70"/>
      <c r="G8" s="70" t="s">
        <v>132</v>
      </c>
      <c r="H8" s="70" t="s">
        <v>130</v>
      </c>
      <c r="I8" s="72">
        <v>7451117818</v>
      </c>
      <c r="J8" s="68"/>
    </row>
    <row r="9" spans="1:10" x14ac:dyDescent="0.25">
      <c r="A9" s="69">
        <v>8</v>
      </c>
      <c r="B9" s="69" t="s">
        <v>1</v>
      </c>
      <c r="C9" s="70" t="s">
        <v>8</v>
      </c>
      <c r="D9" s="71" t="s">
        <v>299</v>
      </c>
      <c r="E9" s="61" t="str">
        <f>"160102740000"</f>
        <v>160102740000</v>
      </c>
      <c r="F9" s="70"/>
      <c r="G9" s="70" t="s">
        <v>378</v>
      </c>
      <c r="H9" s="70" t="s">
        <v>218</v>
      </c>
      <c r="I9" s="72">
        <v>6758717926</v>
      </c>
      <c r="J9" s="68"/>
    </row>
    <row r="10" spans="1:10" x14ac:dyDescent="0.25">
      <c r="A10" s="69">
        <v>9</v>
      </c>
      <c r="B10" s="69" t="s">
        <v>1</v>
      </c>
      <c r="C10" s="70" t="s">
        <v>9</v>
      </c>
      <c r="D10" s="75" t="s">
        <v>300</v>
      </c>
      <c r="E10" s="61" t="str">
        <f>"160102750000"</f>
        <v>160102750000</v>
      </c>
      <c r="F10" s="70"/>
      <c r="G10" s="70" t="s">
        <v>444</v>
      </c>
      <c r="H10" s="70" t="s">
        <v>137</v>
      </c>
      <c r="I10" s="72">
        <v>9941024608</v>
      </c>
      <c r="J10" s="68"/>
    </row>
    <row r="11" spans="1:10" x14ac:dyDescent="0.25">
      <c r="A11" s="69">
        <v>10</v>
      </c>
      <c r="B11" s="69" t="s">
        <v>1</v>
      </c>
      <c r="C11" s="70" t="s">
        <v>10</v>
      </c>
      <c r="D11" s="75" t="s">
        <v>301</v>
      </c>
      <c r="E11" s="61" t="str">
        <f>"160102760000"</f>
        <v>160102760000</v>
      </c>
      <c r="F11" s="70"/>
      <c r="G11" s="70" t="s">
        <v>380</v>
      </c>
      <c r="H11" s="70" t="s">
        <v>258</v>
      </c>
      <c r="I11" s="72">
        <v>4961254397</v>
      </c>
      <c r="J11" s="68"/>
    </row>
    <row r="12" spans="1:10" x14ac:dyDescent="0.25">
      <c r="A12" s="69">
        <v>11</v>
      </c>
      <c r="B12" s="69" t="s">
        <v>1</v>
      </c>
      <c r="C12" s="70" t="s">
        <v>11</v>
      </c>
      <c r="D12" s="75" t="s">
        <v>302</v>
      </c>
      <c r="E12" s="61" t="str">
        <f>"160102770000"</f>
        <v>160102770000</v>
      </c>
      <c r="F12" s="70"/>
      <c r="G12" s="70" t="s">
        <v>139</v>
      </c>
      <c r="H12" s="70" t="s">
        <v>381</v>
      </c>
      <c r="I12" s="72">
        <v>9941024608</v>
      </c>
      <c r="J12" s="68"/>
    </row>
    <row r="13" spans="1:10" x14ac:dyDescent="0.25">
      <c r="A13" s="69">
        <v>12</v>
      </c>
      <c r="B13" s="69" t="s">
        <v>1</v>
      </c>
      <c r="C13" s="70" t="s">
        <v>12</v>
      </c>
      <c r="D13" s="75" t="s">
        <v>303</v>
      </c>
      <c r="E13" s="61" t="str">
        <f>"160102780000"</f>
        <v>160102780000</v>
      </c>
      <c r="F13" s="70"/>
      <c r="G13" s="70" t="s">
        <v>382</v>
      </c>
      <c r="H13" s="70" t="s">
        <v>145</v>
      </c>
      <c r="I13" s="72">
        <v>4691234087</v>
      </c>
      <c r="J13" s="68"/>
    </row>
    <row r="14" spans="1:10" x14ac:dyDescent="0.25">
      <c r="A14" s="69">
        <v>13</v>
      </c>
      <c r="B14" s="69" t="s">
        <v>1</v>
      </c>
      <c r="C14" s="70" t="s">
        <v>13</v>
      </c>
      <c r="D14" s="75" t="s">
        <v>304</v>
      </c>
      <c r="E14" s="61" t="str">
        <f>"160102790000"</f>
        <v>160102790000</v>
      </c>
      <c r="F14" s="70"/>
      <c r="G14" s="70" t="s">
        <v>383</v>
      </c>
      <c r="H14" s="70" t="s">
        <v>384</v>
      </c>
      <c r="I14" s="72">
        <v>3595245743</v>
      </c>
      <c r="J14" s="68"/>
    </row>
    <row r="15" spans="1:10" x14ac:dyDescent="0.25">
      <c r="A15" s="69">
        <v>14</v>
      </c>
      <c r="B15" s="69" t="s">
        <v>1</v>
      </c>
      <c r="C15" s="70" t="s">
        <v>14</v>
      </c>
      <c r="D15" s="75" t="s">
        <v>305</v>
      </c>
      <c r="E15" s="61" t="str">
        <f>"160102800000"</f>
        <v>160102800000</v>
      </c>
      <c r="F15" s="70"/>
      <c r="G15" s="70" t="s">
        <v>383</v>
      </c>
      <c r="H15" s="70" t="s">
        <v>384</v>
      </c>
      <c r="I15" s="72">
        <v>3595245743</v>
      </c>
      <c r="J15" s="68"/>
    </row>
    <row r="16" spans="1:10" x14ac:dyDescent="0.25">
      <c r="A16" s="69">
        <v>15</v>
      </c>
      <c r="B16" s="69" t="s">
        <v>1</v>
      </c>
      <c r="C16" s="70" t="s">
        <v>15</v>
      </c>
      <c r="D16" s="75" t="s">
        <v>306</v>
      </c>
      <c r="E16" s="61" t="str">
        <f>"160102810000"</f>
        <v>160102810000</v>
      </c>
      <c r="F16" s="70"/>
      <c r="G16" s="70" t="s">
        <v>385</v>
      </c>
      <c r="H16" s="70" t="s">
        <v>386</v>
      </c>
      <c r="I16" s="72">
        <v>9941078506</v>
      </c>
      <c r="J16" s="68"/>
    </row>
    <row r="17" spans="1:10" x14ac:dyDescent="0.25">
      <c r="A17" s="69">
        <v>16</v>
      </c>
      <c r="B17" s="69" t="s">
        <v>1</v>
      </c>
      <c r="C17" s="70" t="s">
        <v>16</v>
      </c>
      <c r="D17" s="75" t="s">
        <v>307</v>
      </c>
      <c r="E17" s="61" t="str">
        <f>"160102820000"</f>
        <v>160102820000</v>
      </c>
      <c r="F17" s="70"/>
      <c r="G17" s="70" t="s">
        <v>147</v>
      </c>
      <c r="H17" s="70" t="s">
        <v>254</v>
      </c>
      <c r="I17" s="72">
        <v>6768822687</v>
      </c>
      <c r="J17" s="68"/>
    </row>
    <row r="18" spans="1:10" x14ac:dyDescent="0.25">
      <c r="A18" s="69">
        <v>17</v>
      </c>
      <c r="B18" s="69" t="s">
        <v>1</v>
      </c>
      <c r="C18" s="70" t="s">
        <v>18</v>
      </c>
      <c r="D18" s="75" t="s">
        <v>309</v>
      </c>
      <c r="E18" s="61" t="str">
        <f>"160102830000"</f>
        <v>160102830000</v>
      </c>
      <c r="F18" s="70"/>
      <c r="G18" s="70" t="s">
        <v>387</v>
      </c>
      <c r="H18" s="70" t="s">
        <v>388</v>
      </c>
      <c r="I18" s="72">
        <v>4434312832</v>
      </c>
      <c r="J18" s="68"/>
    </row>
    <row r="19" spans="1:10" x14ac:dyDescent="0.25">
      <c r="A19" s="69">
        <v>18</v>
      </c>
      <c r="B19" s="69" t="s">
        <v>1</v>
      </c>
      <c r="C19" s="70" t="s">
        <v>19</v>
      </c>
      <c r="D19" s="75" t="s">
        <v>310</v>
      </c>
      <c r="E19" s="61" t="str">
        <f>"160102840000"</f>
        <v>160102840000</v>
      </c>
      <c r="F19" s="70"/>
      <c r="G19" s="70" t="s">
        <v>389</v>
      </c>
      <c r="H19" s="70" t="s">
        <v>148</v>
      </c>
      <c r="I19" s="72">
        <v>44981165725</v>
      </c>
      <c r="J19" s="68"/>
    </row>
    <row r="20" spans="1:10" x14ac:dyDescent="0.25">
      <c r="A20" s="69">
        <v>19</v>
      </c>
      <c r="B20" s="69" t="s">
        <v>1</v>
      </c>
      <c r="C20" s="70" t="s">
        <v>20</v>
      </c>
      <c r="D20" s="75" t="s">
        <v>311</v>
      </c>
      <c r="E20" s="61" t="str">
        <f>"160102850000"</f>
        <v>160102850000</v>
      </c>
      <c r="F20" s="70"/>
      <c r="G20" s="70" t="s">
        <v>150</v>
      </c>
      <c r="H20" s="70" t="s">
        <v>149</v>
      </c>
      <c r="I20" s="72">
        <v>4961255553</v>
      </c>
      <c r="J20" s="68"/>
    </row>
    <row r="21" spans="1:10" x14ac:dyDescent="0.25">
      <c r="A21" s="69">
        <v>20</v>
      </c>
      <c r="B21" s="69" t="s">
        <v>1</v>
      </c>
      <c r="C21" s="70" t="s">
        <v>21</v>
      </c>
      <c r="D21" s="75" t="s">
        <v>312</v>
      </c>
      <c r="E21" s="61" t="str">
        <f>"160102860000"</f>
        <v>160102860000</v>
      </c>
      <c r="F21" s="70"/>
      <c r="G21" s="70" t="s">
        <v>131</v>
      </c>
      <c r="H21" s="70" t="s">
        <v>254</v>
      </c>
      <c r="I21" s="72">
        <v>6761093911</v>
      </c>
      <c r="J21" s="68"/>
    </row>
    <row r="22" spans="1:10" x14ac:dyDescent="0.25">
      <c r="A22" s="69">
        <v>21</v>
      </c>
      <c r="B22" s="69" t="s">
        <v>1</v>
      </c>
      <c r="C22" s="70" t="s">
        <v>22</v>
      </c>
      <c r="D22" s="75" t="s">
        <v>313</v>
      </c>
      <c r="E22" s="61" t="str">
        <f>"160102870000"</f>
        <v>160102870000</v>
      </c>
      <c r="F22" s="70"/>
      <c r="G22" s="70" t="s">
        <v>153</v>
      </c>
      <c r="H22" s="70" t="s">
        <v>152</v>
      </c>
      <c r="I22" s="72" t="s">
        <v>151</v>
      </c>
      <c r="J22" s="68"/>
    </row>
    <row r="23" spans="1:10" x14ac:dyDescent="0.25">
      <c r="A23" s="69">
        <v>22</v>
      </c>
      <c r="B23" s="69" t="s">
        <v>1</v>
      </c>
      <c r="C23" s="70" t="s">
        <v>23</v>
      </c>
      <c r="D23" s="75" t="s">
        <v>314</v>
      </c>
      <c r="E23" s="61" t="str">
        <f>"160102880000"</f>
        <v>160102880000</v>
      </c>
      <c r="F23" s="70"/>
      <c r="G23" s="70" t="s">
        <v>154</v>
      </c>
      <c r="H23" s="70" t="s">
        <v>155</v>
      </c>
      <c r="I23" s="72" t="s">
        <v>156</v>
      </c>
      <c r="J23" s="68"/>
    </row>
    <row r="24" spans="1:10" x14ac:dyDescent="0.25">
      <c r="A24" s="69">
        <v>23</v>
      </c>
      <c r="B24" s="69" t="s">
        <v>1</v>
      </c>
      <c r="C24" s="70" t="s">
        <v>24</v>
      </c>
      <c r="D24" s="75" t="s">
        <v>315</v>
      </c>
      <c r="E24" s="61" t="str">
        <f>"160102890000"</f>
        <v>160102890000</v>
      </c>
      <c r="F24" s="70"/>
      <c r="G24" s="70" t="s">
        <v>154</v>
      </c>
      <c r="H24" s="70" t="s">
        <v>155</v>
      </c>
      <c r="I24" s="72">
        <v>7228451902</v>
      </c>
      <c r="J24" s="68"/>
    </row>
    <row r="25" spans="1:10" x14ac:dyDescent="0.25">
      <c r="A25" s="69">
        <v>24</v>
      </c>
      <c r="B25" s="69" t="s">
        <v>1</v>
      </c>
      <c r="C25" s="70" t="s">
        <v>25</v>
      </c>
      <c r="D25" s="75" t="s">
        <v>316</v>
      </c>
      <c r="E25" s="61" t="str">
        <f>"160102900000"</f>
        <v>160102900000</v>
      </c>
      <c r="F25" s="70"/>
      <c r="G25" s="70" t="s">
        <v>390</v>
      </c>
      <c r="H25" s="70" t="s">
        <v>261</v>
      </c>
      <c r="I25" s="72">
        <v>4871395477</v>
      </c>
      <c r="J25" s="68"/>
    </row>
    <row r="26" spans="1:10" x14ac:dyDescent="0.25">
      <c r="A26" s="69">
        <v>25</v>
      </c>
      <c r="B26" s="69" t="s">
        <v>1</v>
      </c>
      <c r="C26" s="70" t="s">
        <v>26</v>
      </c>
      <c r="D26" s="75" t="s">
        <v>317</v>
      </c>
      <c r="E26" s="61" t="str">
        <f>"160102910000"</f>
        <v>160102910000</v>
      </c>
      <c r="F26" s="70"/>
      <c r="G26" s="70" t="s">
        <v>158</v>
      </c>
      <c r="H26" s="70" t="s">
        <v>391</v>
      </c>
      <c r="I26" s="72">
        <v>4561292029</v>
      </c>
      <c r="J26" s="68"/>
    </row>
    <row r="27" spans="1:10" x14ac:dyDescent="0.25">
      <c r="A27" s="69">
        <v>26</v>
      </c>
      <c r="B27" s="69" t="s">
        <v>1</v>
      </c>
      <c r="C27" s="70" t="s">
        <v>27</v>
      </c>
      <c r="D27" s="75" t="s">
        <v>318</v>
      </c>
      <c r="E27" s="61" t="str">
        <f>"160102920000"</f>
        <v>160102920000</v>
      </c>
      <c r="F27" s="70"/>
      <c r="G27" s="70" t="s">
        <v>158</v>
      </c>
      <c r="H27" s="70" t="s">
        <v>157</v>
      </c>
      <c r="I27" s="72">
        <v>4561089882</v>
      </c>
      <c r="J27" s="68"/>
    </row>
    <row r="28" spans="1:10" x14ac:dyDescent="0.25">
      <c r="A28" s="69">
        <v>27</v>
      </c>
      <c r="B28" s="69" t="s">
        <v>1</v>
      </c>
      <c r="C28" s="70" t="s">
        <v>28</v>
      </c>
      <c r="D28" s="75" t="s">
        <v>319</v>
      </c>
      <c r="E28" s="61" t="str">
        <f>"160102930000"</f>
        <v>160102930000</v>
      </c>
      <c r="F28" s="70"/>
      <c r="G28" s="70" t="s">
        <v>159</v>
      </c>
      <c r="H28" s="70" t="s">
        <v>160</v>
      </c>
      <c r="I28" s="72">
        <v>7471338906</v>
      </c>
      <c r="J28" s="68"/>
    </row>
    <row r="29" spans="1:10" x14ac:dyDescent="0.25">
      <c r="A29" s="69">
        <v>28</v>
      </c>
      <c r="B29" s="69" t="s">
        <v>1</v>
      </c>
      <c r="C29" s="70" t="s">
        <v>30</v>
      </c>
      <c r="D29" s="75" t="s">
        <v>321</v>
      </c>
      <c r="E29" s="61" t="str">
        <f>"160102940000"</f>
        <v>160102940000</v>
      </c>
      <c r="F29" s="70"/>
      <c r="G29" s="73" t="s">
        <v>283</v>
      </c>
      <c r="H29" s="73" t="s">
        <v>284</v>
      </c>
      <c r="I29" s="6" t="s">
        <v>285</v>
      </c>
      <c r="J29" s="68"/>
    </row>
    <row r="30" spans="1:10" x14ac:dyDescent="0.25">
      <c r="A30" s="69">
        <v>29</v>
      </c>
      <c r="B30" s="69" t="s">
        <v>1</v>
      </c>
      <c r="C30" s="70" t="s">
        <v>31</v>
      </c>
      <c r="D30" s="75" t="s">
        <v>322</v>
      </c>
      <c r="E30" s="61" t="str">
        <f>"160102950000"</f>
        <v>160102950000</v>
      </c>
      <c r="F30" s="70"/>
      <c r="G30" s="70" t="s">
        <v>163</v>
      </c>
      <c r="H30" s="70" t="s">
        <v>392</v>
      </c>
      <c r="I30" s="72" t="s">
        <v>164</v>
      </c>
      <c r="J30" s="68"/>
    </row>
    <row r="31" spans="1:10" x14ac:dyDescent="0.25">
      <c r="A31" s="69">
        <v>30</v>
      </c>
      <c r="B31" s="69" t="s">
        <v>1</v>
      </c>
      <c r="C31" s="70" t="s">
        <v>34</v>
      </c>
      <c r="D31" s="75" t="s">
        <v>325</v>
      </c>
      <c r="E31" s="61" t="str">
        <f>"160102960000"</f>
        <v>160102960000</v>
      </c>
      <c r="F31" s="70"/>
      <c r="G31" s="70" t="s">
        <v>166</v>
      </c>
      <c r="H31" s="70" t="s">
        <v>167</v>
      </c>
      <c r="I31" s="72">
        <v>4521263777</v>
      </c>
      <c r="J31" s="68"/>
    </row>
    <row r="32" spans="1:10" x14ac:dyDescent="0.25">
      <c r="A32" s="69">
        <v>31</v>
      </c>
      <c r="B32" s="69" t="s">
        <v>1</v>
      </c>
      <c r="C32" s="70" t="s">
        <v>434</v>
      </c>
      <c r="D32" s="75" t="s">
        <v>326</v>
      </c>
      <c r="E32" s="61" t="str">
        <f>"160102970000"</f>
        <v>160102970000</v>
      </c>
      <c r="F32" s="70"/>
      <c r="G32" s="70" t="s">
        <v>395</v>
      </c>
      <c r="H32" s="70" t="s">
        <v>396</v>
      </c>
      <c r="I32" s="72">
        <v>3322479582</v>
      </c>
      <c r="J32" s="68"/>
    </row>
    <row r="33" spans="1:10" x14ac:dyDescent="0.25">
      <c r="A33" s="69">
        <v>32</v>
      </c>
      <c r="B33" s="69" t="s">
        <v>1</v>
      </c>
      <c r="C33" s="70" t="s">
        <v>35</v>
      </c>
      <c r="D33" s="75" t="s">
        <v>327</v>
      </c>
      <c r="E33" s="61" t="str">
        <f>"160102980000"</f>
        <v>160102980000</v>
      </c>
      <c r="F33" s="70"/>
      <c r="G33" s="70" t="s">
        <v>131</v>
      </c>
      <c r="H33" s="70" t="s">
        <v>218</v>
      </c>
      <c r="I33" s="72">
        <v>6751020329</v>
      </c>
      <c r="J33" s="76"/>
    </row>
    <row r="34" spans="1:10" x14ac:dyDescent="0.25">
      <c r="A34" s="69">
        <v>33</v>
      </c>
      <c r="B34" s="69" t="s">
        <v>1</v>
      </c>
      <c r="C34" s="70" t="s">
        <v>36</v>
      </c>
      <c r="D34" s="75" t="s">
        <v>328</v>
      </c>
      <c r="E34" s="61" t="str">
        <f>"160102990000"</f>
        <v>160102990000</v>
      </c>
      <c r="F34" s="70"/>
      <c r="G34" s="70" t="s">
        <v>170</v>
      </c>
      <c r="H34" s="70" t="s">
        <v>168</v>
      </c>
      <c r="I34" s="72" t="s">
        <v>169</v>
      </c>
      <c r="J34" s="68"/>
    </row>
    <row r="35" spans="1:10" x14ac:dyDescent="0.25">
      <c r="A35" s="69">
        <v>34</v>
      </c>
      <c r="B35" s="69" t="s">
        <v>1</v>
      </c>
      <c r="C35" s="70" t="s">
        <v>37</v>
      </c>
      <c r="D35" s="75" t="s">
        <v>329</v>
      </c>
      <c r="E35" s="61" t="str">
        <f>"160103000000"</f>
        <v>160103000000</v>
      </c>
      <c r="F35" s="70"/>
      <c r="G35" s="70" t="s">
        <v>397</v>
      </c>
      <c r="H35" s="70" t="s">
        <v>277</v>
      </c>
      <c r="I35" s="72">
        <v>4433660214</v>
      </c>
      <c r="J35" s="68"/>
    </row>
    <row r="36" spans="1:10" x14ac:dyDescent="0.25">
      <c r="A36" s="69">
        <v>35</v>
      </c>
      <c r="B36" s="69" t="s">
        <v>1</v>
      </c>
      <c r="C36" s="70" t="s">
        <v>38</v>
      </c>
      <c r="D36" s="75" t="s">
        <v>330</v>
      </c>
      <c r="E36" s="61" t="str">
        <f>"160103010000"</f>
        <v>160103010000</v>
      </c>
      <c r="F36" s="70"/>
      <c r="G36" s="70" t="s">
        <v>172</v>
      </c>
      <c r="H36" s="70" t="s">
        <v>171</v>
      </c>
      <c r="I36" s="72">
        <v>7224616814</v>
      </c>
      <c r="J36" s="68"/>
    </row>
    <row r="37" spans="1:10" x14ac:dyDescent="0.25">
      <c r="A37" s="69">
        <v>36</v>
      </c>
      <c r="B37" s="69" t="s">
        <v>1</v>
      </c>
      <c r="C37" s="70" t="s">
        <v>39</v>
      </c>
      <c r="D37" s="75" t="s">
        <v>331</v>
      </c>
      <c r="E37" s="61" t="str">
        <f>"160103020000"</f>
        <v>160103020000</v>
      </c>
      <c r="F37" s="70"/>
      <c r="G37" s="70" t="s">
        <v>398</v>
      </c>
      <c r="H37" s="70" t="s">
        <v>399</v>
      </c>
      <c r="I37" s="72">
        <v>4492942806</v>
      </c>
      <c r="J37" s="68"/>
    </row>
    <row r="38" spans="1:10" x14ac:dyDescent="0.25">
      <c r="A38" s="69">
        <v>1</v>
      </c>
      <c r="B38" s="69" t="s">
        <v>41</v>
      </c>
      <c r="C38" s="70" t="s">
        <v>40</v>
      </c>
      <c r="D38" s="75" t="s">
        <v>332</v>
      </c>
      <c r="E38" s="61" t="str">
        <f>"160103030000"</f>
        <v>160103030000</v>
      </c>
      <c r="F38" s="70"/>
      <c r="G38" s="70" t="s">
        <v>175</v>
      </c>
      <c r="H38" s="70" t="s">
        <v>174</v>
      </c>
      <c r="I38" s="72">
        <v>9749445</v>
      </c>
      <c r="J38" s="68"/>
    </row>
    <row r="39" spans="1:10" x14ac:dyDescent="0.25">
      <c r="A39" s="69">
        <v>2</v>
      </c>
      <c r="B39" s="69" t="s">
        <v>41</v>
      </c>
      <c r="C39" s="70" t="s">
        <v>42</v>
      </c>
      <c r="D39" s="75" t="s">
        <v>333</v>
      </c>
      <c r="E39" s="61" t="str">
        <f>"160103040000"</f>
        <v>160103040000</v>
      </c>
      <c r="F39" s="70"/>
      <c r="G39" s="70" t="s">
        <v>176</v>
      </c>
      <c r="H39" s="70" t="s">
        <v>183</v>
      </c>
      <c r="I39" s="72">
        <v>6768815475</v>
      </c>
      <c r="J39" s="68"/>
    </row>
    <row r="40" spans="1:10" x14ac:dyDescent="0.25">
      <c r="A40" s="69">
        <v>3</v>
      </c>
      <c r="B40" s="77" t="s">
        <v>41</v>
      </c>
      <c r="C40" s="78" t="s">
        <v>44</v>
      </c>
      <c r="D40" s="75" t="s">
        <v>335</v>
      </c>
      <c r="E40" s="61" t="str">
        <f>"160103050000"</f>
        <v>160103050000</v>
      </c>
      <c r="F40" s="70"/>
      <c r="G40" s="74" t="s">
        <v>432</v>
      </c>
      <c r="H40" s="74" t="s">
        <v>146</v>
      </c>
      <c r="I40" s="79">
        <v>6761061253</v>
      </c>
      <c r="J40" s="68"/>
    </row>
    <row r="41" spans="1:10" x14ac:dyDescent="0.25">
      <c r="A41" s="69">
        <v>4</v>
      </c>
      <c r="B41" s="69" t="s">
        <v>41</v>
      </c>
      <c r="C41" s="70" t="s">
        <v>45</v>
      </c>
      <c r="D41" s="75" t="s">
        <v>336</v>
      </c>
      <c r="E41" s="61" t="str">
        <f>"160103060000"</f>
        <v>160103060000</v>
      </c>
      <c r="F41" s="70"/>
      <c r="G41" s="74" t="s">
        <v>400</v>
      </c>
      <c r="H41" s="74" t="s">
        <v>401</v>
      </c>
      <c r="I41" s="72" t="s">
        <v>177</v>
      </c>
      <c r="J41" s="68"/>
    </row>
    <row r="42" spans="1:10" x14ac:dyDescent="0.25">
      <c r="A42" s="69">
        <v>5</v>
      </c>
      <c r="B42" s="69" t="s">
        <v>41</v>
      </c>
      <c r="C42" s="70" t="s">
        <v>178</v>
      </c>
      <c r="D42" s="75" t="s">
        <v>337</v>
      </c>
      <c r="E42" s="61" t="str">
        <f>"160103070000"</f>
        <v>160103070000</v>
      </c>
      <c r="F42" s="70"/>
      <c r="G42" s="74" t="s">
        <v>131</v>
      </c>
      <c r="H42" s="80" t="s">
        <v>180</v>
      </c>
      <c r="I42" s="7" t="s">
        <v>286</v>
      </c>
      <c r="J42" s="68"/>
    </row>
    <row r="43" spans="1:10" x14ac:dyDescent="0.25">
      <c r="A43" s="69">
        <v>6</v>
      </c>
      <c r="B43" s="69" t="s">
        <v>41</v>
      </c>
      <c r="C43" s="70" t="s">
        <v>46</v>
      </c>
      <c r="D43" s="75" t="s">
        <v>338</v>
      </c>
      <c r="E43" s="61" t="str">
        <f>"160103080000"</f>
        <v>160103080000</v>
      </c>
      <c r="F43" s="70"/>
      <c r="G43" s="73" t="s">
        <v>288</v>
      </c>
      <c r="H43" s="73" t="s">
        <v>287</v>
      </c>
      <c r="I43" s="72">
        <v>5574147810</v>
      </c>
      <c r="J43" s="68"/>
    </row>
    <row r="44" spans="1:10" x14ac:dyDescent="0.25">
      <c r="A44" s="69">
        <v>7</v>
      </c>
      <c r="B44" s="69" t="s">
        <v>41</v>
      </c>
      <c r="C44" s="70" t="s">
        <v>47</v>
      </c>
      <c r="D44" s="75" t="s">
        <v>339</v>
      </c>
      <c r="E44" s="61" t="str">
        <f>"160103090000"</f>
        <v>160103090000</v>
      </c>
      <c r="F44" s="70"/>
      <c r="G44" s="74" t="s">
        <v>131</v>
      </c>
      <c r="H44" s="73" t="s">
        <v>214</v>
      </c>
      <c r="I44" s="6">
        <v>6182256989</v>
      </c>
      <c r="J44" s="68"/>
    </row>
    <row r="45" spans="1:10" x14ac:dyDescent="0.25">
      <c r="A45" s="69">
        <v>8</v>
      </c>
      <c r="B45" s="69" t="s">
        <v>41</v>
      </c>
      <c r="C45" s="70" t="s">
        <v>49</v>
      </c>
      <c r="D45" s="75" t="s">
        <v>341</v>
      </c>
      <c r="E45" s="61" t="str">
        <f>"160103100000"</f>
        <v>160103100000</v>
      </c>
      <c r="F45" s="70"/>
      <c r="G45" s="73" t="s">
        <v>289</v>
      </c>
      <c r="H45" s="73" t="s">
        <v>291</v>
      </c>
      <c r="I45" s="6" t="s">
        <v>290</v>
      </c>
      <c r="J45" s="68"/>
    </row>
    <row r="46" spans="1:10" x14ac:dyDescent="0.25">
      <c r="A46" s="69">
        <v>9</v>
      </c>
      <c r="B46" s="69" t="s">
        <v>41</v>
      </c>
      <c r="C46" s="70" t="s">
        <v>50</v>
      </c>
      <c r="D46" s="75" t="s">
        <v>342</v>
      </c>
      <c r="E46" s="61" t="str">
        <f>"160103110000"</f>
        <v>160103110000</v>
      </c>
      <c r="F46" s="70"/>
      <c r="G46" s="74" t="s">
        <v>402</v>
      </c>
      <c r="H46" s="74" t="s">
        <v>254</v>
      </c>
      <c r="I46" s="72">
        <v>6761109320</v>
      </c>
      <c r="J46" s="68"/>
    </row>
    <row r="47" spans="1:10" x14ac:dyDescent="0.25">
      <c r="A47" s="69">
        <v>10</v>
      </c>
      <c r="B47" s="69" t="s">
        <v>41</v>
      </c>
      <c r="C47" s="70" t="s">
        <v>51</v>
      </c>
      <c r="D47" s="75" t="s">
        <v>343</v>
      </c>
      <c r="E47" s="61" t="str">
        <f>"160103120000"</f>
        <v>160103120000</v>
      </c>
      <c r="F47" s="70"/>
      <c r="G47" s="74" t="s">
        <v>403</v>
      </c>
      <c r="H47" s="74" t="s">
        <v>287</v>
      </c>
      <c r="I47" s="72">
        <v>5534226641</v>
      </c>
      <c r="J47" s="68"/>
    </row>
    <row r="48" spans="1:10" x14ac:dyDescent="0.25">
      <c r="A48" s="69">
        <v>11</v>
      </c>
      <c r="B48" s="69" t="s">
        <v>41</v>
      </c>
      <c r="C48" s="70" t="s">
        <v>52</v>
      </c>
      <c r="D48" s="75" t="s">
        <v>344</v>
      </c>
      <c r="E48" s="61" t="str">
        <f>"160103130000"</f>
        <v>160103130000</v>
      </c>
      <c r="F48" s="70"/>
      <c r="G48" s="70" t="s">
        <v>131</v>
      </c>
      <c r="H48" s="70" t="s">
        <v>180</v>
      </c>
      <c r="I48" s="72">
        <v>7711027475</v>
      </c>
      <c r="J48" s="68"/>
    </row>
    <row r="49" spans="1:10" x14ac:dyDescent="0.25">
      <c r="A49" s="69">
        <v>12</v>
      </c>
      <c r="B49" s="69" t="s">
        <v>41</v>
      </c>
      <c r="C49" s="70" t="s">
        <v>53</v>
      </c>
      <c r="D49" s="75" t="s">
        <v>345</v>
      </c>
      <c r="E49" s="61" t="str">
        <f>"160103140000"</f>
        <v>160103140000</v>
      </c>
      <c r="F49" s="70"/>
      <c r="G49" s="70" t="s">
        <v>182</v>
      </c>
      <c r="H49" s="70" t="s">
        <v>183</v>
      </c>
      <c r="I49" s="72" t="s">
        <v>181</v>
      </c>
      <c r="J49" s="68"/>
    </row>
    <row r="50" spans="1:10" x14ac:dyDescent="0.25">
      <c r="A50" s="69">
        <v>13</v>
      </c>
      <c r="B50" s="69" t="s">
        <v>41</v>
      </c>
      <c r="C50" s="70" t="s">
        <v>54</v>
      </c>
      <c r="D50" s="75" t="s">
        <v>346</v>
      </c>
      <c r="E50" s="61" t="str">
        <f>"160103150000"</f>
        <v>160103150000</v>
      </c>
      <c r="F50" s="70"/>
      <c r="G50" s="74" t="s">
        <v>404</v>
      </c>
      <c r="H50" s="74" t="s">
        <v>405</v>
      </c>
      <c r="I50" s="72">
        <v>4878759894</v>
      </c>
      <c r="J50" s="68"/>
    </row>
    <row r="51" spans="1:10" x14ac:dyDescent="0.25">
      <c r="A51" s="69">
        <v>14</v>
      </c>
      <c r="B51" s="69" t="s">
        <v>41</v>
      </c>
      <c r="C51" s="70" t="s">
        <v>55</v>
      </c>
      <c r="D51" s="75" t="s">
        <v>347</v>
      </c>
      <c r="E51" s="61" t="str">
        <f>"160103160000"</f>
        <v>160103160000</v>
      </c>
      <c r="F51" s="70"/>
      <c r="G51" s="74" t="s">
        <v>406</v>
      </c>
      <c r="H51" s="74" t="s">
        <v>191</v>
      </c>
      <c r="I51" s="72">
        <v>6771105788</v>
      </c>
      <c r="J51" s="68"/>
    </row>
    <row r="52" spans="1:10" x14ac:dyDescent="0.25">
      <c r="A52" s="69">
        <v>15</v>
      </c>
      <c r="B52" s="69" t="s">
        <v>41</v>
      </c>
      <c r="C52" s="70" t="s">
        <v>56</v>
      </c>
      <c r="D52" s="75" t="s">
        <v>348</v>
      </c>
      <c r="E52" s="61" t="str">
        <f>"160103170000"</f>
        <v>160103170000</v>
      </c>
      <c r="F52" s="70"/>
      <c r="G52" s="70" t="s">
        <v>185</v>
      </c>
      <c r="H52" s="74" t="s">
        <v>191</v>
      </c>
      <c r="I52" s="72" t="s">
        <v>184</v>
      </c>
      <c r="J52" s="68"/>
    </row>
    <row r="53" spans="1:10" x14ac:dyDescent="0.25">
      <c r="A53" s="69">
        <v>16</v>
      </c>
      <c r="B53" s="69" t="s">
        <v>41</v>
      </c>
      <c r="C53" s="70" t="s">
        <v>57</v>
      </c>
      <c r="D53" s="75" t="s">
        <v>349</v>
      </c>
      <c r="E53" s="61" t="str">
        <f>"160103180000"</f>
        <v>160103180000</v>
      </c>
      <c r="F53" s="70"/>
      <c r="G53" s="70" t="s">
        <v>187</v>
      </c>
      <c r="H53" s="74" t="s">
        <v>191</v>
      </c>
      <c r="I53" s="72" t="s">
        <v>186</v>
      </c>
      <c r="J53" s="68"/>
    </row>
    <row r="54" spans="1:10" x14ac:dyDescent="0.25">
      <c r="A54" s="69">
        <v>17</v>
      </c>
      <c r="B54" s="69" t="s">
        <v>41</v>
      </c>
      <c r="C54" s="70" t="s">
        <v>58</v>
      </c>
      <c r="D54" s="75" t="s">
        <v>350</v>
      </c>
      <c r="E54" s="61" t="str">
        <f>"160103190000"</f>
        <v>160103190000</v>
      </c>
      <c r="F54" s="70"/>
      <c r="G54" s="70" t="s">
        <v>188</v>
      </c>
      <c r="H54" s="74" t="s">
        <v>291</v>
      </c>
      <c r="I54" s="72">
        <v>4961010780</v>
      </c>
      <c r="J54" s="68"/>
    </row>
    <row r="55" spans="1:10" x14ac:dyDescent="0.25">
      <c r="A55" s="69">
        <v>18</v>
      </c>
      <c r="B55" s="69" t="s">
        <v>41</v>
      </c>
      <c r="C55" s="70" t="s">
        <v>59</v>
      </c>
      <c r="D55" s="75" t="s">
        <v>351</v>
      </c>
      <c r="E55" s="61" t="str">
        <f>"160103200000"</f>
        <v>160103200000</v>
      </c>
      <c r="F55" s="70"/>
      <c r="G55" s="70" t="s">
        <v>131</v>
      </c>
      <c r="H55" s="74" t="s">
        <v>191</v>
      </c>
      <c r="I55" s="72" t="s">
        <v>189</v>
      </c>
      <c r="J55" s="68"/>
    </row>
    <row r="56" spans="1:10" x14ac:dyDescent="0.25">
      <c r="A56" s="81">
        <v>19</v>
      </c>
      <c r="B56" s="81" t="s">
        <v>41</v>
      </c>
      <c r="C56" s="70" t="s">
        <v>102</v>
      </c>
      <c r="D56" s="75" t="str">
        <f>+'[1]SIPPE COMPLETO'!$E$99</f>
        <v>NAGL970716MGRZVZ05</v>
      </c>
      <c r="E56" s="64">
        <v>160103550000</v>
      </c>
      <c r="F56" s="70"/>
      <c r="G56" s="74" t="s">
        <v>423</v>
      </c>
      <c r="H56" s="74" t="s">
        <v>424</v>
      </c>
      <c r="I56" s="72">
        <v>7541003650</v>
      </c>
      <c r="J56" s="68"/>
    </row>
    <row r="57" spans="1:10" x14ac:dyDescent="0.25">
      <c r="A57" s="69">
        <v>20</v>
      </c>
      <c r="B57" s="69" t="s">
        <v>41</v>
      </c>
      <c r="C57" s="70" t="s">
        <v>61</v>
      </c>
      <c r="D57" s="75" t="s">
        <v>353</v>
      </c>
      <c r="E57" s="61" t="str">
        <f>"160103210000"</f>
        <v>160103210000</v>
      </c>
      <c r="F57" s="70"/>
      <c r="G57" s="73" t="s">
        <v>407</v>
      </c>
      <c r="H57" s="73" t="s">
        <v>214</v>
      </c>
      <c r="I57" s="6" t="s">
        <v>193</v>
      </c>
      <c r="J57" s="68"/>
    </row>
    <row r="58" spans="1:10" x14ac:dyDescent="0.25">
      <c r="A58" s="69">
        <v>21</v>
      </c>
      <c r="B58" s="69" t="s">
        <v>41</v>
      </c>
      <c r="C58" s="70" t="s">
        <v>62</v>
      </c>
      <c r="D58" s="75" t="s">
        <v>354</v>
      </c>
      <c r="E58" s="61" t="str">
        <f>"160103220000"</f>
        <v>160103220000</v>
      </c>
      <c r="F58" s="70"/>
      <c r="G58" s="73" t="s">
        <v>196</v>
      </c>
      <c r="H58" s="73" t="s">
        <v>194</v>
      </c>
      <c r="I58" s="6" t="s">
        <v>195</v>
      </c>
      <c r="J58" s="68"/>
    </row>
    <row r="59" spans="1:10" x14ac:dyDescent="0.25">
      <c r="A59" s="69">
        <v>22</v>
      </c>
      <c r="B59" s="69" t="s">
        <v>41</v>
      </c>
      <c r="C59" s="70" t="s">
        <v>63</v>
      </c>
      <c r="D59" s="75" t="s">
        <v>355</v>
      </c>
      <c r="E59" s="61" t="str">
        <f>"160103230000"</f>
        <v>160103230000</v>
      </c>
      <c r="F59" s="70"/>
      <c r="G59" s="73" t="s">
        <v>199</v>
      </c>
      <c r="H59" s="73" t="s">
        <v>408</v>
      </c>
      <c r="I59" s="6" t="s">
        <v>197</v>
      </c>
      <c r="J59" s="68"/>
    </row>
    <row r="60" spans="1:10" x14ac:dyDescent="0.25">
      <c r="A60" s="69">
        <v>23</v>
      </c>
      <c r="B60" s="69" t="s">
        <v>41</v>
      </c>
      <c r="C60" s="70" t="s">
        <v>65</v>
      </c>
      <c r="D60" s="75" t="s">
        <v>358</v>
      </c>
      <c r="E60" s="58" t="str">
        <f>"160103240000"</f>
        <v>160103240000</v>
      </c>
      <c r="F60" s="70"/>
      <c r="G60" s="83" t="s">
        <v>201</v>
      </c>
      <c r="H60" s="83" t="s">
        <v>183</v>
      </c>
      <c r="I60" s="84" t="s">
        <v>202</v>
      </c>
      <c r="J60" s="68"/>
    </row>
    <row r="61" spans="1:10" x14ac:dyDescent="0.25">
      <c r="A61" s="69">
        <v>24</v>
      </c>
      <c r="B61" s="69" t="s">
        <v>41</v>
      </c>
      <c r="C61" s="70" t="s">
        <v>66</v>
      </c>
      <c r="D61" s="75" t="s">
        <v>359</v>
      </c>
      <c r="E61" s="58" t="str">
        <f>"160103250000"</f>
        <v>160103250000</v>
      </c>
      <c r="F61" s="70"/>
      <c r="G61" s="74" t="s">
        <v>409</v>
      </c>
      <c r="H61" s="73" t="s">
        <v>183</v>
      </c>
      <c r="I61" s="6" t="s">
        <v>203</v>
      </c>
      <c r="J61" s="82"/>
    </row>
    <row r="62" spans="1:10" x14ac:dyDescent="0.25">
      <c r="A62" s="69">
        <v>25</v>
      </c>
      <c r="B62" s="69" t="s">
        <v>41</v>
      </c>
      <c r="C62" s="70" t="s">
        <v>67</v>
      </c>
      <c r="D62" s="75" t="s">
        <v>360</v>
      </c>
      <c r="E62" s="58" t="str">
        <f>"160103260000"</f>
        <v>160103260000</v>
      </c>
      <c r="F62" s="70"/>
      <c r="G62" s="73" t="s">
        <v>131</v>
      </c>
      <c r="H62" s="73" t="s">
        <v>204</v>
      </c>
      <c r="I62" s="6" t="s">
        <v>205</v>
      </c>
      <c r="J62" s="68"/>
    </row>
    <row r="63" spans="1:10" x14ac:dyDescent="0.25">
      <c r="A63" s="69">
        <v>26</v>
      </c>
      <c r="B63" s="69" t="s">
        <v>41</v>
      </c>
      <c r="C63" s="70" t="s">
        <v>69</v>
      </c>
      <c r="D63" s="75" t="s">
        <v>362</v>
      </c>
      <c r="E63" s="61" t="str">
        <f>"160103270000"</f>
        <v>160103270000</v>
      </c>
      <c r="F63" s="70"/>
      <c r="G63" s="73" t="s">
        <v>207</v>
      </c>
      <c r="H63" s="73" t="s">
        <v>412</v>
      </c>
      <c r="I63" s="6" t="s">
        <v>206</v>
      </c>
      <c r="J63" s="68"/>
    </row>
    <row r="64" spans="1:10" x14ac:dyDescent="0.25">
      <c r="A64" s="69">
        <v>27</v>
      </c>
      <c r="B64" s="69" t="s">
        <v>41</v>
      </c>
      <c r="C64" s="70" t="s">
        <v>71</v>
      </c>
      <c r="D64" s="75" t="s">
        <v>364</v>
      </c>
      <c r="E64" s="61" t="str">
        <f>"160103280000"</f>
        <v>160103280000</v>
      </c>
      <c r="F64" s="70"/>
      <c r="G64" s="74" t="s">
        <v>413</v>
      </c>
      <c r="H64" s="74" t="s">
        <v>209</v>
      </c>
      <c r="I64" s="72">
        <v>6778859979</v>
      </c>
      <c r="J64" s="68"/>
    </row>
    <row r="65" spans="1:10" x14ac:dyDescent="0.25">
      <c r="A65" s="69">
        <v>28</v>
      </c>
      <c r="B65" s="69" t="s">
        <v>41</v>
      </c>
      <c r="C65" s="70" t="s">
        <v>72</v>
      </c>
      <c r="D65" s="75" t="s">
        <v>365</v>
      </c>
      <c r="E65" s="61" t="str">
        <f>"160103290000"</f>
        <v>160103290000</v>
      </c>
      <c r="F65" s="70"/>
      <c r="G65" s="83" t="s">
        <v>208</v>
      </c>
      <c r="H65" s="83" t="s">
        <v>209</v>
      </c>
      <c r="I65" s="84" t="s">
        <v>210</v>
      </c>
      <c r="J65" s="68"/>
    </row>
    <row r="66" spans="1:10" x14ac:dyDescent="0.25">
      <c r="A66" s="69">
        <v>29</v>
      </c>
      <c r="B66" s="69" t="s">
        <v>41</v>
      </c>
      <c r="C66" s="70" t="s">
        <v>73</v>
      </c>
      <c r="D66" s="75" t="s">
        <v>366</v>
      </c>
      <c r="E66" s="61" t="str">
        <f>"160103300000"</f>
        <v>160103300000</v>
      </c>
      <c r="F66" s="70"/>
      <c r="G66" s="83" t="s">
        <v>211</v>
      </c>
      <c r="H66" s="83" t="s">
        <v>191</v>
      </c>
      <c r="I66" s="72">
        <v>4491090657</v>
      </c>
      <c r="J66" s="68"/>
    </row>
    <row r="67" spans="1:10" x14ac:dyDescent="0.25">
      <c r="A67" s="69">
        <v>30</v>
      </c>
      <c r="B67" s="69" t="s">
        <v>41</v>
      </c>
      <c r="C67" s="70" t="s">
        <v>74</v>
      </c>
      <c r="D67" s="75" t="s">
        <v>367</v>
      </c>
      <c r="E67" s="61" t="str">
        <f>"160103310000"</f>
        <v>160103310000</v>
      </c>
      <c r="F67" s="70"/>
      <c r="G67" s="74" t="s">
        <v>409</v>
      </c>
      <c r="H67" s="73" t="s">
        <v>183</v>
      </c>
      <c r="I67" s="6">
        <v>6711108416</v>
      </c>
      <c r="J67" s="68"/>
    </row>
    <row r="68" spans="1:10" x14ac:dyDescent="0.25">
      <c r="A68" s="69">
        <v>31</v>
      </c>
      <c r="B68" s="69" t="s">
        <v>41</v>
      </c>
      <c r="C68" s="70" t="s">
        <v>75</v>
      </c>
      <c r="D68" s="75" t="s">
        <v>368</v>
      </c>
      <c r="E68" s="61" t="str">
        <f>"160103320000"</f>
        <v>160103320000</v>
      </c>
      <c r="F68" s="70"/>
      <c r="G68" s="74" t="s">
        <v>212</v>
      </c>
      <c r="H68" s="73" t="s">
        <v>180</v>
      </c>
      <c r="I68" s="6">
        <v>7891039188</v>
      </c>
      <c r="J68" s="68"/>
    </row>
    <row r="69" spans="1:10" x14ac:dyDescent="0.25">
      <c r="A69" s="69">
        <v>32</v>
      </c>
      <c r="B69" s="69" t="s">
        <v>41</v>
      </c>
      <c r="C69" s="70" t="s">
        <v>76</v>
      </c>
      <c r="D69" s="75" t="s">
        <v>369</v>
      </c>
      <c r="E69" s="61" t="str">
        <f>"160103330000"</f>
        <v>160103330000</v>
      </c>
      <c r="F69" s="70"/>
      <c r="G69" s="74" t="s">
        <v>414</v>
      </c>
      <c r="H69" s="73" t="s">
        <v>218</v>
      </c>
      <c r="I69" s="6" t="s">
        <v>213</v>
      </c>
      <c r="J69" s="68"/>
    </row>
    <row r="70" spans="1:10" x14ac:dyDescent="0.25">
      <c r="A70" s="69">
        <v>33</v>
      </c>
      <c r="B70" s="69" t="s">
        <v>41</v>
      </c>
      <c r="C70" s="70" t="s">
        <v>77</v>
      </c>
      <c r="D70" s="75" t="s">
        <v>370</v>
      </c>
      <c r="E70" s="61" t="str">
        <f>"160103340000"</f>
        <v>160103340000</v>
      </c>
      <c r="F70" s="70"/>
      <c r="G70" s="74" t="s">
        <v>248</v>
      </c>
      <c r="H70" s="74" t="s">
        <v>415</v>
      </c>
      <c r="I70" s="79">
        <v>4759515338</v>
      </c>
      <c r="J70" s="68"/>
    </row>
    <row r="71" spans="1:10" x14ac:dyDescent="0.25">
      <c r="A71" s="69">
        <v>34</v>
      </c>
      <c r="B71" s="69" t="s">
        <v>41</v>
      </c>
      <c r="C71" s="70" t="s">
        <v>78</v>
      </c>
      <c r="D71" s="75" t="s">
        <v>357</v>
      </c>
      <c r="E71" s="61" t="str">
        <f>"160103350000"</f>
        <v>160103350000</v>
      </c>
      <c r="F71" s="70"/>
      <c r="G71" s="80" t="s">
        <v>215</v>
      </c>
      <c r="H71" s="80" t="s">
        <v>145</v>
      </c>
      <c r="I71" s="7">
        <v>4961071788</v>
      </c>
      <c r="J71" s="68"/>
    </row>
    <row r="72" spans="1:10" x14ac:dyDescent="0.25">
      <c r="A72" s="69">
        <v>1</v>
      </c>
      <c r="B72" s="69" t="s">
        <v>80</v>
      </c>
      <c r="C72" s="70" t="s">
        <v>79</v>
      </c>
      <c r="D72" s="75" t="s">
        <v>371</v>
      </c>
      <c r="E72" s="61" t="str">
        <f>"160103360000"</f>
        <v>160103360000</v>
      </c>
      <c r="F72" s="70"/>
      <c r="G72" s="73" t="s">
        <v>217</v>
      </c>
      <c r="H72" s="73" t="s">
        <v>218</v>
      </c>
      <c r="I72" s="6" t="s">
        <v>216</v>
      </c>
      <c r="J72" s="68"/>
    </row>
    <row r="73" spans="1:10" x14ac:dyDescent="0.25">
      <c r="A73" s="69">
        <v>2</v>
      </c>
      <c r="B73" s="69" t="s">
        <v>80</v>
      </c>
      <c r="C73" s="70" t="s">
        <v>81</v>
      </c>
      <c r="D73" s="75" t="s">
        <v>372</v>
      </c>
      <c r="E73" s="61" t="str">
        <f>"160103370000"</f>
        <v>160103370000</v>
      </c>
      <c r="F73" s="70"/>
      <c r="G73" s="73" t="s">
        <v>219</v>
      </c>
      <c r="H73" s="73" t="s">
        <v>218</v>
      </c>
      <c r="I73" s="6" t="s">
        <v>220</v>
      </c>
      <c r="J73" s="68"/>
    </row>
    <row r="74" spans="1:10" x14ac:dyDescent="0.25">
      <c r="A74" s="69">
        <v>3</v>
      </c>
      <c r="B74" s="69" t="s">
        <v>80</v>
      </c>
      <c r="C74" s="70" t="s">
        <v>83</v>
      </c>
      <c r="D74" s="75" t="s">
        <v>374</v>
      </c>
      <c r="E74" s="61" t="str">
        <f>"160103380000"</f>
        <v>160103380000</v>
      </c>
      <c r="F74" s="70"/>
      <c r="G74" s="73" t="s">
        <v>223</v>
      </c>
      <c r="H74" s="73" t="s">
        <v>214</v>
      </c>
      <c r="I74" s="6" t="s">
        <v>222</v>
      </c>
      <c r="J74" s="68"/>
    </row>
    <row r="75" spans="1:10" x14ac:dyDescent="0.25">
      <c r="A75" s="69">
        <v>4</v>
      </c>
      <c r="B75" s="69" t="s">
        <v>80</v>
      </c>
      <c r="C75" s="70" t="s">
        <v>84</v>
      </c>
      <c r="D75" s="75" t="s">
        <v>375</v>
      </c>
      <c r="E75" s="61" t="str">
        <f>"160103390000"</f>
        <v>160103390000</v>
      </c>
      <c r="F75" s="70"/>
      <c r="G75" s="74" t="s">
        <v>416</v>
      </c>
      <c r="H75" s="74" t="s">
        <v>254</v>
      </c>
      <c r="I75" s="72">
        <v>6761103424</v>
      </c>
      <c r="J75" s="68"/>
    </row>
    <row r="76" spans="1:10" x14ac:dyDescent="0.25">
      <c r="A76" s="69">
        <v>5</v>
      </c>
      <c r="B76" s="69" t="s">
        <v>80</v>
      </c>
      <c r="C76" s="70" t="s">
        <v>85</v>
      </c>
      <c r="D76" s="75" t="str">
        <f>+'[1]SIPPE COMPLETO'!$E$124</f>
        <v>DUMS980809MDGRNN09</v>
      </c>
      <c r="E76" s="61" t="str">
        <f>"160103400000"</f>
        <v>160103400000</v>
      </c>
      <c r="F76" s="70"/>
      <c r="G76" s="74" t="s">
        <v>417</v>
      </c>
      <c r="H76" s="74" t="s">
        <v>214</v>
      </c>
      <c r="I76" s="72">
        <v>6751136417</v>
      </c>
      <c r="J76" s="68"/>
    </row>
    <row r="77" spans="1:10" x14ac:dyDescent="0.25">
      <c r="A77" s="69">
        <v>6</v>
      </c>
      <c r="B77" s="69" t="s">
        <v>80</v>
      </c>
      <c r="C77" s="70" t="s">
        <v>86</v>
      </c>
      <c r="D77" s="75" t="str">
        <f>+'[1]SIPPE COMPLETO'!$E$123</f>
        <v>EARE980919MASSDS06</v>
      </c>
      <c r="E77" s="61" t="str">
        <f>"160103410000"</f>
        <v>160103410000</v>
      </c>
      <c r="F77" s="70"/>
      <c r="G77" s="74" t="s">
        <v>225</v>
      </c>
      <c r="H77" s="74" t="s">
        <v>226</v>
      </c>
      <c r="I77" s="79" t="s">
        <v>224</v>
      </c>
      <c r="J77" s="68"/>
    </row>
    <row r="78" spans="1:10" x14ac:dyDescent="0.25">
      <c r="A78" s="69">
        <v>7</v>
      </c>
      <c r="B78" s="69" t="s">
        <v>80</v>
      </c>
      <c r="C78" s="70" t="s">
        <v>87</v>
      </c>
      <c r="D78" s="75" t="str">
        <f>+'[1]SIPPE COMPLETO'!$E$121</f>
        <v>EABL980423MZSSDS00</v>
      </c>
      <c r="E78" s="61" t="str">
        <f>"160103420000"</f>
        <v>160103420000</v>
      </c>
      <c r="F78" s="70"/>
      <c r="G78" s="74" t="s">
        <v>227</v>
      </c>
      <c r="H78" s="74" t="s">
        <v>138</v>
      </c>
      <c r="I78" s="79" t="s">
        <v>228</v>
      </c>
      <c r="J78" s="68"/>
    </row>
    <row r="79" spans="1:10" x14ac:dyDescent="0.25">
      <c r="A79" s="69">
        <v>8</v>
      </c>
      <c r="B79" s="69" t="s">
        <v>80</v>
      </c>
      <c r="C79" s="70" t="s">
        <v>88</v>
      </c>
      <c r="D79" s="75" t="str">
        <f>+'[1]SIPPE COMPLETO'!$E$120</f>
        <v>FADY980708MDGLZZ16</v>
      </c>
      <c r="E79" s="61" t="str">
        <f>"160103430000"</f>
        <v>160103430000</v>
      </c>
      <c r="F79" s="70"/>
      <c r="G79" s="73" t="s">
        <v>229</v>
      </c>
      <c r="H79" s="74" t="s">
        <v>183</v>
      </c>
      <c r="I79" s="6" t="s">
        <v>230</v>
      </c>
      <c r="J79" s="68"/>
    </row>
    <row r="80" spans="1:10" x14ac:dyDescent="0.25">
      <c r="A80" s="69">
        <v>9</v>
      </c>
      <c r="B80" s="69" t="s">
        <v>80</v>
      </c>
      <c r="C80" s="70" t="s">
        <v>89</v>
      </c>
      <c r="D80" s="75" t="str">
        <f>+'[1]SIPPE COMPLETO'!$E$119</f>
        <v>GAGE980827MDGRTS05</v>
      </c>
      <c r="E80" s="61" t="str">
        <f>"160103440000"</f>
        <v>160103440000</v>
      </c>
      <c r="F80" s="70"/>
      <c r="G80" s="83" t="s">
        <v>231</v>
      </c>
      <c r="H80" s="74" t="s">
        <v>183</v>
      </c>
      <c r="I80" s="84" t="s">
        <v>232</v>
      </c>
      <c r="J80" s="68"/>
    </row>
    <row r="81" spans="1:10" x14ac:dyDescent="0.25">
      <c r="A81" s="69">
        <v>10</v>
      </c>
      <c r="B81" s="69" t="s">
        <v>80</v>
      </c>
      <c r="C81" s="70" t="s">
        <v>90</v>
      </c>
      <c r="D81" s="75" t="str">
        <f>+'[1]SIPPE COMPLETO'!$E$117</f>
        <v>GONG891210MZSNVD02</v>
      </c>
      <c r="E81" s="61" t="str">
        <f>"160103450000"</f>
        <v>160103450000</v>
      </c>
      <c r="F81" s="70"/>
      <c r="G81" s="83" t="s">
        <v>233</v>
      </c>
      <c r="H81" s="74" t="s">
        <v>234</v>
      </c>
      <c r="I81" s="6">
        <v>4931046605</v>
      </c>
      <c r="J81" s="68"/>
    </row>
    <row r="82" spans="1:10" x14ac:dyDescent="0.25">
      <c r="A82" s="69">
        <v>11</v>
      </c>
      <c r="B82" s="69" t="s">
        <v>80</v>
      </c>
      <c r="C82" s="70" t="s">
        <v>91</v>
      </c>
      <c r="D82" s="75" t="str">
        <f>+'[1]SIPPE COMPLETO'!$E$116</f>
        <v>GUCK940316MDGRLR07</v>
      </c>
      <c r="E82" s="61" t="str">
        <f>"160103460000"</f>
        <v>160103460000</v>
      </c>
      <c r="F82" s="70"/>
      <c r="G82" s="73" t="s">
        <v>235</v>
      </c>
      <c r="H82" s="74" t="s">
        <v>191</v>
      </c>
      <c r="I82" s="6" t="s">
        <v>236</v>
      </c>
      <c r="J82" s="68"/>
    </row>
    <row r="83" spans="1:10" x14ac:dyDescent="0.25">
      <c r="A83" s="69">
        <v>12</v>
      </c>
      <c r="B83" s="69" t="s">
        <v>80</v>
      </c>
      <c r="C83" s="70" t="s">
        <v>92</v>
      </c>
      <c r="D83" s="75" t="str">
        <f>+'[1]SIPPE COMPLETO'!$E$115</f>
        <v>HELJ971117MNTRPQ00</v>
      </c>
      <c r="E83" s="61" t="str">
        <f>"160103470000"</f>
        <v>160103470000</v>
      </c>
      <c r="F83" s="70"/>
      <c r="G83" s="74" t="s">
        <v>239</v>
      </c>
      <c r="H83" s="73" t="s">
        <v>238</v>
      </c>
      <c r="I83" s="6" t="s">
        <v>237</v>
      </c>
      <c r="J83" s="68"/>
    </row>
    <row r="84" spans="1:10" x14ac:dyDescent="0.25">
      <c r="A84" s="69">
        <v>13</v>
      </c>
      <c r="B84" s="69" t="s">
        <v>80</v>
      </c>
      <c r="C84" s="70" t="s">
        <v>93</v>
      </c>
      <c r="D84" s="75" t="str">
        <f>+'[1]SIPPE COMPLETO'!$E$113</f>
        <v>HUGV971017MJCRRN07</v>
      </c>
      <c r="E84" s="61" t="str">
        <f>"160103480000"</f>
        <v>160103480000</v>
      </c>
      <c r="F84" s="70"/>
      <c r="G84" s="83" t="s">
        <v>241</v>
      </c>
      <c r="H84" s="83" t="s">
        <v>240</v>
      </c>
      <c r="I84" s="84">
        <v>3467001048</v>
      </c>
      <c r="J84" s="68"/>
    </row>
    <row r="85" spans="1:10" x14ac:dyDescent="0.25">
      <c r="A85" s="69">
        <v>14</v>
      </c>
      <c r="B85" s="69" t="s">
        <v>80</v>
      </c>
      <c r="C85" s="70" t="s">
        <v>94</v>
      </c>
      <c r="D85" s="75" t="str">
        <f>+'[1]SIPPE COMPLETO'!$E$111</f>
        <v>LORA980630MMNPML04</v>
      </c>
      <c r="E85" s="61" t="str">
        <f>"160103490000"</f>
        <v>160103490000</v>
      </c>
      <c r="F85" s="70"/>
      <c r="G85" s="74" t="s">
        <v>418</v>
      </c>
      <c r="H85" s="74" t="s">
        <v>419</v>
      </c>
      <c r="I85" s="72">
        <v>7861181605</v>
      </c>
      <c r="J85" s="68"/>
    </row>
    <row r="86" spans="1:10" x14ac:dyDescent="0.25">
      <c r="A86" s="69">
        <v>15</v>
      </c>
      <c r="B86" s="69" t="s">
        <v>80</v>
      </c>
      <c r="C86" s="70" t="s">
        <v>95</v>
      </c>
      <c r="D86" s="75" t="str">
        <f>+'[1]SIPPE COMPLETO'!$E$110</f>
        <v>MAGI980921MASCMV06</v>
      </c>
      <c r="E86" s="61" t="str">
        <f>"160103500000"</f>
        <v>160103500000</v>
      </c>
      <c r="F86" s="70"/>
      <c r="G86" s="73" t="s">
        <v>242</v>
      </c>
      <c r="H86" s="74" t="s">
        <v>243</v>
      </c>
      <c r="I86" s="6" t="s">
        <v>244</v>
      </c>
      <c r="J86" s="68"/>
    </row>
    <row r="87" spans="1:10" x14ac:dyDescent="0.25">
      <c r="A87" s="69">
        <v>16</v>
      </c>
      <c r="B87" s="69" t="s">
        <v>80</v>
      </c>
      <c r="C87" s="70" t="s">
        <v>97</v>
      </c>
      <c r="D87" s="75" t="str">
        <f>+'[1]SIPPE COMPLETO'!$E$107</f>
        <v>MAFV981009MASRLV01</v>
      </c>
      <c r="E87" s="61" t="str">
        <f>"160103510000"</f>
        <v>160103510000</v>
      </c>
      <c r="F87" s="70"/>
      <c r="G87" s="74" t="s">
        <v>245</v>
      </c>
      <c r="H87" s="74" t="s">
        <v>246</v>
      </c>
      <c r="I87" s="79" t="s">
        <v>247</v>
      </c>
      <c r="J87" s="68"/>
    </row>
    <row r="88" spans="1:10" x14ac:dyDescent="0.25">
      <c r="A88" s="69">
        <v>17</v>
      </c>
      <c r="B88" s="69" t="s">
        <v>80</v>
      </c>
      <c r="C88" s="70" t="s">
        <v>98</v>
      </c>
      <c r="D88" s="75" t="str">
        <f>+'[1]SIPPE COMPLETO'!$E$105</f>
        <v>MAGG960204MMNRND07</v>
      </c>
      <c r="E88" s="61" t="str">
        <f>"160103520000"</f>
        <v>160103520000</v>
      </c>
      <c r="F88" s="70"/>
      <c r="G88" s="74" t="s">
        <v>420</v>
      </c>
      <c r="H88" s="74" t="s">
        <v>265</v>
      </c>
      <c r="I88" s="72">
        <v>4433759997</v>
      </c>
      <c r="J88" s="68"/>
    </row>
    <row r="89" spans="1:10" x14ac:dyDescent="0.25">
      <c r="A89" s="69">
        <v>18</v>
      </c>
      <c r="B89" s="69" t="s">
        <v>80</v>
      </c>
      <c r="C89" s="70" t="s">
        <v>99</v>
      </c>
      <c r="D89" s="75" t="str">
        <f>+'[1]SIPPE COMPLETO'!$E$104</f>
        <v>MIJR971014MMNLMC02</v>
      </c>
      <c r="E89" s="61" t="str">
        <f>"160103530000"</f>
        <v>160103530000</v>
      </c>
      <c r="F89" s="70"/>
      <c r="G89" s="74" t="s">
        <v>421</v>
      </c>
      <c r="H89" s="74" t="s">
        <v>422</v>
      </c>
      <c r="I89" s="72">
        <v>4434895070</v>
      </c>
      <c r="J89" s="68"/>
    </row>
    <row r="90" spans="1:10" x14ac:dyDescent="0.25">
      <c r="A90" s="69">
        <v>19</v>
      </c>
      <c r="B90" s="69" t="s">
        <v>80</v>
      </c>
      <c r="C90" s="70" t="s">
        <v>100</v>
      </c>
      <c r="D90" s="75" t="str">
        <f>+'[1]SIPPE COMPLETO'!$E$102</f>
        <v>MOCS980803MASRMN00</v>
      </c>
      <c r="E90" s="61" t="str">
        <f>"160103540000"</f>
        <v>160103540000</v>
      </c>
      <c r="F90" s="70"/>
      <c r="G90" s="74" t="s">
        <v>251</v>
      </c>
      <c r="H90" s="74" t="s">
        <v>246</v>
      </c>
      <c r="I90" s="79" t="s">
        <v>252</v>
      </c>
      <c r="J90" s="68"/>
    </row>
    <row r="91" spans="1:10" x14ac:dyDescent="0.25">
      <c r="A91" s="69">
        <v>20</v>
      </c>
      <c r="B91" s="69" t="s">
        <v>80</v>
      </c>
      <c r="C91" s="70" t="s">
        <v>103</v>
      </c>
      <c r="D91" s="75" t="str">
        <f>+'[1]SIPPE COMPLETO'!$E$98</f>
        <v>NEMG971228MDGVNL05</v>
      </c>
      <c r="E91" s="61" t="str">
        <f>"160103560000"</f>
        <v>160103560000</v>
      </c>
      <c r="F91" s="70"/>
      <c r="G91" s="85" t="s">
        <v>255</v>
      </c>
      <c r="H91" s="74" t="s">
        <v>218</v>
      </c>
      <c r="I91" s="6">
        <v>6751061284</v>
      </c>
      <c r="J91" s="68"/>
    </row>
    <row r="92" spans="1:10" x14ac:dyDescent="0.25">
      <c r="A92" s="69">
        <v>21</v>
      </c>
      <c r="B92" s="69" t="s">
        <v>80</v>
      </c>
      <c r="C92" s="70" t="s">
        <v>438</v>
      </c>
      <c r="D92" s="75"/>
      <c r="E92" s="61"/>
      <c r="F92" s="70"/>
      <c r="G92" s="85"/>
      <c r="H92" s="74"/>
      <c r="I92" s="6"/>
      <c r="J92" s="68"/>
    </row>
    <row r="93" spans="1:10" x14ac:dyDescent="0.25">
      <c r="A93" s="69">
        <v>22</v>
      </c>
      <c r="B93" s="69" t="s">
        <v>80</v>
      </c>
      <c r="C93" s="70" t="s">
        <v>104</v>
      </c>
      <c r="D93" s="75" t="str">
        <f>+'[1]SIPPE COMPLETO'!$E$96</f>
        <v>PUMB980314MDGBRL06</v>
      </c>
      <c r="E93" s="61" t="str">
        <f>"160103570000"</f>
        <v>160103570000</v>
      </c>
      <c r="F93" s="70"/>
      <c r="G93" s="74" t="s">
        <v>425</v>
      </c>
      <c r="H93" s="74" t="s">
        <v>146</v>
      </c>
      <c r="I93" s="72">
        <v>6761081349</v>
      </c>
      <c r="J93" s="68"/>
    </row>
    <row r="94" spans="1:10" x14ac:dyDescent="0.25">
      <c r="A94" s="69">
        <v>23</v>
      </c>
      <c r="B94" s="69" t="s">
        <v>80</v>
      </c>
      <c r="C94" s="70" t="s">
        <v>106</v>
      </c>
      <c r="D94" s="75" t="str">
        <f>+'[1]SIPPE COMPLETO'!$E$95</f>
        <v>RARE971208MDGMDV04</v>
      </c>
      <c r="E94" s="61" t="str">
        <f>"160103580000"</f>
        <v>160103580000</v>
      </c>
      <c r="F94" s="70"/>
      <c r="G94" s="19" t="s">
        <v>256</v>
      </c>
      <c r="H94" s="74" t="s">
        <v>254</v>
      </c>
      <c r="I94" s="17">
        <v>6761105898</v>
      </c>
      <c r="J94" s="68"/>
    </row>
    <row r="95" spans="1:10" x14ac:dyDescent="0.25">
      <c r="A95" s="69">
        <v>24</v>
      </c>
      <c r="B95" s="69" t="s">
        <v>80</v>
      </c>
      <c r="C95" s="70" t="s">
        <v>107</v>
      </c>
      <c r="D95" s="75" t="str">
        <f>+'[1]SIPPE COMPLETO'!$E$94</f>
        <v>RAAM971227MASMNR06</v>
      </c>
      <c r="E95" s="61" t="str">
        <f>"160103590000"</f>
        <v>160103590000</v>
      </c>
      <c r="F95" s="70"/>
      <c r="G95" s="74" t="s">
        <v>257</v>
      </c>
      <c r="H95" s="74" t="s">
        <v>258</v>
      </c>
      <c r="I95" s="7">
        <v>4493653678</v>
      </c>
      <c r="J95" s="68"/>
    </row>
    <row r="96" spans="1:10" x14ac:dyDescent="0.25">
      <c r="A96" s="69">
        <v>25</v>
      </c>
      <c r="B96" s="69" t="s">
        <v>80</v>
      </c>
      <c r="C96" s="70" t="s">
        <v>108</v>
      </c>
      <c r="D96" s="75" t="str">
        <f>+'[1]SIPPE COMPLETO'!$E$92</f>
        <v>RIDS951227MDGCRD05</v>
      </c>
      <c r="E96" s="61" t="str">
        <f>"160103600000"</f>
        <v>160103600000</v>
      </c>
      <c r="F96" s="70"/>
      <c r="G96" s="85" t="s">
        <v>259</v>
      </c>
      <c r="H96" s="74" t="s">
        <v>190</v>
      </c>
      <c r="I96" s="72">
        <v>6181104952</v>
      </c>
      <c r="J96" s="68"/>
    </row>
    <row r="97" spans="1:10" x14ac:dyDescent="0.25">
      <c r="A97" s="69">
        <v>26</v>
      </c>
      <c r="B97" s="69" t="s">
        <v>80</v>
      </c>
      <c r="C97" s="70" t="s">
        <v>109</v>
      </c>
      <c r="D97" s="75" t="str">
        <f>+'[1]SIPPE COMPLETO'!$E$90</f>
        <v>RODJ940830MNLDMN07</v>
      </c>
      <c r="E97" s="61" t="str">
        <f>"160103610000"</f>
        <v>160103610000</v>
      </c>
      <c r="F97" s="70"/>
      <c r="G97" s="85" t="s">
        <v>260</v>
      </c>
      <c r="H97" s="74" t="s">
        <v>261</v>
      </c>
      <c r="I97" s="7">
        <v>4871036098</v>
      </c>
      <c r="J97" s="68"/>
    </row>
    <row r="98" spans="1:10" x14ac:dyDescent="0.25">
      <c r="A98" s="69">
        <v>27</v>
      </c>
      <c r="B98" s="69" t="s">
        <v>80</v>
      </c>
      <c r="C98" s="70" t="s">
        <v>110</v>
      </c>
      <c r="D98" s="75" t="str">
        <f>+'[1]SIPPE COMPLETO'!$E$88</f>
        <v>RORI970728MDGMMS09</v>
      </c>
      <c r="E98" s="61" t="str">
        <f>"160103620000"</f>
        <v>160103620000</v>
      </c>
      <c r="F98" s="70"/>
      <c r="G98" s="74" t="s">
        <v>262</v>
      </c>
      <c r="H98" s="73" t="s">
        <v>214</v>
      </c>
      <c r="I98" s="6" t="s">
        <v>263</v>
      </c>
      <c r="J98" s="68"/>
    </row>
    <row r="99" spans="1:10" x14ac:dyDescent="0.25">
      <c r="A99" s="69">
        <v>28</v>
      </c>
      <c r="B99" s="69" t="s">
        <v>80</v>
      </c>
      <c r="C99" s="70" t="s">
        <v>111</v>
      </c>
      <c r="D99" s="75" t="str">
        <f>+'[1]SIPPE COMPLETO'!$E$86</f>
        <v>RUMA951114MMNZRB04</v>
      </c>
      <c r="E99" s="61" t="str">
        <f>"160103630000"</f>
        <v>160103630000</v>
      </c>
      <c r="F99" s="70"/>
      <c r="G99" s="85" t="s">
        <v>264</v>
      </c>
      <c r="H99" s="80" t="s">
        <v>265</v>
      </c>
      <c r="I99" s="7">
        <v>4434748590</v>
      </c>
      <c r="J99" s="68"/>
    </row>
    <row r="100" spans="1:10" x14ac:dyDescent="0.25">
      <c r="A100" s="69">
        <v>29</v>
      </c>
      <c r="B100" s="69" t="s">
        <v>80</v>
      </c>
      <c r="C100" s="70" t="s">
        <v>112</v>
      </c>
      <c r="D100" s="75" t="str">
        <f>+'[1]SIPPE COMPLETO'!$E$84</f>
        <v>SAAD971013MDGCCN07</v>
      </c>
      <c r="E100" s="61" t="str">
        <f>"160103640000"</f>
        <v>160103640000</v>
      </c>
      <c r="F100" s="70"/>
      <c r="G100" s="74" t="s">
        <v>131</v>
      </c>
      <c r="H100" s="74" t="s">
        <v>191</v>
      </c>
      <c r="I100" s="72">
        <v>6771113944</v>
      </c>
      <c r="J100" s="68"/>
    </row>
    <row r="101" spans="1:10" x14ac:dyDescent="0.25">
      <c r="A101" s="69">
        <v>30</v>
      </c>
      <c r="B101" s="69" t="s">
        <v>80</v>
      </c>
      <c r="C101" s="70" t="s">
        <v>113</v>
      </c>
      <c r="D101" s="75" t="str">
        <f>+'[1]SIPPE COMPLETO'!$E$83</f>
        <v>TIMJ981008MASSXQ01</v>
      </c>
      <c r="E101" s="61" t="str">
        <f>"160103650000"</f>
        <v>160103650000</v>
      </c>
      <c r="F101" s="70"/>
      <c r="G101" s="83" t="s">
        <v>266</v>
      </c>
      <c r="H101" s="74" t="s">
        <v>267</v>
      </c>
      <c r="I101" s="84" t="s">
        <v>268</v>
      </c>
      <c r="J101" s="68"/>
    </row>
    <row r="102" spans="1:10" x14ac:dyDescent="0.25">
      <c r="A102" s="69">
        <v>31</v>
      </c>
      <c r="B102" s="69" t="s">
        <v>80</v>
      </c>
      <c r="C102" s="70" t="s">
        <v>114</v>
      </c>
      <c r="D102" s="75" t="str">
        <f>+'[1]SIPPE COMPLETO'!$E$81</f>
        <v>TORB971018MSPRDB01</v>
      </c>
      <c r="E102" s="61" t="str">
        <f>"160103660000"</f>
        <v>160103660000</v>
      </c>
      <c r="F102" s="70"/>
      <c r="G102" s="80" t="s">
        <v>269</v>
      </c>
      <c r="H102" s="74" t="s">
        <v>270</v>
      </c>
      <c r="I102" s="7">
        <v>4871095128</v>
      </c>
      <c r="J102" s="68"/>
    </row>
    <row r="103" spans="1:10" x14ac:dyDescent="0.25">
      <c r="A103" s="69">
        <v>32</v>
      </c>
      <c r="B103" s="69" t="s">
        <v>80</v>
      </c>
      <c r="C103" s="70" t="s">
        <v>115</v>
      </c>
      <c r="D103" s="75" t="str">
        <f>+'[1]SIPPE COMPLETO'!$E$8</f>
        <v>VAAS971025MMNRLR09</v>
      </c>
      <c r="E103" s="61" t="str">
        <f>"160103670000"</f>
        <v>160103670000</v>
      </c>
      <c r="F103" s="70"/>
      <c r="G103" s="74" t="s">
        <v>271</v>
      </c>
      <c r="H103" s="74" t="s">
        <v>272</v>
      </c>
      <c r="I103" s="72">
        <v>4381011227</v>
      </c>
      <c r="J103" s="68"/>
    </row>
    <row r="104" spans="1:10" x14ac:dyDescent="0.25">
      <c r="A104" s="69">
        <v>33</v>
      </c>
      <c r="B104" s="69" t="s">
        <v>80</v>
      </c>
      <c r="C104" s="70" t="s">
        <v>116</v>
      </c>
      <c r="D104" s="75" t="str">
        <f>+'[1]SIPPE COMPLETO'!$E$7</f>
        <v>VAVI980113MDGRLM01</v>
      </c>
      <c r="E104" s="61" t="str">
        <f>"160103680000"</f>
        <v>160103680000</v>
      </c>
      <c r="F104" s="70"/>
      <c r="G104" s="74" t="s">
        <v>273</v>
      </c>
      <c r="H104" s="74" t="s">
        <v>274</v>
      </c>
      <c r="I104" s="6" t="s">
        <v>275</v>
      </c>
      <c r="J104" s="68"/>
    </row>
    <row r="105" spans="1:10" x14ac:dyDescent="0.25">
      <c r="A105" s="69">
        <v>34</v>
      </c>
      <c r="B105" s="69" t="s">
        <v>80</v>
      </c>
      <c r="C105" s="70" t="s">
        <v>117</v>
      </c>
      <c r="D105" s="75" t="str">
        <f>+'[1]SIPPE COMPLETO'!$E$6</f>
        <v>VAML981004MASZRZ09</v>
      </c>
      <c r="E105" s="61" t="str">
        <f>"160103690000"</f>
        <v>160103690000</v>
      </c>
      <c r="F105" s="70"/>
      <c r="G105" s="83" t="s">
        <v>276</v>
      </c>
      <c r="H105" s="74" t="s">
        <v>174</v>
      </c>
      <c r="I105" s="84">
        <v>4492190076</v>
      </c>
      <c r="J105" s="68"/>
    </row>
    <row r="106" spans="1:10" x14ac:dyDescent="0.25">
      <c r="A106" s="69">
        <v>35</v>
      </c>
      <c r="B106" s="69" t="s">
        <v>80</v>
      </c>
      <c r="C106" s="70" t="s">
        <v>118</v>
      </c>
      <c r="D106" s="75" t="str">
        <f>+'[1]SIPPE COMPLETO'!$E$5</f>
        <v>VICG980415MDGLSD04</v>
      </c>
      <c r="E106" s="61" t="str">
        <f>"160103700000"</f>
        <v>160103700000</v>
      </c>
      <c r="F106" s="70"/>
      <c r="G106" s="74" t="s">
        <v>428</v>
      </c>
      <c r="H106" s="74" t="s">
        <v>218</v>
      </c>
      <c r="I106" s="72" t="s">
        <v>173</v>
      </c>
      <c r="J106" s="68"/>
    </row>
    <row r="107" spans="1:10" x14ac:dyDescent="0.25">
      <c r="A107" s="69">
        <v>36</v>
      </c>
      <c r="B107" s="69" t="s">
        <v>80</v>
      </c>
      <c r="C107" s="70" t="s">
        <v>119</v>
      </c>
      <c r="D107" s="75" t="str">
        <f>+'[1]SIPPE COMPLETO'!$E$4</f>
        <v>VIDG950725MMNLLR06</v>
      </c>
      <c r="E107" s="61" t="str">
        <f>"160103710000"</f>
        <v>160103710000</v>
      </c>
      <c r="F107" s="70"/>
      <c r="G107" s="80" t="s">
        <v>429</v>
      </c>
      <c r="H107" s="80" t="s">
        <v>430</v>
      </c>
      <c r="I107" s="7">
        <v>4434742589</v>
      </c>
      <c r="J107" s="68"/>
    </row>
    <row r="108" spans="1:10" x14ac:dyDescent="0.25">
      <c r="J108" s="68"/>
    </row>
    <row r="109" spans="1:10" x14ac:dyDescent="0.25">
      <c r="J109" s="68"/>
    </row>
    <row r="110" spans="1:10" x14ac:dyDescent="0.25">
      <c r="J110" s="68"/>
    </row>
    <row r="111" spans="1:10" x14ac:dyDescent="0.25">
      <c r="J111" s="68"/>
    </row>
    <row r="112" spans="1:10" x14ac:dyDescent="0.25">
      <c r="J112" s="68"/>
    </row>
    <row r="113" spans="10:10" x14ac:dyDescent="0.25">
      <c r="J113" s="68"/>
    </row>
    <row r="114" spans="10:10" x14ac:dyDescent="0.25">
      <c r="J114" s="68"/>
    </row>
    <row r="115" spans="10:10" x14ac:dyDescent="0.25">
      <c r="J115" s="68"/>
    </row>
    <row r="116" spans="10:10" x14ac:dyDescent="0.25">
      <c r="J116" s="68"/>
    </row>
    <row r="117" spans="10:10" x14ac:dyDescent="0.25">
      <c r="J117" s="68"/>
    </row>
    <row r="118" spans="10:10" x14ac:dyDescent="0.25">
      <c r="J118" s="68"/>
    </row>
    <row r="119" spans="10:10" x14ac:dyDescent="0.25">
      <c r="J119" s="68"/>
    </row>
    <row r="120" spans="10:10" x14ac:dyDescent="0.25">
      <c r="J120" s="68"/>
    </row>
  </sheetData>
  <conditionalFormatting sqref="B2:C107">
    <cfRule type="expression" dxfId="1" priority="1" stopIfTrue="1">
      <formula>MOD(ROW()+1,2)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21" workbookViewId="0">
      <selection sqref="A1:L126"/>
    </sheetView>
  </sheetViews>
  <sheetFormatPr baseColWidth="10" defaultRowHeight="15" x14ac:dyDescent="0.25"/>
  <sheetData>
    <row r="1" spans="1:12" ht="24" x14ac:dyDescent="0.25">
      <c r="A1" s="12" t="s">
        <v>439</v>
      </c>
      <c r="B1" s="12" t="s">
        <v>120</v>
      </c>
      <c r="C1" s="12" t="s">
        <v>249</v>
      </c>
      <c r="D1" s="12" t="s">
        <v>121</v>
      </c>
      <c r="E1" s="12" t="s">
        <v>122</v>
      </c>
      <c r="F1" s="22" t="s">
        <v>121</v>
      </c>
      <c r="G1" s="12" t="s">
        <v>122</v>
      </c>
      <c r="H1" s="12" t="s">
        <v>376</v>
      </c>
      <c r="I1" s="12" t="s">
        <v>123</v>
      </c>
      <c r="J1" s="12" t="s">
        <v>124</v>
      </c>
      <c r="K1" s="16" t="s">
        <v>125</v>
      </c>
      <c r="L1" s="12" t="s">
        <v>250</v>
      </c>
    </row>
    <row r="2" spans="1:12" ht="17.25" x14ac:dyDescent="0.25">
      <c r="A2" s="90" t="s">
        <v>442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12"/>
    </row>
    <row r="3" spans="1:12" ht="48" x14ac:dyDescent="0.25">
      <c r="A3" s="13">
        <v>1</v>
      </c>
      <c r="B3" s="13" t="s">
        <v>1</v>
      </c>
      <c r="C3" s="1" t="s">
        <v>0</v>
      </c>
      <c r="D3" s="1"/>
      <c r="E3" s="1"/>
      <c r="F3" s="60" t="s">
        <v>292</v>
      </c>
      <c r="G3" s="61" t="str">
        <f>"160102670000"</f>
        <v>160102670000</v>
      </c>
      <c r="H3" s="1"/>
      <c r="I3" s="1" t="s">
        <v>134</v>
      </c>
      <c r="J3" s="1" t="s">
        <v>126</v>
      </c>
      <c r="K3" s="5" t="s">
        <v>141</v>
      </c>
      <c r="L3" s="9"/>
    </row>
    <row r="4" spans="1:12" ht="48" x14ac:dyDescent="0.25">
      <c r="A4" s="13">
        <v>2</v>
      </c>
      <c r="B4" s="13" t="s">
        <v>1</v>
      </c>
      <c r="C4" s="1" t="s">
        <v>2</v>
      </c>
      <c r="D4" s="1"/>
      <c r="E4" s="1"/>
      <c r="F4" s="60" t="s">
        <v>293</v>
      </c>
      <c r="G4" s="61" t="str">
        <f>"160102680000"</f>
        <v>160102680000</v>
      </c>
      <c r="H4" s="1"/>
      <c r="I4" s="1" t="s">
        <v>133</v>
      </c>
      <c r="J4" s="1" t="s">
        <v>127</v>
      </c>
      <c r="K4" s="5" t="s">
        <v>142</v>
      </c>
      <c r="L4" s="9"/>
    </row>
    <row r="5" spans="1:12" ht="48" x14ac:dyDescent="0.25">
      <c r="A5" s="13">
        <v>3</v>
      </c>
      <c r="B5" s="13" t="s">
        <v>1</v>
      </c>
      <c r="C5" s="1" t="s">
        <v>3</v>
      </c>
      <c r="D5" s="1"/>
      <c r="E5" s="1"/>
      <c r="F5" s="60" t="s">
        <v>294</v>
      </c>
      <c r="G5" s="61" t="str">
        <f>"160102690000"</f>
        <v>160102690000</v>
      </c>
      <c r="H5" s="1"/>
      <c r="I5" s="1" t="s">
        <v>377</v>
      </c>
      <c r="J5" s="1" t="s">
        <v>128</v>
      </c>
      <c r="K5" s="5" t="s">
        <v>143</v>
      </c>
      <c r="L5" s="9"/>
    </row>
    <row r="6" spans="1:12" ht="48" x14ac:dyDescent="0.25">
      <c r="A6" s="13">
        <v>4</v>
      </c>
      <c r="B6" s="13" t="s">
        <v>1</v>
      </c>
      <c r="C6" s="1" t="s">
        <v>4</v>
      </c>
      <c r="D6" s="1"/>
      <c r="E6" s="1"/>
      <c r="F6" s="60" t="s">
        <v>295</v>
      </c>
      <c r="G6" s="61" t="str">
        <f>"160102700000"</f>
        <v>160102700000</v>
      </c>
      <c r="H6" s="1"/>
      <c r="I6" s="1" t="s">
        <v>135</v>
      </c>
      <c r="J6" s="1" t="s">
        <v>129</v>
      </c>
      <c r="K6" s="5"/>
      <c r="L6" s="9"/>
    </row>
    <row r="7" spans="1:12" ht="36" x14ac:dyDescent="0.25">
      <c r="A7" s="13">
        <v>5</v>
      </c>
      <c r="B7" s="13" t="s">
        <v>1</v>
      </c>
      <c r="C7" s="1" t="s">
        <v>5</v>
      </c>
      <c r="D7" s="1"/>
      <c r="E7" s="1"/>
      <c r="F7" s="60" t="s">
        <v>296</v>
      </c>
      <c r="G7" s="61" t="str">
        <f>"160102710000"</f>
        <v>160102710000</v>
      </c>
      <c r="H7" s="1"/>
      <c r="I7" s="2" t="s">
        <v>278</v>
      </c>
      <c r="J7" s="2" t="s">
        <v>280</v>
      </c>
      <c r="K7" s="6" t="s">
        <v>279</v>
      </c>
      <c r="L7" s="9"/>
    </row>
    <row r="8" spans="1:12" ht="48" x14ac:dyDescent="0.25">
      <c r="A8" s="13">
        <v>6</v>
      </c>
      <c r="B8" s="13" t="s">
        <v>1</v>
      </c>
      <c r="C8" s="1" t="s">
        <v>6</v>
      </c>
      <c r="D8" s="1"/>
      <c r="E8" s="1"/>
      <c r="F8" s="60" t="s">
        <v>297</v>
      </c>
      <c r="G8" s="61" t="str">
        <f>"160102720000"</f>
        <v>160102720000</v>
      </c>
      <c r="H8" s="1"/>
      <c r="I8" s="10" t="s">
        <v>281</v>
      </c>
      <c r="J8" s="1" t="s">
        <v>136</v>
      </c>
      <c r="K8" s="5" t="s">
        <v>144</v>
      </c>
      <c r="L8" s="9"/>
    </row>
    <row r="9" spans="1:12" ht="36" x14ac:dyDescent="0.25">
      <c r="A9" s="13">
        <v>7</v>
      </c>
      <c r="B9" s="13" t="s">
        <v>1</v>
      </c>
      <c r="C9" s="1" t="s">
        <v>7</v>
      </c>
      <c r="D9" s="1"/>
      <c r="E9" s="1"/>
      <c r="F9" s="60" t="s">
        <v>298</v>
      </c>
      <c r="G9" s="61" t="str">
        <f>"160102730000"</f>
        <v>160102730000</v>
      </c>
      <c r="H9" s="1"/>
      <c r="I9" s="1" t="s">
        <v>132</v>
      </c>
      <c r="J9" s="1" t="s">
        <v>130</v>
      </c>
      <c r="K9" s="5">
        <v>7451117818</v>
      </c>
      <c r="L9" s="9"/>
    </row>
    <row r="10" spans="1:12" ht="48" x14ac:dyDescent="0.25">
      <c r="A10" s="13">
        <v>8</v>
      </c>
      <c r="B10" s="13" t="s">
        <v>1</v>
      </c>
      <c r="C10" s="1" t="s">
        <v>8</v>
      </c>
      <c r="D10" s="1"/>
      <c r="E10" s="1"/>
      <c r="F10" s="60" t="s">
        <v>299</v>
      </c>
      <c r="G10" s="61" t="str">
        <f>"160102740000"</f>
        <v>160102740000</v>
      </c>
      <c r="H10" s="1"/>
      <c r="I10" s="1" t="s">
        <v>378</v>
      </c>
      <c r="J10" s="1" t="s">
        <v>218</v>
      </c>
      <c r="K10" s="5">
        <v>6758717926</v>
      </c>
      <c r="L10" s="9"/>
    </row>
    <row r="11" spans="1:12" ht="60" x14ac:dyDescent="0.25">
      <c r="A11" s="13">
        <v>9</v>
      </c>
      <c r="B11" s="13" t="s">
        <v>1</v>
      </c>
      <c r="C11" s="1" t="s">
        <v>9</v>
      </c>
      <c r="D11" s="1"/>
      <c r="E11" s="1"/>
      <c r="F11" s="23" t="s">
        <v>300</v>
      </c>
      <c r="G11" s="61" t="str">
        <f>"160102750000"</f>
        <v>160102750000</v>
      </c>
      <c r="H11" s="1"/>
      <c r="I11" s="1" t="s">
        <v>379</v>
      </c>
      <c r="J11" s="1" t="s">
        <v>137</v>
      </c>
      <c r="K11" s="5">
        <v>9941024608</v>
      </c>
      <c r="L11" s="9"/>
    </row>
    <row r="12" spans="1:12" ht="48" x14ac:dyDescent="0.25">
      <c r="A12" s="13">
        <v>10</v>
      </c>
      <c r="B12" s="13" t="s">
        <v>1</v>
      </c>
      <c r="C12" s="1" t="s">
        <v>10</v>
      </c>
      <c r="D12" s="1"/>
      <c r="E12" s="1"/>
      <c r="F12" s="23" t="s">
        <v>301</v>
      </c>
      <c r="G12" s="61" t="str">
        <f>"160102760000"</f>
        <v>160102760000</v>
      </c>
      <c r="H12" s="1"/>
      <c r="I12" s="1" t="s">
        <v>380</v>
      </c>
      <c r="J12" s="1" t="s">
        <v>258</v>
      </c>
      <c r="K12" s="5">
        <v>4961254397</v>
      </c>
      <c r="L12" s="9"/>
    </row>
    <row r="13" spans="1:12" ht="48" x14ac:dyDescent="0.25">
      <c r="A13" s="13">
        <v>11</v>
      </c>
      <c r="B13" s="13" t="s">
        <v>1</v>
      </c>
      <c r="C13" s="1" t="s">
        <v>11</v>
      </c>
      <c r="D13" s="1"/>
      <c r="E13" s="1"/>
      <c r="F13" s="23" t="s">
        <v>302</v>
      </c>
      <c r="G13" s="61" t="str">
        <f>"160102770000"</f>
        <v>160102770000</v>
      </c>
      <c r="H13" s="1"/>
      <c r="I13" s="1" t="s">
        <v>139</v>
      </c>
      <c r="J13" s="1" t="s">
        <v>381</v>
      </c>
      <c r="K13" s="5">
        <v>9941024608</v>
      </c>
      <c r="L13" s="9"/>
    </row>
    <row r="14" spans="1:12" ht="45" x14ac:dyDescent="0.25">
      <c r="A14" s="13">
        <v>12</v>
      </c>
      <c r="B14" s="13" t="s">
        <v>1</v>
      </c>
      <c r="C14" s="1" t="s">
        <v>12</v>
      </c>
      <c r="D14" s="1"/>
      <c r="E14" s="1"/>
      <c r="F14" s="23" t="s">
        <v>303</v>
      </c>
      <c r="G14" s="61" t="str">
        <f>"160102780000"</f>
        <v>160102780000</v>
      </c>
      <c r="H14" s="1"/>
      <c r="I14" s="1" t="s">
        <v>382</v>
      </c>
      <c r="J14" s="1" t="s">
        <v>145</v>
      </c>
      <c r="K14" s="5">
        <v>4691234087</v>
      </c>
      <c r="L14" s="9"/>
    </row>
    <row r="15" spans="1:12" ht="45" x14ac:dyDescent="0.25">
      <c r="A15" s="13">
        <v>13</v>
      </c>
      <c r="B15" s="13" t="s">
        <v>1</v>
      </c>
      <c r="C15" s="1" t="s">
        <v>13</v>
      </c>
      <c r="D15" s="1"/>
      <c r="E15" s="1"/>
      <c r="F15" s="23" t="s">
        <v>304</v>
      </c>
      <c r="G15" s="61" t="str">
        <f>"160102790000"</f>
        <v>160102790000</v>
      </c>
      <c r="H15" s="1"/>
      <c r="I15" s="1" t="s">
        <v>383</v>
      </c>
      <c r="J15" s="1" t="s">
        <v>384</v>
      </c>
      <c r="K15" s="5">
        <v>3595245743</v>
      </c>
      <c r="L15" s="9"/>
    </row>
    <row r="16" spans="1:12" ht="45" x14ac:dyDescent="0.25">
      <c r="A16" s="13">
        <v>14</v>
      </c>
      <c r="B16" s="13" t="s">
        <v>1</v>
      </c>
      <c r="C16" s="1" t="s">
        <v>14</v>
      </c>
      <c r="D16" s="1"/>
      <c r="E16" s="1"/>
      <c r="F16" s="23" t="s">
        <v>305</v>
      </c>
      <c r="G16" s="61" t="str">
        <f>"160102800000"</f>
        <v>160102800000</v>
      </c>
      <c r="H16" s="1"/>
      <c r="I16" s="1" t="s">
        <v>383</v>
      </c>
      <c r="J16" s="1" t="s">
        <v>384</v>
      </c>
      <c r="K16" s="5">
        <v>3595245743</v>
      </c>
      <c r="L16" s="9"/>
    </row>
    <row r="17" spans="1:12" ht="48" x14ac:dyDescent="0.25">
      <c r="A17" s="13">
        <v>15</v>
      </c>
      <c r="B17" s="13" t="s">
        <v>1</v>
      </c>
      <c r="C17" s="1" t="s">
        <v>15</v>
      </c>
      <c r="D17" s="1"/>
      <c r="E17" s="1"/>
      <c r="F17" s="23" t="s">
        <v>306</v>
      </c>
      <c r="G17" s="61" t="str">
        <f>"160102810000"</f>
        <v>160102810000</v>
      </c>
      <c r="H17" s="1"/>
      <c r="I17" s="1" t="s">
        <v>385</v>
      </c>
      <c r="J17" s="1" t="s">
        <v>386</v>
      </c>
      <c r="K17" s="5">
        <v>9941078506</v>
      </c>
      <c r="L17" s="9"/>
    </row>
    <row r="18" spans="1:12" ht="60" x14ac:dyDescent="0.25">
      <c r="A18" s="13">
        <v>16</v>
      </c>
      <c r="B18" s="13" t="s">
        <v>1</v>
      </c>
      <c r="C18" s="1" t="s">
        <v>16</v>
      </c>
      <c r="D18" s="1"/>
      <c r="E18" s="1"/>
      <c r="F18" s="23" t="s">
        <v>307</v>
      </c>
      <c r="G18" s="61" t="str">
        <f>"160102820000"</f>
        <v>160102820000</v>
      </c>
      <c r="H18" s="1"/>
      <c r="I18" s="1" t="s">
        <v>147</v>
      </c>
      <c r="J18" s="1" t="s">
        <v>254</v>
      </c>
      <c r="K18" s="5">
        <v>6768822687</v>
      </c>
      <c r="L18" s="9"/>
    </row>
    <row r="19" spans="1:12" ht="48" x14ac:dyDescent="0.25">
      <c r="A19" s="44"/>
      <c r="B19" s="44" t="s">
        <v>1</v>
      </c>
      <c r="C19" s="45" t="s">
        <v>17</v>
      </c>
      <c r="D19" s="45"/>
      <c r="E19" s="45"/>
      <c r="F19" s="46" t="s">
        <v>308</v>
      </c>
      <c r="G19" s="59" t="s">
        <v>437</v>
      </c>
      <c r="H19" s="45"/>
      <c r="I19" s="53" t="s">
        <v>282</v>
      </c>
      <c r="J19" s="53" t="s">
        <v>254</v>
      </c>
      <c r="K19" s="55">
        <v>6761009359</v>
      </c>
      <c r="L19" s="48" t="s">
        <v>431</v>
      </c>
    </row>
    <row r="20" spans="1:12" ht="45" x14ac:dyDescent="0.25">
      <c r="A20" s="13">
        <v>17</v>
      </c>
      <c r="B20" s="13" t="s">
        <v>1</v>
      </c>
      <c r="C20" s="1" t="s">
        <v>18</v>
      </c>
      <c r="D20" s="1"/>
      <c r="E20" s="1"/>
      <c r="F20" s="23" t="s">
        <v>309</v>
      </c>
      <c r="G20" s="61" t="str">
        <f>"160102830000"</f>
        <v>160102830000</v>
      </c>
      <c r="H20" s="1"/>
      <c r="I20" s="1" t="s">
        <v>387</v>
      </c>
      <c r="J20" s="1" t="s">
        <v>388</v>
      </c>
      <c r="K20" s="5">
        <v>4434312832</v>
      </c>
      <c r="L20" s="9"/>
    </row>
    <row r="21" spans="1:12" ht="48" x14ac:dyDescent="0.25">
      <c r="A21" s="13">
        <v>18</v>
      </c>
      <c r="B21" s="13" t="s">
        <v>1</v>
      </c>
      <c r="C21" s="1" t="s">
        <v>19</v>
      </c>
      <c r="D21" s="1"/>
      <c r="E21" s="1"/>
      <c r="F21" s="23" t="s">
        <v>310</v>
      </c>
      <c r="G21" s="61" t="str">
        <f>"160102840000"</f>
        <v>160102840000</v>
      </c>
      <c r="H21" s="1"/>
      <c r="I21" s="1" t="s">
        <v>389</v>
      </c>
      <c r="J21" s="1" t="s">
        <v>148</v>
      </c>
      <c r="K21" s="5">
        <v>44981165725</v>
      </c>
      <c r="L21" s="9"/>
    </row>
    <row r="22" spans="1:12" ht="60" x14ac:dyDescent="0.25">
      <c r="A22" s="13">
        <v>19</v>
      </c>
      <c r="B22" s="13" t="s">
        <v>1</v>
      </c>
      <c r="C22" s="1" t="s">
        <v>20</v>
      </c>
      <c r="D22" s="1"/>
      <c r="E22" s="1"/>
      <c r="F22" s="23" t="s">
        <v>311</v>
      </c>
      <c r="G22" s="61" t="str">
        <f>"160102850000"</f>
        <v>160102850000</v>
      </c>
      <c r="H22" s="1"/>
      <c r="I22" s="1" t="s">
        <v>150</v>
      </c>
      <c r="J22" s="1" t="s">
        <v>149</v>
      </c>
      <c r="K22" s="5">
        <v>4961255553</v>
      </c>
      <c r="L22" s="9"/>
    </row>
    <row r="23" spans="1:12" ht="45" x14ac:dyDescent="0.25">
      <c r="A23" s="13">
        <v>20</v>
      </c>
      <c r="B23" s="13" t="s">
        <v>1</v>
      </c>
      <c r="C23" s="1" t="s">
        <v>21</v>
      </c>
      <c r="D23" s="1"/>
      <c r="E23" s="1"/>
      <c r="F23" s="23" t="s">
        <v>312</v>
      </c>
      <c r="G23" s="61" t="str">
        <f>"160102860000"</f>
        <v>160102860000</v>
      </c>
      <c r="H23" s="1"/>
      <c r="I23" s="1" t="s">
        <v>131</v>
      </c>
      <c r="J23" s="1" t="s">
        <v>254</v>
      </c>
      <c r="K23" s="5">
        <v>6761093911</v>
      </c>
      <c r="L23" s="9"/>
    </row>
    <row r="24" spans="1:12" ht="45" x14ac:dyDescent="0.25">
      <c r="A24" s="13">
        <v>21</v>
      </c>
      <c r="B24" s="13" t="s">
        <v>1</v>
      </c>
      <c r="C24" s="1" t="s">
        <v>22</v>
      </c>
      <c r="D24" s="1"/>
      <c r="E24" s="1"/>
      <c r="F24" s="23" t="s">
        <v>313</v>
      </c>
      <c r="G24" s="61" t="str">
        <f>"160102870000"</f>
        <v>160102870000</v>
      </c>
      <c r="H24" s="1"/>
      <c r="I24" s="1" t="s">
        <v>153</v>
      </c>
      <c r="J24" s="1" t="s">
        <v>152</v>
      </c>
      <c r="K24" s="5" t="s">
        <v>151</v>
      </c>
      <c r="L24" s="9"/>
    </row>
    <row r="25" spans="1:12" ht="48" x14ac:dyDescent="0.25">
      <c r="A25" s="13">
        <v>22</v>
      </c>
      <c r="B25" s="13" t="s">
        <v>1</v>
      </c>
      <c r="C25" s="1" t="s">
        <v>23</v>
      </c>
      <c r="D25" s="1"/>
      <c r="E25" s="1"/>
      <c r="F25" s="23" t="s">
        <v>314</v>
      </c>
      <c r="G25" s="61" t="str">
        <f>"160102880000"</f>
        <v>160102880000</v>
      </c>
      <c r="H25" s="1"/>
      <c r="I25" s="1" t="s">
        <v>154</v>
      </c>
      <c r="J25" s="1" t="s">
        <v>155</v>
      </c>
      <c r="K25" s="5" t="s">
        <v>156</v>
      </c>
      <c r="L25" s="9"/>
    </row>
    <row r="26" spans="1:12" ht="45" x14ac:dyDescent="0.25">
      <c r="A26" s="13">
        <v>23</v>
      </c>
      <c r="B26" s="13" t="s">
        <v>1</v>
      </c>
      <c r="C26" s="1" t="s">
        <v>24</v>
      </c>
      <c r="D26" s="1"/>
      <c r="E26" s="1"/>
      <c r="F26" s="23" t="s">
        <v>315</v>
      </c>
      <c r="G26" s="61" t="str">
        <f>"160102890000"</f>
        <v>160102890000</v>
      </c>
      <c r="H26" s="1"/>
      <c r="I26" s="1" t="s">
        <v>154</v>
      </c>
      <c r="J26" s="1" t="s">
        <v>155</v>
      </c>
      <c r="K26" s="5">
        <v>7228451902</v>
      </c>
      <c r="L26" s="9"/>
    </row>
    <row r="27" spans="1:12" ht="36" x14ac:dyDescent="0.25">
      <c r="A27" s="13">
        <v>24</v>
      </c>
      <c r="B27" s="13" t="s">
        <v>1</v>
      </c>
      <c r="C27" s="1" t="s">
        <v>25</v>
      </c>
      <c r="D27" s="1"/>
      <c r="E27" s="1"/>
      <c r="F27" s="23" t="s">
        <v>316</v>
      </c>
      <c r="G27" s="61" t="str">
        <f>"160102900000"</f>
        <v>160102900000</v>
      </c>
      <c r="H27" s="1"/>
      <c r="I27" s="1" t="s">
        <v>390</v>
      </c>
      <c r="J27" s="1" t="s">
        <v>261</v>
      </c>
      <c r="K27" s="5">
        <v>4871395477</v>
      </c>
      <c r="L27" s="9"/>
    </row>
    <row r="28" spans="1:12" ht="60" x14ac:dyDescent="0.25">
      <c r="A28" s="13">
        <v>25</v>
      </c>
      <c r="B28" s="13" t="s">
        <v>1</v>
      </c>
      <c r="C28" s="1" t="s">
        <v>26</v>
      </c>
      <c r="D28" s="1"/>
      <c r="E28" s="1"/>
      <c r="F28" s="23" t="s">
        <v>317</v>
      </c>
      <c r="G28" s="61" t="str">
        <f>"160102910000"</f>
        <v>160102910000</v>
      </c>
      <c r="H28" s="1"/>
      <c r="I28" s="1" t="s">
        <v>158</v>
      </c>
      <c r="J28" s="1" t="s">
        <v>391</v>
      </c>
      <c r="K28" s="5">
        <v>4561292029</v>
      </c>
      <c r="L28" s="9"/>
    </row>
    <row r="29" spans="1:12" ht="60" x14ac:dyDescent="0.25">
      <c r="A29" s="13">
        <v>26</v>
      </c>
      <c r="B29" s="13" t="s">
        <v>1</v>
      </c>
      <c r="C29" s="1" t="s">
        <v>27</v>
      </c>
      <c r="D29" s="1"/>
      <c r="E29" s="1"/>
      <c r="F29" s="23" t="s">
        <v>318</v>
      </c>
      <c r="G29" s="61" t="str">
        <f>"160102920000"</f>
        <v>160102920000</v>
      </c>
      <c r="H29" s="1"/>
      <c r="I29" s="1" t="s">
        <v>158</v>
      </c>
      <c r="J29" s="1" t="s">
        <v>157</v>
      </c>
      <c r="K29" s="5">
        <v>4561089882</v>
      </c>
      <c r="L29" s="9"/>
    </row>
    <row r="30" spans="1:12" ht="36" x14ac:dyDescent="0.25">
      <c r="A30" s="13">
        <v>27</v>
      </c>
      <c r="B30" s="13" t="s">
        <v>1</v>
      </c>
      <c r="C30" s="1" t="s">
        <v>28</v>
      </c>
      <c r="D30" s="1"/>
      <c r="E30" s="1"/>
      <c r="F30" s="23" t="s">
        <v>319</v>
      </c>
      <c r="G30" s="61" t="str">
        <f>"160102930000"</f>
        <v>160102930000</v>
      </c>
      <c r="H30" s="1"/>
      <c r="I30" s="1" t="s">
        <v>159</v>
      </c>
      <c r="J30" s="1" t="s">
        <v>160</v>
      </c>
      <c r="K30" s="5">
        <v>7471338906</v>
      </c>
      <c r="L30" s="9"/>
    </row>
    <row r="31" spans="1:12" ht="60" x14ac:dyDescent="0.25">
      <c r="A31" s="44"/>
      <c r="B31" s="44" t="s">
        <v>1</v>
      </c>
      <c r="C31" s="45" t="s">
        <v>29</v>
      </c>
      <c r="D31" s="45"/>
      <c r="E31" s="45"/>
      <c r="F31" s="46" t="s">
        <v>320</v>
      </c>
      <c r="G31" s="59" t="s">
        <v>437</v>
      </c>
      <c r="H31" s="45"/>
      <c r="I31" s="45" t="s">
        <v>162</v>
      </c>
      <c r="J31" s="45" t="s">
        <v>160</v>
      </c>
      <c r="K31" s="47" t="s">
        <v>161</v>
      </c>
      <c r="L31" s="48" t="s">
        <v>431</v>
      </c>
    </row>
    <row r="32" spans="1:12" ht="36" x14ac:dyDescent="0.25">
      <c r="A32" s="13">
        <v>28</v>
      </c>
      <c r="B32" s="13" t="s">
        <v>1</v>
      </c>
      <c r="C32" s="1" t="s">
        <v>30</v>
      </c>
      <c r="D32" s="1"/>
      <c r="E32" s="1"/>
      <c r="F32" s="23" t="s">
        <v>321</v>
      </c>
      <c r="G32" s="61" t="str">
        <f>"160102940000"</f>
        <v>160102940000</v>
      </c>
      <c r="H32" s="1"/>
      <c r="I32" s="2" t="s">
        <v>283</v>
      </c>
      <c r="J32" s="2" t="s">
        <v>284</v>
      </c>
      <c r="K32" s="6" t="s">
        <v>285</v>
      </c>
      <c r="L32" s="9"/>
    </row>
    <row r="33" spans="1:12" ht="48" x14ac:dyDescent="0.25">
      <c r="A33" s="13">
        <v>29</v>
      </c>
      <c r="B33" s="13" t="s">
        <v>1</v>
      </c>
      <c r="C33" s="1" t="s">
        <v>31</v>
      </c>
      <c r="D33" s="1"/>
      <c r="E33" s="1"/>
      <c r="F33" s="23" t="s">
        <v>322</v>
      </c>
      <c r="G33" s="61" t="str">
        <f>"160102950000"</f>
        <v>160102950000</v>
      </c>
      <c r="H33" s="1"/>
      <c r="I33" s="1" t="s">
        <v>163</v>
      </c>
      <c r="J33" s="1" t="s">
        <v>392</v>
      </c>
      <c r="K33" s="5" t="s">
        <v>164</v>
      </c>
      <c r="L33" s="9"/>
    </row>
    <row r="34" spans="1:12" ht="48" x14ac:dyDescent="0.25">
      <c r="A34" s="44"/>
      <c r="B34" s="44" t="s">
        <v>1</v>
      </c>
      <c r="C34" s="45" t="s">
        <v>32</v>
      </c>
      <c r="D34" s="45"/>
      <c r="E34" s="45"/>
      <c r="F34" s="46" t="s">
        <v>323</v>
      </c>
      <c r="G34" s="59" t="s">
        <v>437</v>
      </c>
      <c r="H34" s="45"/>
      <c r="I34" s="45" t="s">
        <v>393</v>
      </c>
      <c r="J34" s="45" t="s">
        <v>165</v>
      </c>
      <c r="K34" s="47">
        <v>4981100072</v>
      </c>
      <c r="L34" s="48" t="s">
        <v>431</v>
      </c>
    </row>
    <row r="35" spans="1:12" ht="45" x14ac:dyDescent="0.25">
      <c r="A35" s="44"/>
      <c r="B35" s="49" t="s">
        <v>1</v>
      </c>
      <c r="C35" s="50" t="s">
        <v>33</v>
      </c>
      <c r="D35" s="45"/>
      <c r="E35" s="45"/>
      <c r="F35" s="46" t="s">
        <v>324</v>
      </c>
      <c r="G35" s="59" t="s">
        <v>437</v>
      </c>
      <c r="H35" s="45"/>
      <c r="I35" s="45" t="s">
        <v>394</v>
      </c>
      <c r="J35" s="45" t="s">
        <v>167</v>
      </c>
      <c r="K35" s="47">
        <v>4525295589</v>
      </c>
      <c r="L35" s="48" t="s">
        <v>431</v>
      </c>
    </row>
    <row r="36" spans="1:12" ht="48" x14ac:dyDescent="0.25">
      <c r="A36" s="13">
        <v>30</v>
      </c>
      <c r="B36" s="13" t="s">
        <v>1</v>
      </c>
      <c r="C36" s="1" t="s">
        <v>34</v>
      </c>
      <c r="D36" s="1"/>
      <c r="E36" s="1"/>
      <c r="F36" s="23" t="s">
        <v>325</v>
      </c>
      <c r="G36" s="61" t="str">
        <f>"160102960000"</f>
        <v>160102960000</v>
      </c>
      <c r="H36" s="1"/>
      <c r="I36" s="1" t="s">
        <v>166</v>
      </c>
      <c r="J36" s="1" t="s">
        <v>167</v>
      </c>
      <c r="K36" s="5">
        <v>4521263777</v>
      </c>
      <c r="L36" s="9"/>
    </row>
    <row r="37" spans="1:12" ht="45" x14ac:dyDescent="0.25">
      <c r="A37" s="13">
        <v>31</v>
      </c>
      <c r="B37" s="13" t="s">
        <v>1</v>
      </c>
      <c r="C37" s="1" t="s">
        <v>434</v>
      </c>
      <c r="D37" s="1"/>
      <c r="E37" s="1"/>
      <c r="F37" s="23" t="s">
        <v>326</v>
      </c>
      <c r="G37" s="61" t="str">
        <f>"160102970000"</f>
        <v>160102970000</v>
      </c>
      <c r="H37" s="1"/>
      <c r="I37" s="1" t="s">
        <v>395</v>
      </c>
      <c r="J37" s="1" t="s">
        <v>396</v>
      </c>
      <c r="K37" s="5">
        <v>3322479582</v>
      </c>
      <c r="L37" s="9"/>
    </row>
    <row r="38" spans="1:12" ht="36" x14ac:dyDescent="0.25">
      <c r="A38" s="13">
        <v>32</v>
      </c>
      <c r="B38" s="13" t="s">
        <v>1</v>
      </c>
      <c r="C38" s="1" t="s">
        <v>35</v>
      </c>
      <c r="D38" s="1"/>
      <c r="E38" s="1"/>
      <c r="F38" s="23" t="s">
        <v>327</v>
      </c>
      <c r="G38" s="61" t="str">
        <f>"160102980000"</f>
        <v>160102980000</v>
      </c>
      <c r="H38" s="1"/>
      <c r="I38" s="1" t="s">
        <v>131</v>
      </c>
      <c r="J38" s="1" t="s">
        <v>218</v>
      </c>
      <c r="K38" s="5">
        <v>6751020329</v>
      </c>
      <c r="L38" s="9"/>
    </row>
    <row r="39" spans="1:12" ht="72" x14ac:dyDescent="0.25">
      <c r="A39" s="13">
        <v>33</v>
      </c>
      <c r="B39" s="13" t="s">
        <v>1</v>
      </c>
      <c r="C39" s="1" t="s">
        <v>36</v>
      </c>
      <c r="D39" s="1"/>
      <c r="E39" s="1"/>
      <c r="F39" s="23" t="s">
        <v>328</v>
      </c>
      <c r="G39" s="61" t="str">
        <f>"160102990000"</f>
        <v>160102990000</v>
      </c>
      <c r="H39" s="1"/>
      <c r="I39" s="1" t="s">
        <v>170</v>
      </c>
      <c r="J39" s="1" t="s">
        <v>168</v>
      </c>
      <c r="K39" s="5" t="s">
        <v>169</v>
      </c>
      <c r="L39" s="9"/>
    </row>
    <row r="40" spans="1:12" ht="48" x14ac:dyDescent="0.25">
      <c r="A40" s="13">
        <v>34</v>
      </c>
      <c r="B40" s="13" t="s">
        <v>1</v>
      </c>
      <c r="C40" s="1" t="s">
        <v>37</v>
      </c>
      <c r="D40" s="1"/>
      <c r="E40" s="1"/>
      <c r="F40" s="23" t="s">
        <v>329</v>
      </c>
      <c r="G40" s="61" t="str">
        <f>"160103000000"</f>
        <v>160103000000</v>
      </c>
      <c r="H40" s="1"/>
      <c r="I40" s="1" t="s">
        <v>397</v>
      </c>
      <c r="J40" s="1" t="s">
        <v>277</v>
      </c>
      <c r="K40" s="5">
        <v>4433660214</v>
      </c>
      <c r="L40" s="9"/>
    </row>
    <row r="41" spans="1:12" ht="48" x14ac:dyDescent="0.25">
      <c r="A41" s="13">
        <v>35</v>
      </c>
      <c r="B41" s="13" t="s">
        <v>1</v>
      </c>
      <c r="C41" s="1" t="s">
        <v>38</v>
      </c>
      <c r="D41" s="1"/>
      <c r="E41" s="1"/>
      <c r="F41" s="23" t="s">
        <v>330</v>
      </c>
      <c r="G41" s="61" t="str">
        <f>"160103010000"</f>
        <v>160103010000</v>
      </c>
      <c r="H41" s="1"/>
      <c r="I41" s="1" t="s">
        <v>172</v>
      </c>
      <c r="J41" s="1" t="s">
        <v>171</v>
      </c>
      <c r="K41" s="5">
        <v>7224616814</v>
      </c>
      <c r="L41" s="9"/>
    </row>
    <row r="42" spans="1:12" ht="45" x14ac:dyDescent="0.25">
      <c r="A42" s="13">
        <v>36</v>
      </c>
      <c r="B42" s="13" t="s">
        <v>1</v>
      </c>
      <c r="C42" s="1" t="s">
        <v>39</v>
      </c>
      <c r="D42" s="1"/>
      <c r="E42" s="1"/>
      <c r="F42" s="23" t="s">
        <v>331</v>
      </c>
      <c r="G42" s="61" t="str">
        <f>"160103020000"</f>
        <v>160103020000</v>
      </c>
      <c r="H42" s="1"/>
      <c r="I42" s="1" t="s">
        <v>398</v>
      </c>
      <c r="J42" s="1" t="s">
        <v>399</v>
      </c>
      <c r="K42" s="5">
        <v>4492942806</v>
      </c>
      <c r="L42" s="9"/>
    </row>
    <row r="43" spans="1:12" ht="17.25" x14ac:dyDescent="0.25">
      <c r="A43" s="88" t="s">
        <v>441</v>
      </c>
      <c r="B43" s="88"/>
      <c r="C43" s="88"/>
      <c r="D43" s="88"/>
      <c r="E43" s="88"/>
      <c r="F43" s="88"/>
      <c r="G43" s="88"/>
      <c r="H43" s="88"/>
      <c r="I43" s="88"/>
      <c r="J43" s="88"/>
      <c r="K43" s="89"/>
      <c r="L43" s="9"/>
    </row>
    <row r="44" spans="1:12" ht="48" x14ac:dyDescent="0.25">
      <c r="A44" s="13">
        <v>1</v>
      </c>
      <c r="B44" s="13" t="s">
        <v>41</v>
      </c>
      <c r="C44" s="1" t="s">
        <v>40</v>
      </c>
      <c r="D44" s="1"/>
      <c r="E44" s="1"/>
      <c r="F44" s="23" t="s">
        <v>332</v>
      </c>
      <c r="G44" s="61" t="str">
        <f>"160103030000"</f>
        <v>160103030000</v>
      </c>
      <c r="H44" s="1"/>
      <c r="I44" s="1" t="s">
        <v>175</v>
      </c>
      <c r="J44" s="1" t="s">
        <v>174</v>
      </c>
      <c r="K44" s="5">
        <v>9749445</v>
      </c>
      <c r="L44" s="9"/>
    </row>
    <row r="45" spans="1:12" ht="48" x14ac:dyDescent="0.25">
      <c r="A45" s="13">
        <v>2</v>
      </c>
      <c r="B45" s="13" t="s">
        <v>41</v>
      </c>
      <c r="C45" s="1" t="s">
        <v>42</v>
      </c>
      <c r="D45" s="1"/>
      <c r="E45" s="1"/>
      <c r="F45" s="23" t="s">
        <v>333</v>
      </c>
      <c r="G45" s="61" t="str">
        <f>"160103040000"</f>
        <v>160103040000</v>
      </c>
      <c r="H45" s="1"/>
      <c r="I45" s="1" t="s">
        <v>176</v>
      </c>
      <c r="J45" s="1" t="s">
        <v>183</v>
      </c>
      <c r="K45" s="5">
        <v>6768815475</v>
      </c>
      <c r="L45" s="9"/>
    </row>
    <row r="46" spans="1:12" ht="36" x14ac:dyDescent="0.25">
      <c r="A46" s="44"/>
      <c r="B46" s="49" t="s">
        <v>41</v>
      </c>
      <c r="C46" s="50" t="s">
        <v>43</v>
      </c>
      <c r="D46" s="45"/>
      <c r="E46" s="45"/>
      <c r="F46" s="46" t="s">
        <v>334</v>
      </c>
      <c r="G46" s="63" t="s">
        <v>437</v>
      </c>
      <c r="H46" s="45"/>
      <c r="I46" s="45"/>
      <c r="J46" s="45"/>
      <c r="K46" s="47"/>
      <c r="L46" s="48" t="s">
        <v>431</v>
      </c>
    </row>
    <row r="47" spans="1:12" ht="48" x14ac:dyDescent="0.25">
      <c r="A47" s="13">
        <v>3</v>
      </c>
      <c r="B47" s="20" t="s">
        <v>41</v>
      </c>
      <c r="C47" s="21" t="s">
        <v>44</v>
      </c>
      <c r="D47" s="1"/>
      <c r="E47" s="1"/>
      <c r="F47" s="23" t="s">
        <v>335</v>
      </c>
      <c r="G47" s="61" t="str">
        <f>"160103050000"</f>
        <v>160103050000</v>
      </c>
      <c r="H47" s="1"/>
      <c r="I47" s="10" t="s">
        <v>432</v>
      </c>
      <c r="J47" s="10" t="s">
        <v>146</v>
      </c>
      <c r="K47" s="11">
        <v>6761061253</v>
      </c>
      <c r="L47" s="9"/>
    </row>
    <row r="48" spans="1:12" ht="48" x14ac:dyDescent="0.25">
      <c r="A48" s="13">
        <v>4</v>
      </c>
      <c r="B48" s="13" t="s">
        <v>41</v>
      </c>
      <c r="C48" s="1" t="s">
        <v>45</v>
      </c>
      <c r="D48" s="1"/>
      <c r="E48" s="1"/>
      <c r="F48" s="23" t="s">
        <v>336</v>
      </c>
      <c r="G48" s="61" t="str">
        <f>"160103060000"</f>
        <v>160103060000</v>
      </c>
      <c r="H48" s="1"/>
      <c r="I48" s="10" t="s">
        <v>400</v>
      </c>
      <c r="J48" s="10" t="s">
        <v>401</v>
      </c>
      <c r="K48" s="5" t="s">
        <v>177</v>
      </c>
      <c r="L48" s="9"/>
    </row>
    <row r="49" spans="1:12" ht="45" x14ac:dyDescent="0.25">
      <c r="A49" s="13">
        <v>5</v>
      </c>
      <c r="B49" s="13" t="s">
        <v>41</v>
      </c>
      <c r="C49" s="1" t="s">
        <v>178</v>
      </c>
      <c r="D49" s="1"/>
      <c r="E49" s="1"/>
      <c r="F49" s="23" t="s">
        <v>337</v>
      </c>
      <c r="G49" s="61" t="str">
        <f>"160103070000"</f>
        <v>160103070000</v>
      </c>
      <c r="H49" s="1"/>
      <c r="I49" s="10" t="s">
        <v>131</v>
      </c>
      <c r="J49" s="3" t="s">
        <v>180</v>
      </c>
      <c r="K49" s="7" t="s">
        <v>286</v>
      </c>
      <c r="L49" s="9"/>
    </row>
    <row r="50" spans="1:12" ht="36" x14ac:dyDescent="0.25">
      <c r="A50" s="13">
        <v>6</v>
      </c>
      <c r="B50" s="13" t="s">
        <v>41</v>
      </c>
      <c r="C50" s="1" t="s">
        <v>46</v>
      </c>
      <c r="D50" s="1"/>
      <c r="E50" s="1"/>
      <c r="F50" s="23" t="s">
        <v>338</v>
      </c>
      <c r="G50" s="61" t="str">
        <f>"160103080000"</f>
        <v>160103080000</v>
      </c>
      <c r="H50" s="1"/>
      <c r="I50" s="2" t="s">
        <v>288</v>
      </c>
      <c r="J50" s="2" t="s">
        <v>287</v>
      </c>
      <c r="K50" s="5">
        <v>5574147810</v>
      </c>
      <c r="L50" s="9"/>
    </row>
    <row r="51" spans="1:12" ht="48" x14ac:dyDescent="0.25">
      <c r="A51" s="13">
        <v>7</v>
      </c>
      <c r="B51" s="13" t="s">
        <v>41</v>
      </c>
      <c r="C51" s="1" t="s">
        <v>47</v>
      </c>
      <c r="D51" s="1"/>
      <c r="E51" s="1"/>
      <c r="F51" s="23" t="s">
        <v>339</v>
      </c>
      <c r="G51" s="61" t="str">
        <f>"160103090000"</f>
        <v>160103090000</v>
      </c>
      <c r="H51" s="1"/>
      <c r="I51" s="10" t="s">
        <v>131</v>
      </c>
      <c r="J51" s="2" t="s">
        <v>214</v>
      </c>
      <c r="K51" s="6">
        <v>6182256989</v>
      </c>
      <c r="L51" s="9"/>
    </row>
    <row r="52" spans="1:12" ht="48" x14ac:dyDescent="0.25">
      <c r="A52" s="44"/>
      <c r="B52" s="44" t="s">
        <v>41</v>
      </c>
      <c r="C52" s="45" t="s">
        <v>48</v>
      </c>
      <c r="D52" s="45"/>
      <c r="E52" s="45"/>
      <c r="F52" s="46" t="s">
        <v>340</v>
      </c>
      <c r="G52" s="63" t="s">
        <v>437</v>
      </c>
      <c r="H52" s="45"/>
      <c r="I52" s="45" t="s">
        <v>131</v>
      </c>
      <c r="J52" s="53" t="s">
        <v>180</v>
      </c>
      <c r="K52" s="47" t="s">
        <v>140</v>
      </c>
      <c r="L52" s="48" t="s">
        <v>431</v>
      </c>
    </row>
    <row r="53" spans="1:12" ht="48" x14ac:dyDescent="0.25">
      <c r="A53" s="13">
        <v>8</v>
      </c>
      <c r="B53" s="13" t="s">
        <v>41</v>
      </c>
      <c r="C53" s="1" t="s">
        <v>49</v>
      </c>
      <c r="D53" s="1"/>
      <c r="E53" s="1"/>
      <c r="F53" s="23" t="s">
        <v>341</v>
      </c>
      <c r="G53" s="61" t="str">
        <f>"160103100000"</f>
        <v>160103100000</v>
      </c>
      <c r="H53" s="1"/>
      <c r="I53" s="2" t="s">
        <v>289</v>
      </c>
      <c r="J53" s="2" t="s">
        <v>291</v>
      </c>
      <c r="K53" s="6" t="s">
        <v>290</v>
      </c>
      <c r="L53" s="9"/>
    </row>
    <row r="54" spans="1:12" ht="45" x14ac:dyDescent="0.25">
      <c r="A54" s="13">
        <v>9</v>
      </c>
      <c r="B54" s="13" t="s">
        <v>41</v>
      </c>
      <c r="C54" s="1" t="s">
        <v>50</v>
      </c>
      <c r="D54" s="1"/>
      <c r="E54" s="1"/>
      <c r="F54" s="23" t="s">
        <v>342</v>
      </c>
      <c r="G54" s="61" t="str">
        <f>"160103110000"</f>
        <v>160103110000</v>
      </c>
      <c r="H54" s="1"/>
      <c r="I54" s="10" t="s">
        <v>402</v>
      </c>
      <c r="J54" s="10" t="s">
        <v>254</v>
      </c>
      <c r="K54" s="5">
        <v>6761109320</v>
      </c>
      <c r="L54" s="9"/>
    </row>
    <row r="55" spans="1:12" ht="48" x14ac:dyDescent="0.25">
      <c r="A55" s="13">
        <v>10</v>
      </c>
      <c r="B55" s="13" t="s">
        <v>41</v>
      </c>
      <c r="C55" s="1" t="s">
        <v>51</v>
      </c>
      <c r="D55" s="1"/>
      <c r="E55" s="1"/>
      <c r="F55" s="23" t="s">
        <v>343</v>
      </c>
      <c r="G55" s="61" t="str">
        <f>"160103120000"</f>
        <v>160103120000</v>
      </c>
      <c r="H55" s="1"/>
      <c r="I55" s="10" t="s">
        <v>403</v>
      </c>
      <c r="J55" s="10" t="s">
        <v>287</v>
      </c>
      <c r="K55" s="5">
        <v>5534226641</v>
      </c>
      <c r="L55" s="9"/>
    </row>
    <row r="56" spans="1:12" ht="48" x14ac:dyDescent="0.25">
      <c r="A56" s="13">
        <v>11</v>
      </c>
      <c r="B56" s="13" t="s">
        <v>41</v>
      </c>
      <c r="C56" s="1" t="s">
        <v>52</v>
      </c>
      <c r="D56" s="1"/>
      <c r="E56" s="1"/>
      <c r="F56" s="23" t="s">
        <v>344</v>
      </c>
      <c r="G56" s="61" t="str">
        <f>"160103130000"</f>
        <v>160103130000</v>
      </c>
      <c r="H56" s="1"/>
      <c r="I56" s="1" t="s">
        <v>131</v>
      </c>
      <c r="J56" s="1" t="s">
        <v>180</v>
      </c>
      <c r="K56" s="5">
        <v>7711027475</v>
      </c>
      <c r="L56" s="9"/>
    </row>
    <row r="57" spans="1:12" ht="60" x14ac:dyDescent="0.25">
      <c r="A57" s="13">
        <v>12</v>
      </c>
      <c r="B57" s="13" t="s">
        <v>41</v>
      </c>
      <c r="C57" s="1" t="s">
        <v>53</v>
      </c>
      <c r="D57" s="1"/>
      <c r="E57" s="1"/>
      <c r="F57" s="23" t="s">
        <v>345</v>
      </c>
      <c r="G57" s="61" t="str">
        <f>"160103140000"</f>
        <v>160103140000</v>
      </c>
      <c r="H57" s="1"/>
      <c r="I57" s="1" t="s">
        <v>182</v>
      </c>
      <c r="J57" s="1" t="s">
        <v>183</v>
      </c>
      <c r="K57" s="5" t="s">
        <v>181</v>
      </c>
      <c r="L57" s="9"/>
    </row>
    <row r="58" spans="1:12" ht="36" x14ac:dyDescent="0.25">
      <c r="A58" s="13">
        <v>13</v>
      </c>
      <c r="B58" s="13" t="s">
        <v>41</v>
      </c>
      <c r="C58" s="1" t="s">
        <v>54</v>
      </c>
      <c r="D58" s="1"/>
      <c r="E58" s="1"/>
      <c r="F58" s="23" t="s">
        <v>346</v>
      </c>
      <c r="G58" s="61" t="str">
        <f>"160103150000"</f>
        <v>160103150000</v>
      </c>
      <c r="H58" s="1"/>
      <c r="I58" s="10" t="s">
        <v>404</v>
      </c>
      <c r="J58" s="10" t="s">
        <v>405</v>
      </c>
      <c r="K58" s="5">
        <v>4878759894</v>
      </c>
      <c r="L58" s="9"/>
    </row>
    <row r="59" spans="1:12" ht="36" x14ac:dyDescent="0.25">
      <c r="A59" s="13">
        <v>14</v>
      </c>
      <c r="B59" s="13" t="s">
        <v>41</v>
      </c>
      <c r="C59" s="1" t="s">
        <v>55</v>
      </c>
      <c r="D59" s="1"/>
      <c r="E59" s="1"/>
      <c r="F59" s="23" t="s">
        <v>347</v>
      </c>
      <c r="G59" s="61" t="str">
        <f>"160103160000"</f>
        <v>160103160000</v>
      </c>
      <c r="H59" s="1"/>
      <c r="I59" s="10" t="s">
        <v>406</v>
      </c>
      <c r="J59" s="10" t="s">
        <v>191</v>
      </c>
      <c r="K59" s="5">
        <v>6771105788</v>
      </c>
      <c r="L59" s="9"/>
    </row>
    <row r="60" spans="1:12" ht="45" x14ac:dyDescent="0.25">
      <c r="A60" s="13">
        <v>15</v>
      </c>
      <c r="B60" s="13" t="s">
        <v>41</v>
      </c>
      <c r="C60" s="1" t="s">
        <v>56</v>
      </c>
      <c r="D60" s="1"/>
      <c r="E60" s="1"/>
      <c r="F60" s="23" t="s">
        <v>348</v>
      </c>
      <c r="G60" s="61" t="str">
        <f>"160103170000"</f>
        <v>160103170000</v>
      </c>
      <c r="H60" s="1"/>
      <c r="I60" s="1" t="s">
        <v>185</v>
      </c>
      <c r="J60" s="10" t="s">
        <v>191</v>
      </c>
      <c r="K60" s="5" t="s">
        <v>184</v>
      </c>
      <c r="L60" s="9"/>
    </row>
    <row r="61" spans="1:12" ht="48" x14ac:dyDescent="0.25">
      <c r="A61" s="13">
        <v>16</v>
      </c>
      <c r="B61" s="13" t="s">
        <v>41</v>
      </c>
      <c r="C61" s="1" t="s">
        <v>57</v>
      </c>
      <c r="D61" s="1"/>
      <c r="E61" s="1"/>
      <c r="F61" s="23" t="s">
        <v>349</v>
      </c>
      <c r="G61" s="61" t="str">
        <f>"160103180000"</f>
        <v>160103180000</v>
      </c>
      <c r="H61" s="1"/>
      <c r="I61" s="1" t="s">
        <v>187</v>
      </c>
      <c r="J61" s="10" t="s">
        <v>191</v>
      </c>
      <c r="K61" s="5" t="s">
        <v>186</v>
      </c>
      <c r="L61" s="9"/>
    </row>
    <row r="62" spans="1:12" ht="48" x14ac:dyDescent="0.25">
      <c r="A62" s="13">
        <v>17</v>
      </c>
      <c r="B62" s="13" t="s">
        <v>41</v>
      </c>
      <c r="C62" s="1" t="s">
        <v>58</v>
      </c>
      <c r="D62" s="1"/>
      <c r="E62" s="1"/>
      <c r="F62" s="23" t="s">
        <v>350</v>
      </c>
      <c r="G62" s="61" t="str">
        <f>"160103190000"</f>
        <v>160103190000</v>
      </c>
      <c r="H62" s="1"/>
      <c r="I62" s="1" t="s">
        <v>188</v>
      </c>
      <c r="J62" s="10" t="s">
        <v>291</v>
      </c>
      <c r="K62" s="5">
        <v>4961010780</v>
      </c>
      <c r="L62" s="9"/>
    </row>
    <row r="63" spans="1:12" ht="36" x14ac:dyDescent="0.25">
      <c r="A63" s="13">
        <v>18</v>
      </c>
      <c r="B63" s="13" t="s">
        <v>41</v>
      </c>
      <c r="C63" s="1" t="s">
        <v>59</v>
      </c>
      <c r="D63" s="1"/>
      <c r="E63" s="1"/>
      <c r="F63" s="23" t="s">
        <v>351</v>
      </c>
      <c r="G63" s="61" t="str">
        <f>"160103200000"</f>
        <v>160103200000</v>
      </c>
      <c r="H63" s="1"/>
      <c r="I63" s="1" t="s">
        <v>131</v>
      </c>
      <c r="J63" s="10" t="s">
        <v>191</v>
      </c>
      <c r="K63" s="5" t="s">
        <v>189</v>
      </c>
      <c r="L63" s="9"/>
    </row>
    <row r="64" spans="1:12" ht="45" x14ac:dyDescent="0.25">
      <c r="A64" s="44"/>
      <c r="B64" s="44" t="s">
        <v>41</v>
      </c>
      <c r="C64" s="45" t="s">
        <v>60</v>
      </c>
      <c r="D64" s="45"/>
      <c r="E64" s="45"/>
      <c r="F64" s="46" t="s">
        <v>352</v>
      </c>
      <c r="G64" s="63" t="s">
        <v>437</v>
      </c>
      <c r="H64" s="45"/>
      <c r="I64" s="51" t="s">
        <v>192</v>
      </c>
      <c r="J64" s="51" t="s">
        <v>191</v>
      </c>
      <c r="K64" s="52">
        <v>6771088196</v>
      </c>
      <c r="L64" s="48" t="s">
        <v>431</v>
      </c>
    </row>
    <row r="65" spans="1:12" ht="48" x14ac:dyDescent="0.25">
      <c r="A65" s="25">
        <v>19</v>
      </c>
      <c r="B65" s="25" t="s">
        <v>41</v>
      </c>
      <c r="C65" s="1" t="s">
        <v>102</v>
      </c>
      <c r="D65" s="1"/>
      <c r="E65" s="1"/>
      <c r="F65" s="23" t="str">
        <f>+'[1]SIPPE COMPLETO'!$E$99</f>
        <v>NAGL970716MGRZVZ05</v>
      </c>
      <c r="G65" s="64">
        <v>160103550000</v>
      </c>
      <c r="H65" s="1"/>
      <c r="I65" s="10" t="s">
        <v>423</v>
      </c>
      <c r="J65" s="10" t="s">
        <v>424</v>
      </c>
      <c r="K65" s="5">
        <v>7541003650</v>
      </c>
      <c r="L65" s="42"/>
    </row>
    <row r="66" spans="1:12" ht="36" x14ac:dyDescent="0.25">
      <c r="A66" s="13">
        <v>20</v>
      </c>
      <c r="B66" s="13" t="s">
        <v>41</v>
      </c>
      <c r="C66" s="1" t="s">
        <v>61</v>
      </c>
      <c r="D66" s="1"/>
      <c r="E66" s="1"/>
      <c r="F66" s="23" t="s">
        <v>353</v>
      </c>
      <c r="G66" s="61" t="str">
        <f>"160103210000"</f>
        <v>160103210000</v>
      </c>
      <c r="H66" s="1"/>
      <c r="I66" s="2" t="s">
        <v>407</v>
      </c>
      <c r="J66" s="2" t="s">
        <v>214</v>
      </c>
      <c r="K66" s="6" t="s">
        <v>193</v>
      </c>
      <c r="L66" s="9"/>
    </row>
    <row r="67" spans="1:12" ht="48" x14ac:dyDescent="0.25">
      <c r="A67" s="13">
        <v>21</v>
      </c>
      <c r="B67" s="13" t="s">
        <v>41</v>
      </c>
      <c r="C67" s="1" t="s">
        <v>62</v>
      </c>
      <c r="D67" s="1"/>
      <c r="E67" s="1"/>
      <c r="F67" s="23" t="s">
        <v>354</v>
      </c>
      <c r="G67" s="61" t="str">
        <f>"160103220000"</f>
        <v>160103220000</v>
      </c>
      <c r="H67" s="1"/>
      <c r="I67" s="2" t="s">
        <v>196</v>
      </c>
      <c r="J67" s="2" t="s">
        <v>194</v>
      </c>
      <c r="K67" s="6" t="s">
        <v>195</v>
      </c>
      <c r="L67" s="9"/>
    </row>
    <row r="68" spans="1:12" ht="48" x14ac:dyDescent="0.25">
      <c r="A68" s="13">
        <v>22</v>
      </c>
      <c r="B68" s="13" t="s">
        <v>41</v>
      </c>
      <c r="C68" s="1" t="s">
        <v>63</v>
      </c>
      <c r="D68" s="1"/>
      <c r="E68" s="1"/>
      <c r="F68" s="23" t="s">
        <v>355</v>
      </c>
      <c r="G68" s="61" t="str">
        <f>"160103230000"</f>
        <v>160103230000</v>
      </c>
      <c r="H68" s="1"/>
      <c r="I68" s="2" t="s">
        <v>199</v>
      </c>
      <c r="J68" s="2" t="s">
        <v>408</v>
      </c>
      <c r="K68" s="6" t="s">
        <v>197</v>
      </c>
      <c r="L68" s="9"/>
    </row>
    <row r="69" spans="1:12" ht="45" x14ac:dyDescent="0.25">
      <c r="A69" s="44"/>
      <c r="B69" s="44" t="s">
        <v>41</v>
      </c>
      <c r="C69" s="45" t="s">
        <v>64</v>
      </c>
      <c r="D69" s="45"/>
      <c r="E69" s="45"/>
      <c r="F69" s="46" t="s">
        <v>356</v>
      </c>
      <c r="G69" s="63" t="s">
        <v>437</v>
      </c>
      <c r="H69" s="45"/>
      <c r="I69" s="51" t="s">
        <v>433</v>
      </c>
      <c r="J69" s="51" t="s">
        <v>408</v>
      </c>
      <c r="K69" s="52" t="s">
        <v>198</v>
      </c>
      <c r="L69" s="48" t="s">
        <v>431</v>
      </c>
    </row>
    <row r="70" spans="1:12" ht="36" x14ac:dyDescent="0.25">
      <c r="A70" s="13">
        <v>23</v>
      </c>
      <c r="B70" s="13" t="s">
        <v>41</v>
      </c>
      <c r="C70" s="1" t="s">
        <v>65</v>
      </c>
      <c r="D70" s="1"/>
      <c r="E70" s="1"/>
      <c r="F70" s="23" t="s">
        <v>358</v>
      </c>
      <c r="G70" s="58" t="str">
        <f>"160103240000"</f>
        <v>160103240000</v>
      </c>
      <c r="H70" s="1"/>
      <c r="I70" s="4" t="s">
        <v>201</v>
      </c>
      <c r="J70" s="4" t="s">
        <v>183</v>
      </c>
      <c r="K70" s="8" t="s">
        <v>202</v>
      </c>
      <c r="L70" s="9"/>
    </row>
    <row r="71" spans="1:12" ht="48" x14ac:dyDescent="0.25">
      <c r="A71" s="13">
        <v>24</v>
      </c>
      <c r="B71" s="13" t="s">
        <v>41</v>
      </c>
      <c r="C71" s="1" t="s">
        <v>66</v>
      </c>
      <c r="D71" s="1"/>
      <c r="E71" s="1"/>
      <c r="F71" s="23" t="s">
        <v>359</v>
      </c>
      <c r="G71" s="58" t="str">
        <f>"160103250000"</f>
        <v>160103250000</v>
      </c>
      <c r="H71" s="1"/>
      <c r="I71" s="10" t="s">
        <v>409</v>
      </c>
      <c r="J71" s="2" t="s">
        <v>183</v>
      </c>
      <c r="K71" s="6" t="s">
        <v>203</v>
      </c>
      <c r="L71" s="9"/>
    </row>
    <row r="72" spans="1:12" ht="48" x14ac:dyDescent="0.25">
      <c r="A72" s="44"/>
      <c r="B72" s="44" t="s">
        <v>41</v>
      </c>
      <c r="C72" s="45" t="s">
        <v>179</v>
      </c>
      <c r="D72" s="45"/>
      <c r="E72" s="45"/>
      <c r="F72" s="46" t="s">
        <v>357</v>
      </c>
      <c r="G72" s="63" t="s">
        <v>437</v>
      </c>
      <c r="H72" s="45"/>
      <c r="I72" s="45" t="s">
        <v>200</v>
      </c>
      <c r="J72" s="56" t="s">
        <v>183</v>
      </c>
      <c r="K72" s="57"/>
      <c r="L72" s="48" t="s">
        <v>431</v>
      </c>
    </row>
    <row r="73" spans="1:12" ht="36" x14ac:dyDescent="0.25">
      <c r="A73" s="13">
        <v>25</v>
      </c>
      <c r="B73" s="13" t="s">
        <v>41</v>
      </c>
      <c r="C73" s="1" t="s">
        <v>67</v>
      </c>
      <c r="D73" s="1"/>
      <c r="E73" s="1"/>
      <c r="F73" s="23" t="s">
        <v>360</v>
      </c>
      <c r="G73" s="58" t="str">
        <f>"160103260000"</f>
        <v>160103260000</v>
      </c>
      <c r="H73" s="1"/>
      <c r="I73" s="2" t="s">
        <v>131</v>
      </c>
      <c r="J73" s="2" t="s">
        <v>204</v>
      </c>
      <c r="K73" s="6" t="s">
        <v>205</v>
      </c>
      <c r="L73" s="9"/>
    </row>
    <row r="74" spans="1:12" ht="45" x14ac:dyDescent="0.25">
      <c r="A74" s="44"/>
      <c r="B74" s="44" t="s">
        <v>41</v>
      </c>
      <c r="C74" s="45" t="s">
        <v>68</v>
      </c>
      <c r="D74" s="45"/>
      <c r="E74" s="45"/>
      <c r="F74" s="46" t="s">
        <v>361</v>
      </c>
      <c r="G74" s="45"/>
      <c r="H74" s="45"/>
      <c r="I74" s="53" t="s">
        <v>410</v>
      </c>
      <c r="J74" s="53" t="s">
        <v>411</v>
      </c>
      <c r="K74" s="47">
        <v>7547707414</v>
      </c>
      <c r="L74" s="48" t="s">
        <v>431</v>
      </c>
    </row>
    <row r="75" spans="1:12" ht="45" x14ac:dyDescent="0.25">
      <c r="A75" s="13">
        <v>26</v>
      </c>
      <c r="B75" s="13" t="s">
        <v>41</v>
      </c>
      <c r="C75" s="1" t="s">
        <v>69</v>
      </c>
      <c r="D75" s="1"/>
      <c r="E75" s="1"/>
      <c r="F75" s="23" t="s">
        <v>362</v>
      </c>
      <c r="G75" s="61" t="str">
        <f>"160103270000"</f>
        <v>160103270000</v>
      </c>
      <c r="H75" s="1"/>
      <c r="I75" s="2" t="s">
        <v>207</v>
      </c>
      <c r="J75" s="2" t="s">
        <v>412</v>
      </c>
      <c r="K75" s="6" t="s">
        <v>206</v>
      </c>
      <c r="L75" s="9"/>
    </row>
    <row r="76" spans="1:12" ht="48" x14ac:dyDescent="0.25">
      <c r="A76" s="44"/>
      <c r="B76" s="44" t="s">
        <v>41</v>
      </c>
      <c r="C76" s="45" t="s">
        <v>70</v>
      </c>
      <c r="D76" s="45"/>
      <c r="E76" s="45"/>
      <c r="F76" s="46" t="s">
        <v>363</v>
      </c>
      <c r="G76" s="63" t="s">
        <v>437</v>
      </c>
      <c r="H76" s="45"/>
      <c r="I76" s="45"/>
      <c r="J76" s="45"/>
      <c r="K76" s="47"/>
      <c r="L76" s="48" t="s">
        <v>431</v>
      </c>
    </row>
    <row r="77" spans="1:12" ht="48" x14ac:dyDescent="0.25">
      <c r="A77" s="13">
        <v>27</v>
      </c>
      <c r="B77" s="13" t="s">
        <v>41</v>
      </c>
      <c r="C77" s="1" t="s">
        <v>71</v>
      </c>
      <c r="D77" s="1"/>
      <c r="E77" s="1"/>
      <c r="F77" s="23" t="s">
        <v>364</v>
      </c>
      <c r="G77" s="61" t="str">
        <f>"160103280000"</f>
        <v>160103280000</v>
      </c>
      <c r="H77" s="1"/>
      <c r="I77" s="10" t="s">
        <v>413</v>
      </c>
      <c r="J77" s="10" t="s">
        <v>209</v>
      </c>
      <c r="K77" s="5">
        <v>6778859979</v>
      </c>
      <c r="L77" s="9"/>
    </row>
    <row r="78" spans="1:12" ht="48" x14ac:dyDescent="0.25">
      <c r="A78" s="13">
        <v>28</v>
      </c>
      <c r="B78" s="13" t="s">
        <v>41</v>
      </c>
      <c r="C78" s="1" t="s">
        <v>72</v>
      </c>
      <c r="D78" s="1"/>
      <c r="E78" s="1"/>
      <c r="F78" s="23" t="s">
        <v>365</v>
      </c>
      <c r="G78" s="61" t="str">
        <f>"160103290000"</f>
        <v>160103290000</v>
      </c>
      <c r="H78" s="1"/>
      <c r="I78" s="4" t="s">
        <v>208</v>
      </c>
      <c r="J78" s="4" t="s">
        <v>209</v>
      </c>
      <c r="K78" s="8" t="s">
        <v>210</v>
      </c>
      <c r="L78" s="9"/>
    </row>
    <row r="79" spans="1:12" ht="48" x14ac:dyDescent="0.25">
      <c r="A79" s="13">
        <v>29</v>
      </c>
      <c r="B79" s="13" t="s">
        <v>41</v>
      </c>
      <c r="C79" s="1" t="s">
        <v>73</v>
      </c>
      <c r="D79" s="1"/>
      <c r="E79" s="1"/>
      <c r="F79" s="23" t="s">
        <v>366</v>
      </c>
      <c r="G79" s="61" t="str">
        <f>"160103300000"</f>
        <v>160103300000</v>
      </c>
      <c r="H79" s="1"/>
      <c r="I79" s="4" t="s">
        <v>211</v>
      </c>
      <c r="J79" s="4" t="s">
        <v>191</v>
      </c>
      <c r="K79" s="5">
        <v>4491090657</v>
      </c>
      <c r="L79" s="9"/>
    </row>
    <row r="80" spans="1:12" ht="36" x14ac:dyDescent="0.25">
      <c r="A80" s="13">
        <v>30</v>
      </c>
      <c r="B80" s="13" t="s">
        <v>41</v>
      </c>
      <c r="C80" s="1" t="s">
        <v>74</v>
      </c>
      <c r="D80" s="1"/>
      <c r="E80" s="1"/>
      <c r="F80" s="23" t="s">
        <v>367</v>
      </c>
      <c r="G80" s="61" t="str">
        <f>"160103310000"</f>
        <v>160103310000</v>
      </c>
      <c r="H80" s="1"/>
      <c r="I80" s="10" t="s">
        <v>409</v>
      </c>
      <c r="J80" s="2" t="s">
        <v>183</v>
      </c>
      <c r="K80" s="6">
        <v>6711108416</v>
      </c>
      <c r="L80" s="9"/>
    </row>
    <row r="81" spans="1:12" ht="36" x14ac:dyDescent="0.25">
      <c r="A81" s="13">
        <v>31</v>
      </c>
      <c r="B81" s="13" t="s">
        <v>41</v>
      </c>
      <c r="C81" s="1" t="s">
        <v>75</v>
      </c>
      <c r="D81" s="1"/>
      <c r="E81" s="1"/>
      <c r="F81" s="23" t="s">
        <v>368</v>
      </c>
      <c r="G81" s="61" t="str">
        <f>"160103320000"</f>
        <v>160103320000</v>
      </c>
      <c r="H81" s="1"/>
      <c r="I81" s="10" t="s">
        <v>212</v>
      </c>
      <c r="J81" s="2" t="s">
        <v>180</v>
      </c>
      <c r="K81" s="6">
        <v>7891039188</v>
      </c>
      <c r="L81" s="9"/>
    </row>
    <row r="82" spans="1:12" ht="36" x14ac:dyDescent="0.25">
      <c r="A82" s="13">
        <v>32</v>
      </c>
      <c r="B82" s="13" t="s">
        <v>41</v>
      </c>
      <c r="C82" s="1" t="s">
        <v>76</v>
      </c>
      <c r="D82" s="1"/>
      <c r="E82" s="1"/>
      <c r="F82" s="23" t="s">
        <v>369</v>
      </c>
      <c r="G82" s="61" t="str">
        <f>"160103330000"</f>
        <v>160103330000</v>
      </c>
      <c r="H82" s="1"/>
      <c r="I82" s="10" t="s">
        <v>414</v>
      </c>
      <c r="J82" s="2" t="s">
        <v>218</v>
      </c>
      <c r="K82" s="6" t="s">
        <v>213</v>
      </c>
      <c r="L82" s="9"/>
    </row>
    <row r="83" spans="1:12" ht="48" x14ac:dyDescent="0.25">
      <c r="A83" s="13">
        <v>33</v>
      </c>
      <c r="B83" s="13" t="s">
        <v>41</v>
      </c>
      <c r="C83" s="1" t="s">
        <v>77</v>
      </c>
      <c r="D83" s="1"/>
      <c r="E83" s="1"/>
      <c r="F83" s="23" t="s">
        <v>370</v>
      </c>
      <c r="G83" s="61" t="str">
        <f>"160103340000"</f>
        <v>160103340000</v>
      </c>
      <c r="H83" s="1"/>
      <c r="I83" s="10" t="s">
        <v>248</v>
      </c>
      <c r="J83" s="10" t="s">
        <v>415</v>
      </c>
      <c r="K83" s="11">
        <v>4759515338</v>
      </c>
      <c r="L83" s="9"/>
    </row>
    <row r="84" spans="1:12" ht="45" x14ac:dyDescent="0.25">
      <c r="A84" s="13">
        <v>34</v>
      </c>
      <c r="B84" s="13" t="s">
        <v>41</v>
      </c>
      <c r="C84" s="1" t="s">
        <v>78</v>
      </c>
      <c r="D84" s="1"/>
      <c r="E84" s="1"/>
      <c r="F84" s="23" t="s">
        <v>357</v>
      </c>
      <c r="G84" s="61" t="str">
        <f>"160103350000"</f>
        <v>160103350000</v>
      </c>
      <c r="H84" s="1"/>
      <c r="I84" s="3" t="s">
        <v>215</v>
      </c>
      <c r="J84" s="3" t="s">
        <v>145</v>
      </c>
      <c r="K84" s="7">
        <v>4961071788</v>
      </c>
      <c r="L84" s="9"/>
    </row>
    <row r="85" spans="1:12" ht="17.25" x14ac:dyDescent="0.25">
      <c r="A85" s="86" t="s">
        <v>440</v>
      </c>
      <c r="B85" s="86"/>
      <c r="C85" s="86"/>
      <c r="D85" s="86"/>
      <c r="E85" s="86"/>
      <c r="F85" s="86"/>
      <c r="G85" s="86"/>
      <c r="H85" s="86"/>
      <c r="I85" s="86"/>
      <c r="J85" s="86"/>
      <c r="K85" s="87"/>
      <c r="L85" s="9"/>
    </row>
    <row r="86" spans="1:12" ht="48" x14ac:dyDescent="0.25">
      <c r="A86" s="13">
        <v>1</v>
      </c>
      <c r="B86" s="13" t="s">
        <v>80</v>
      </c>
      <c r="C86" s="1" t="s">
        <v>79</v>
      </c>
      <c r="D86" s="1"/>
      <c r="E86" s="1"/>
      <c r="F86" s="23" t="s">
        <v>371</v>
      </c>
      <c r="G86" s="61" t="str">
        <f>"160103360000"</f>
        <v>160103360000</v>
      </c>
      <c r="H86" s="1"/>
      <c r="I86" s="2" t="s">
        <v>217</v>
      </c>
      <c r="J86" s="2" t="s">
        <v>218</v>
      </c>
      <c r="K86" s="6" t="s">
        <v>216</v>
      </c>
      <c r="L86" s="9"/>
    </row>
    <row r="87" spans="1:12" ht="45" x14ac:dyDescent="0.25">
      <c r="A87" s="13">
        <v>2</v>
      </c>
      <c r="B87" s="13" t="s">
        <v>80</v>
      </c>
      <c r="C87" s="1" t="s">
        <v>81</v>
      </c>
      <c r="D87" s="1"/>
      <c r="E87" s="1"/>
      <c r="F87" s="23" t="s">
        <v>372</v>
      </c>
      <c r="G87" s="61" t="str">
        <f>"160103370000"</f>
        <v>160103370000</v>
      </c>
      <c r="H87" s="1"/>
      <c r="I87" s="2" t="s">
        <v>219</v>
      </c>
      <c r="J87" s="2" t="s">
        <v>218</v>
      </c>
      <c r="K87" s="6" t="s">
        <v>220</v>
      </c>
      <c r="L87" s="9"/>
    </row>
    <row r="88" spans="1:12" ht="36" x14ac:dyDescent="0.25">
      <c r="A88" s="44"/>
      <c r="B88" s="44" t="s">
        <v>80</v>
      </c>
      <c r="C88" s="45" t="s">
        <v>82</v>
      </c>
      <c r="D88" s="45"/>
      <c r="E88" s="45"/>
      <c r="F88" s="46" t="s">
        <v>373</v>
      </c>
      <c r="G88" s="62" t="s">
        <v>443</v>
      </c>
      <c r="H88" s="45"/>
      <c r="I88" s="53" t="s">
        <v>131</v>
      </c>
      <c r="J88" s="51" t="s">
        <v>218</v>
      </c>
      <c r="K88" s="52" t="s">
        <v>221</v>
      </c>
      <c r="L88" s="48" t="s">
        <v>431</v>
      </c>
    </row>
    <row r="89" spans="1:12" ht="48" x14ac:dyDescent="0.25">
      <c r="A89" s="13">
        <v>3</v>
      </c>
      <c r="B89" s="13" t="s">
        <v>80</v>
      </c>
      <c r="C89" s="1" t="s">
        <v>83</v>
      </c>
      <c r="D89" s="1"/>
      <c r="E89" s="1"/>
      <c r="F89" s="23" t="s">
        <v>374</v>
      </c>
      <c r="G89" s="61" t="str">
        <f>"160103380000"</f>
        <v>160103380000</v>
      </c>
      <c r="H89" s="1"/>
      <c r="I89" s="2" t="s">
        <v>223</v>
      </c>
      <c r="J89" s="2" t="s">
        <v>214</v>
      </c>
      <c r="K89" s="6" t="s">
        <v>222</v>
      </c>
      <c r="L89" s="9"/>
    </row>
    <row r="90" spans="1:12" ht="36" x14ac:dyDescent="0.25">
      <c r="A90" s="13">
        <v>4</v>
      </c>
      <c r="B90" s="13" t="s">
        <v>80</v>
      </c>
      <c r="C90" s="1" t="s">
        <v>84</v>
      </c>
      <c r="D90" s="1"/>
      <c r="E90" s="1"/>
      <c r="F90" s="23" t="s">
        <v>375</v>
      </c>
      <c r="G90" s="61" t="str">
        <f>"160103390000"</f>
        <v>160103390000</v>
      </c>
      <c r="H90" s="1"/>
      <c r="I90" s="10" t="s">
        <v>416</v>
      </c>
      <c r="J90" s="10" t="s">
        <v>254</v>
      </c>
      <c r="K90" s="5">
        <v>6761103424</v>
      </c>
      <c r="L90" s="9"/>
    </row>
    <row r="91" spans="1:12" ht="48" x14ac:dyDescent="0.25">
      <c r="A91" s="13">
        <v>5</v>
      </c>
      <c r="B91" s="13" t="s">
        <v>80</v>
      </c>
      <c r="C91" s="1" t="s">
        <v>85</v>
      </c>
      <c r="D91" s="1"/>
      <c r="E91" s="1"/>
      <c r="F91" s="23" t="str">
        <f>+'[1]SIPPE COMPLETO'!$E$124</f>
        <v>DUMS980809MDGRNN09</v>
      </c>
      <c r="G91" s="61" t="str">
        <f>"160103400000"</f>
        <v>160103400000</v>
      </c>
      <c r="H91" s="1"/>
      <c r="I91" s="10" t="s">
        <v>417</v>
      </c>
      <c r="J91" s="10" t="s">
        <v>214</v>
      </c>
      <c r="K91" s="5">
        <v>6751136417</v>
      </c>
      <c r="L91" s="9"/>
    </row>
    <row r="92" spans="1:12" ht="36" x14ac:dyDescent="0.25">
      <c r="A92" s="13">
        <v>6</v>
      </c>
      <c r="B92" s="13" t="s">
        <v>80</v>
      </c>
      <c r="C92" s="1" t="s">
        <v>86</v>
      </c>
      <c r="D92" s="1"/>
      <c r="E92" s="1"/>
      <c r="F92" s="23" t="str">
        <f>+'[1]SIPPE COMPLETO'!$E$123</f>
        <v>EARE980919MASSDS06</v>
      </c>
      <c r="G92" s="61" t="str">
        <f>"160103410000"</f>
        <v>160103410000</v>
      </c>
      <c r="H92" s="1"/>
      <c r="I92" s="10" t="s">
        <v>225</v>
      </c>
      <c r="J92" s="10" t="s">
        <v>226</v>
      </c>
      <c r="K92" s="11" t="s">
        <v>224</v>
      </c>
      <c r="L92" s="9"/>
    </row>
    <row r="93" spans="1:12" ht="48" x14ac:dyDescent="0.25">
      <c r="A93" s="13">
        <v>7</v>
      </c>
      <c r="B93" s="13" t="s">
        <v>80</v>
      </c>
      <c r="C93" s="1" t="s">
        <v>87</v>
      </c>
      <c r="D93" s="1"/>
      <c r="E93" s="1"/>
      <c r="F93" s="23" t="str">
        <f>+'[1]SIPPE COMPLETO'!$E$121</f>
        <v>EABL980423MZSSDS00</v>
      </c>
      <c r="G93" s="61" t="str">
        <f>"160103420000"</f>
        <v>160103420000</v>
      </c>
      <c r="H93" s="1"/>
      <c r="I93" s="10" t="s">
        <v>227</v>
      </c>
      <c r="J93" s="10" t="s">
        <v>138</v>
      </c>
      <c r="K93" s="11" t="s">
        <v>228</v>
      </c>
      <c r="L93" s="9"/>
    </row>
    <row r="94" spans="1:12" ht="36" x14ac:dyDescent="0.25">
      <c r="A94" s="13">
        <v>8</v>
      </c>
      <c r="B94" s="13" t="s">
        <v>80</v>
      </c>
      <c r="C94" s="1" t="s">
        <v>88</v>
      </c>
      <c r="D94" s="1"/>
      <c r="E94" s="1"/>
      <c r="F94" s="23" t="str">
        <f>+'[1]SIPPE COMPLETO'!$E$120</f>
        <v>FADY980708MDGLZZ16</v>
      </c>
      <c r="G94" s="61" t="str">
        <f>"160103430000"</f>
        <v>160103430000</v>
      </c>
      <c r="H94" s="1"/>
      <c r="I94" s="2" t="s">
        <v>229</v>
      </c>
      <c r="J94" s="10" t="s">
        <v>183</v>
      </c>
      <c r="K94" s="6" t="s">
        <v>230</v>
      </c>
      <c r="L94" s="9"/>
    </row>
    <row r="95" spans="1:12" ht="48" x14ac:dyDescent="0.25">
      <c r="A95" s="13">
        <v>9</v>
      </c>
      <c r="B95" s="13" t="s">
        <v>80</v>
      </c>
      <c r="C95" s="1" t="s">
        <v>89</v>
      </c>
      <c r="D95" s="1"/>
      <c r="E95" s="1"/>
      <c r="F95" s="23" t="str">
        <f>+'[1]SIPPE COMPLETO'!$E$119</f>
        <v>GAGE980827MDGRTS05</v>
      </c>
      <c r="G95" s="61" t="str">
        <f>"160103440000"</f>
        <v>160103440000</v>
      </c>
      <c r="H95" s="1"/>
      <c r="I95" s="4" t="s">
        <v>231</v>
      </c>
      <c r="J95" s="10" t="s">
        <v>183</v>
      </c>
      <c r="K95" s="8" t="s">
        <v>232</v>
      </c>
      <c r="L95" s="9"/>
    </row>
    <row r="96" spans="1:12" ht="48" x14ac:dyDescent="0.25">
      <c r="A96" s="13">
        <v>10</v>
      </c>
      <c r="B96" s="13" t="s">
        <v>80</v>
      </c>
      <c r="C96" s="1" t="s">
        <v>90</v>
      </c>
      <c r="D96" s="1"/>
      <c r="E96" s="1"/>
      <c r="F96" s="23" t="str">
        <f>+'[1]SIPPE COMPLETO'!$E$117</f>
        <v>GONG891210MZSNVD02</v>
      </c>
      <c r="G96" s="61" t="str">
        <f>"160103450000"</f>
        <v>160103450000</v>
      </c>
      <c r="H96" s="1"/>
      <c r="I96" s="4" t="s">
        <v>233</v>
      </c>
      <c r="J96" s="10" t="s">
        <v>234</v>
      </c>
      <c r="K96" s="6">
        <v>4931046605</v>
      </c>
      <c r="L96" s="9"/>
    </row>
    <row r="97" spans="1:12" ht="48" x14ac:dyDescent="0.25">
      <c r="A97" s="13">
        <v>11</v>
      </c>
      <c r="B97" s="13" t="s">
        <v>80</v>
      </c>
      <c r="C97" s="1" t="s">
        <v>91</v>
      </c>
      <c r="D97" s="1"/>
      <c r="E97" s="1"/>
      <c r="F97" s="23" t="str">
        <f>+'[1]SIPPE COMPLETO'!$E$116</f>
        <v>GUCK940316MDGRLR07</v>
      </c>
      <c r="G97" s="61" t="str">
        <f>"160103460000"</f>
        <v>160103460000</v>
      </c>
      <c r="H97" s="1"/>
      <c r="I97" s="2" t="s">
        <v>235</v>
      </c>
      <c r="J97" s="10" t="s">
        <v>191</v>
      </c>
      <c r="K97" s="6" t="s">
        <v>236</v>
      </c>
      <c r="L97" s="9"/>
    </row>
    <row r="98" spans="1:12" ht="48" x14ac:dyDescent="0.25">
      <c r="A98" s="13">
        <v>12</v>
      </c>
      <c r="B98" s="13" t="s">
        <v>80</v>
      </c>
      <c r="C98" s="1" t="s">
        <v>92</v>
      </c>
      <c r="D98" s="1"/>
      <c r="E98" s="1"/>
      <c r="F98" s="23" t="str">
        <f>+'[1]SIPPE COMPLETO'!$E$115</f>
        <v>HELJ971117MNTRPQ00</v>
      </c>
      <c r="G98" s="61" t="str">
        <f>"160103470000"</f>
        <v>160103470000</v>
      </c>
      <c r="H98" s="1"/>
      <c r="I98" s="10" t="s">
        <v>239</v>
      </c>
      <c r="J98" s="2" t="s">
        <v>238</v>
      </c>
      <c r="K98" s="6" t="s">
        <v>237</v>
      </c>
      <c r="L98" s="9"/>
    </row>
    <row r="99" spans="1:12" ht="48" x14ac:dyDescent="0.25">
      <c r="A99" s="13">
        <v>13</v>
      </c>
      <c r="B99" s="13" t="s">
        <v>80</v>
      </c>
      <c r="C99" s="1" t="s">
        <v>93</v>
      </c>
      <c r="D99" s="1"/>
      <c r="E99" s="1"/>
      <c r="F99" s="23" t="str">
        <f>+'[1]SIPPE COMPLETO'!$E$113</f>
        <v>HUGV971017MJCRRN07</v>
      </c>
      <c r="G99" s="61" t="str">
        <f>"160103480000"</f>
        <v>160103480000</v>
      </c>
      <c r="H99" s="1"/>
      <c r="I99" s="4" t="s">
        <v>241</v>
      </c>
      <c r="J99" s="4" t="s">
        <v>240</v>
      </c>
      <c r="K99" s="8">
        <v>3467001048</v>
      </c>
      <c r="L99" s="9"/>
    </row>
    <row r="100" spans="1:12" ht="45" x14ac:dyDescent="0.25">
      <c r="A100" s="13">
        <v>14</v>
      </c>
      <c r="B100" s="13" t="s">
        <v>80</v>
      </c>
      <c r="C100" s="1" t="s">
        <v>94</v>
      </c>
      <c r="D100" s="1"/>
      <c r="E100" s="1"/>
      <c r="F100" s="23" t="str">
        <f>+'[1]SIPPE COMPLETO'!$E$111</f>
        <v>LORA980630MMNPML04</v>
      </c>
      <c r="G100" s="61" t="str">
        <f>"160103490000"</f>
        <v>160103490000</v>
      </c>
      <c r="H100" s="1"/>
      <c r="I100" s="10" t="s">
        <v>418</v>
      </c>
      <c r="J100" s="10" t="s">
        <v>419</v>
      </c>
      <c r="K100" s="5">
        <v>7861181605</v>
      </c>
      <c r="L100" s="9"/>
    </row>
    <row r="101" spans="1:12" ht="45" x14ac:dyDescent="0.25">
      <c r="A101" s="13">
        <v>15</v>
      </c>
      <c r="B101" s="13" t="s">
        <v>80</v>
      </c>
      <c r="C101" s="1" t="s">
        <v>95</v>
      </c>
      <c r="D101" s="1"/>
      <c r="E101" s="1"/>
      <c r="F101" s="23" t="str">
        <f>+'[1]SIPPE COMPLETO'!$E$110</f>
        <v>MAGI980921MASCMV06</v>
      </c>
      <c r="G101" s="61" t="str">
        <f>"160103500000"</f>
        <v>160103500000</v>
      </c>
      <c r="H101" s="1"/>
      <c r="I101" s="2" t="s">
        <v>242</v>
      </c>
      <c r="J101" s="10" t="s">
        <v>243</v>
      </c>
      <c r="K101" s="6" t="s">
        <v>244</v>
      </c>
      <c r="L101" s="9"/>
    </row>
    <row r="102" spans="1:12" ht="48" x14ac:dyDescent="0.25">
      <c r="A102" s="44"/>
      <c r="B102" s="44" t="s">
        <v>80</v>
      </c>
      <c r="C102" s="45" t="s">
        <v>96</v>
      </c>
      <c r="D102" s="45"/>
      <c r="E102" s="45"/>
      <c r="F102" s="46" t="str">
        <f>+'[1]SIPPE COMPLETO'!$E$109</f>
        <v>MAPA980812MDGCDR03</v>
      </c>
      <c r="G102" s="62" t="s">
        <v>443</v>
      </c>
      <c r="H102" s="45"/>
      <c r="I102" s="45"/>
      <c r="J102" s="45"/>
      <c r="K102" s="47"/>
      <c r="L102" s="48" t="s">
        <v>431</v>
      </c>
    </row>
    <row r="103" spans="1:12" ht="48" x14ac:dyDescent="0.25">
      <c r="A103" s="13">
        <v>16</v>
      </c>
      <c r="B103" s="13" t="s">
        <v>80</v>
      </c>
      <c r="C103" s="1" t="s">
        <v>97</v>
      </c>
      <c r="D103" s="1"/>
      <c r="E103" s="1"/>
      <c r="F103" s="23" t="str">
        <f>+'[1]SIPPE COMPLETO'!$E$107</f>
        <v>MAFV981009MASRLV01</v>
      </c>
      <c r="G103" s="61" t="str">
        <f>"160103510000"</f>
        <v>160103510000</v>
      </c>
      <c r="H103" s="1"/>
      <c r="I103" s="10" t="s">
        <v>245</v>
      </c>
      <c r="J103" s="10" t="s">
        <v>246</v>
      </c>
      <c r="K103" s="11" t="s">
        <v>247</v>
      </c>
      <c r="L103" s="9"/>
    </row>
    <row r="104" spans="1:12" ht="48" x14ac:dyDescent="0.25">
      <c r="A104" s="13">
        <v>17</v>
      </c>
      <c r="B104" s="13" t="s">
        <v>80</v>
      </c>
      <c r="C104" s="1" t="s">
        <v>98</v>
      </c>
      <c r="D104" s="1"/>
      <c r="E104" s="1"/>
      <c r="F104" s="23" t="str">
        <f>+'[1]SIPPE COMPLETO'!$E$105</f>
        <v>MAGG960204MMNRND07</v>
      </c>
      <c r="G104" s="61" t="str">
        <f>"160103520000"</f>
        <v>160103520000</v>
      </c>
      <c r="H104" s="1"/>
      <c r="I104" s="10" t="s">
        <v>420</v>
      </c>
      <c r="J104" s="10" t="s">
        <v>265</v>
      </c>
      <c r="K104" s="5">
        <v>4433759997</v>
      </c>
      <c r="L104" s="9"/>
    </row>
    <row r="105" spans="1:12" ht="45" x14ac:dyDescent="0.25">
      <c r="A105" s="13">
        <v>18</v>
      </c>
      <c r="B105" s="13" t="s">
        <v>80</v>
      </c>
      <c r="C105" s="1" t="s">
        <v>99</v>
      </c>
      <c r="D105" s="1"/>
      <c r="E105" s="1"/>
      <c r="F105" s="23" t="str">
        <f>+'[1]SIPPE COMPLETO'!$E$104</f>
        <v>MIJR971014MMNLMC02</v>
      </c>
      <c r="G105" s="61" t="str">
        <f>"160103530000"</f>
        <v>160103530000</v>
      </c>
      <c r="H105" s="1"/>
      <c r="I105" s="10" t="s">
        <v>421</v>
      </c>
      <c r="J105" s="10" t="s">
        <v>422</v>
      </c>
      <c r="K105" s="5">
        <v>4434895070</v>
      </c>
      <c r="L105" s="9"/>
    </row>
    <row r="106" spans="1:12" ht="48" x14ac:dyDescent="0.25">
      <c r="A106" s="13">
        <v>19</v>
      </c>
      <c r="B106" s="13" t="s">
        <v>80</v>
      </c>
      <c r="C106" s="1" t="s">
        <v>100</v>
      </c>
      <c r="D106" s="1"/>
      <c r="E106" s="1"/>
      <c r="F106" s="23" t="str">
        <f>+'[1]SIPPE COMPLETO'!$E$102</f>
        <v>MOCS980803MASRMN00</v>
      </c>
      <c r="G106" s="61" t="str">
        <f>"160103540000"</f>
        <v>160103540000</v>
      </c>
      <c r="H106" s="1"/>
      <c r="I106" s="10" t="s">
        <v>251</v>
      </c>
      <c r="J106" s="10" t="s">
        <v>246</v>
      </c>
      <c r="K106" s="11" t="s">
        <v>252</v>
      </c>
      <c r="L106" s="9"/>
    </row>
    <row r="107" spans="1:12" ht="45" x14ac:dyDescent="0.25">
      <c r="A107" s="44"/>
      <c r="B107" s="44" t="s">
        <v>80</v>
      </c>
      <c r="C107" s="45" t="s">
        <v>101</v>
      </c>
      <c r="D107" s="45"/>
      <c r="E107" s="45"/>
      <c r="F107" s="46" t="str">
        <f>+'[1]SIPPE COMPLETO'!$E$100</f>
        <v>NADG980411MDGJML06</v>
      </c>
      <c r="G107" s="62" t="s">
        <v>443</v>
      </c>
      <c r="H107" s="45"/>
      <c r="I107" s="53" t="s">
        <v>253</v>
      </c>
      <c r="J107" s="53" t="s">
        <v>254</v>
      </c>
      <c r="K107" s="54">
        <v>6761101703</v>
      </c>
      <c r="L107" s="48" t="s">
        <v>431</v>
      </c>
    </row>
    <row r="108" spans="1:12" ht="48" x14ac:dyDescent="0.25">
      <c r="A108" s="13">
        <v>20</v>
      </c>
      <c r="B108" s="13" t="s">
        <v>80</v>
      </c>
      <c r="C108" s="1" t="s">
        <v>103</v>
      </c>
      <c r="D108" s="1"/>
      <c r="E108" s="1"/>
      <c r="F108" s="23" t="str">
        <f>+'[1]SIPPE COMPLETO'!$E$98</f>
        <v>NEMG971228MDGVNL05</v>
      </c>
      <c r="G108" s="61" t="str">
        <f>"160103560000"</f>
        <v>160103560000</v>
      </c>
      <c r="H108" s="1"/>
      <c r="I108" s="18" t="s">
        <v>255</v>
      </c>
      <c r="J108" s="10" t="s">
        <v>218</v>
      </c>
      <c r="K108" s="6">
        <v>6751061284</v>
      </c>
      <c r="L108" s="9"/>
    </row>
    <row r="109" spans="1:12" ht="48" x14ac:dyDescent="0.25">
      <c r="A109" s="13">
        <v>21</v>
      </c>
      <c r="B109" s="13" t="s">
        <v>80</v>
      </c>
      <c r="C109" s="1" t="s">
        <v>438</v>
      </c>
      <c r="D109" s="1"/>
      <c r="E109" s="1"/>
      <c r="F109" s="23"/>
      <c r="G109" s="61"/>
      <c r="H109" s="1"/>
      <c r="I109" s="18"/>
      <c r="J109" s="10"/>
      <c r="K109" s="6"/>
      <c r="L109" s="9"/>
    </row>
    <row r="110" spans="1:12" ht="36" x14ac:dyDescent="0.25">
      <c r="A110" s="13">
        <v>22</v>
      </c>
      <c r="B110" s="13" t="s">
        <v>80</v>
      </c>
      <c r="C110" s="1" t="s">
        <v>104</v>
      </c>
      <c r="D110" s="1"/>
      <c r="E110" s="1"/>
      <c r="F110" s="23" t="str">
        <f>+'[1]SIPPE COMPLETO'!$E$96</f>
        <v>PUMB980314MDGBRL06</v>
      </c>
      <c r="G110" s="61" t="str">
        <f>"160103570000"</f>
        <v>160103570000</v>
      </c>
      <c r="H110" s="1"/>
      <c r="I110" s="10" t="s">
        <v>425</v>
      </c>
      <c r="J110" s="10" t="s">
        <v>146</v>
      </c>
      <c r="K110" s="5">
        <v>6761081349</v>
      </c>
      <c r="L110" s="9"/>
    </row>
    <row r="111" spans="1:12" ht="45" x14ac:dyDescent="0.25">
      <c r="A111" s="44"/>
      <c r="B111" s="44" t="s">
        <v>80</v>
      </c>
      <c r="C111" s="45" t="s">
        <v>105</v>
      </c>
      <c r="D111" s="45"/>
      <c r="E111" s="45"/>
      <c r="F111" s="46" t="str">
        <f>+'[1]SIPPE COMPLETO'!$E$10</f>
        <v>RABR971107MGRMRB06</v>
      </c>
      <c r="G111" s="62" t="s">
        <v>443</v>
      </c>
      <c r="H111" s="45"/>
      <c r="I111" s="53" t="s">
        <v>426</v>
      </c>
      <c r="J111" s="53" t="s">
        <v>427</v>
      </c>
      <c r="K111" s="47">
        <v>4742252</v>
      </c>
      <c r="L111" s="48" t="s">
        <v>431</v>
      </c>
    </row>
    <row r="112" spans="1:12" ht="45" x14ac:dyDescent="0.25">
      <c r="A112" s="13">
        <v>23</v>
      </c>
      <c r="B112" s="13" t="s">
        <v>80</v>
      </c>
      <c r="C112" s="1" t="s">
        <v>106</v>
      </c>
      <c r="D112" s="1"/>
      <c r="E112" s="1"/>
      <c r="F112" s="23" t="str">
        <f>+'[1]SIPPE COMPLETO'!$E$95</f>
        <v>RARE971208MDGMDV04</v>
      </c>
      <c r="G112" s="61" t="str">
        <f>"160103580000"</f>
        <v>160103580000</v>
      </c>
      <c r="H112" s="1"/>
      <c r="I112" s="19" t="s">
        <v>256</v>
      </c>
      <c r="J112" s="10" t="s">
        <v>254</v>
      </c>
      <c r="K112" s="17">
        <v>6761105898</v>
      </c>
      <c r="L112" s="9"/>
    </row>
    <row r="113" spans="1:12" ht="48" x14ac:dyDescent="0.25">
      <c r="A113" s="13">
        <v>24</v>
      </c>
      <c r="B113" s="13" t="s">
        <v>80</v>
      </c>
      <c r="C113" s="1" t="s">
        <v>107</v>
      </c>
      <c r="D113" s="1"/>
      <c r="E113" s="1"/>
      <c r="F113" s="23" t="str">
        <f>+'[1]SIPPE COMPLETO'!$E$94</f>
        <v>RAAM971227MASMNR06</v>
      </c>
      <c r="G113" s="61" t="str">
        <f>"160103590000"</f>
        <v>160103590000</v>
      </c>
      <c r="H113" s="1"/>
      <c r="I113" s="10" t="s">
        <v>257</v>
      </c>
      <c r="J113" s="10" t="s">
        <v>258</v>
      </c>
      <c r="K113" s="7">
        <v>4493653678</v>
      </c>
      <c r="L113" s="9"/>
    </row>
    <row r="114" spans="1:12" ht="36" x14ac:dyDescent="0.25">
      <c r="A114" s="13">
        <v>25</v>
      </c>
      <c r="B114" s="13" t="s">
        <v>80</v>
      </c>
      <c r="C114" s="1" t="s">
        <v>108</v>
      </c>
      <c r="D114" s="1"/>
      <c r="E114" s="1"/>
      <c r="F114" s="23" t="str">
        <f>+'[1]SIPPE COMPLETO'!$E$92</f>
        <v>RIDS951227MDGCRD05</v>
      </c>
      <c r="G114" s="61" t="str">
        <f>"160103600000"</f>
        <v>160103600000</v>
      </c>
      <c r="H114" s="1"/>
      <c r="I114" s="18" t="s">
        <v>259</v>
      </c>
      <c r="J114" s="10" t="s">
        <v>190</v>
      </c>
      <c r="K114" s="5">
        <v>6181104952</v>
      </c>
      <c r="L114" s="9"/>
    </row>
    <row r="115" spans="1:12" ht="48" x14ac:dyDescent="0.25">
      <c r="A115" s="13">
        <v>26</v>
      </c>
      <c r="B115" s="13" t="s">
        <v>80</v>
      </c>
      <c r="C115" s="1" t="s">
        <v>109</v>
      </c>
      <c r="D115" s="1"/>
      <c r="E115" s="1"/>
      <c r="F115" s="23" t="str">
        <f>+'[1]SIPPE COMPLETO'!$E$90</f>
        <v>RODJ940830MNLDMN07</v>
      </c>
      <c r="G115" s="61" t="str">
        <f>"160103610000"</f>
        <v>160103610000</v>
      </c>
      <c r="H115" s="1"/>
      <c r="I115" s="18" t="s">
        <v>260</v>
      </c>
      <c r="J115" s="10" t="s">
        <v>261</v>
      </c>
      <c r="K115" s="7">
        <v>4871036098</v>
      </c>
      <c r="L115" s="9"/>
    </row>
    <row r="116" spans="1:12" ht="45" x14ac:dyDescent="0.25">
      <c r="A116" s="13">
        <v>27</v>
      </c>
      <c r="B116" s="13" t="s">
        <v>80</v>
      </c>
      <c r="C116" s="1" t="s">
        <v>110</v>
      </c>
      <c r="D116" s="1"/>
      <c r="E116" s="1"/>
      <c r="F116" s="23" t="str">
        <f>+'[1]SIPPE COMPLETO'!$E$88</f>
        <v>RORI970728MDGMMS09</v>
      </c>
      <c r="G116" s="61" t="str">
        <f>"160103620000"</f>
        <v>160103620000</v>
      </c>
      <c r="H116" s="1"/>
      <c r="I116" s="10" t="s">
        <v>262</v>
      </c>
      <c r="J116" s="2" t="s">
        <v>214</v>
      </c>
      <c r="K116" s="6" t="s">
        <v>263</v>
      </c>
      <c r="L116" s="9"/>
    </row>
    <row r="117" spans="1:12" ht="45" x14ac:dyDescent="0.25">
      <c r="A117" s="13">
        <v>28</v>
      </c>
      <c r="B117" s="13" t="s">
        <v>80</v>
      </c>
      <c r="C117" s="1" t="s">
        <v>111</v>
      </c>
      <c r="D117" s="1"/>
      <c r="E117" s="1"/>
      <c r="F117" s="23" t="str">
        <f>+'[1]SIPPE COMPLETO'!$E$86</f>
        <v>RUMA951114MMNZRB04</v>
      </c>
      <c r="G117" s="61" t="str">
        <f>"160103630000"</f>
        <v>160103630000</v>
      </c>
      <c r="H117" s="1"/>
      <c r="I117" s="18" t="s">
        <v>264</v>
      </c>
      <c r="J117" s="3" t="s">
        <v>265</v>
      </c>
      <c r="K117" s="7">
        <v>4434748590</v>
      </c>
      <c r="L117" s="9"/>
    </row>
    <row r="118" spans="1:12" ht="45" x14ac:dyDescent="0.25">
      <c r="A118" s="13">
        <v>29</v>
      </c>
      <c r="B118" s="13" t="s">
        <v>80</v>
      </c>
      <c r="C118" s="1" t="s">
        <v>112</v>
      </c>
      <c r="D118" s="1"/>
      <c r="E118" s="1"/>
      <c r="F118" s="23" t="str">
        <f>+'[1]SIPPE COMPLETO'!$E$84</f>
        <v>SAAD971013MDGCCN07</v>
      </c>
      <c r="G118" s="61" t="str">
        <f>"160103640000"</f>
        <v>160103640000</v>
      </c>
      <c r="H118" s="1"/>
      <c r="I118" s="10" t="s">
        <v>131</v>
      </c>
      <c r="J118" s="10" t="s">
        <v>191</v>
      </c>
      <c r="K118" s="5">
        <v>6771113944</v>
      </c>
      <c r="L118" s="9"/>
    </row>
    <row r="119" spans="1:12" ht="48" x14ac:dyDescent="0.25">
      <c r="A119" s="13">
        <v>30</v>
      </c>
      <c r="B119" s="13" t="s">
        <v>80</v>
      </c>
      <c r="C119" s="1" t="s">
        <v>113</v>
      </c>
      <c r="D119" s="1"/>
      <c r="E119" s="1"/>
      <c r="F119" s="23" t="str">
        <f>+'[1]SIPPE COMPLETO'!$E$83</f>
        <v>TIMJ981008MASSXQ01</v>
      </c>
      <c r="G119" s="61" t="str">
        <f>"160103650000"</f>
        <v>160103650000</v>
      </c>
      <c r="H119" s="1"/>
      <c r="I119" s="4" t="s">
        <v>266</v>
      </c>
      <c r="J119" s="10" t="s">
        <v>267</v>
      </c>
      <c r="K119" s="8" t="s">
        <v>268</v>
      </c>
      <c r="L119" s="9"/>
    </row>
    <row r="120" spans="1:12" ht="36" x14ac:dyDescent="0.25">
      <c r="A120" s="13">
        <v>31</v>
      </c>
      <c r="B120" s="13" t="s">
        <v>80</v>
      </c>
      <c r="C120" s="1" t="s">
        <v>114</v>
      </c>
      <c r="D120" s="1"/>
      <c r="E120" s="1"/>
      <c r="F120" s="23" t="str">
        <f>+'[1]SIPPE COMPLETO'!$E$81</f>
        <v>TORB971018MSPRDB01</v>
      </c>
      <c r="G120" s="61" t="str">
        <f>"160103660000"</f>
        <v>160103660000</v>
      </c>
      <c r="H120" s="1"/>
      <c r="I120" s="3" t="s">
        <v>269</v>
      </c>
      <c r="J120" s="10" t="s">
        <v>270</v>
      </c>
      <c r="K120" s="7">
        <v>4871095128</v>
      </c>
      <c r="L120" s="9"/>
    </row>
    <row r="121" spans="1:12" ht="45" x14ac:dyDescent="0.25">
      <c r="A121" s="13">
        <v>32</v>
      </c>
      <c r="B121" s="13" t="s">
        <v>80</v>
      </c>
      <c r="C121" s="1" t="s">
        <v>115</v>
      </c>
      <c r="D121" s="1"/>
      <c r="E121" s="1"/>
      <c r="F121" s="23" t="str">
        <f>+'[1]SIPPE COMPLETO'!$E$8</f>
        <v>VAAS971025MMNRLR09</v>
      </c>
      <c r="G121" s="61" t="str">
        <f>"160103670000"</f>
        <v>160103670000</v>
      </c>
      <c r="H121" s="1"/>
      <c r="I121" s="10" t="s">
        <v>271</v>
      </c>
      <c r="J121" s="10" t="s">
        <v>272</v>
      </c>
      <c r="K121" s="5">
        <v>4381011227</v>
      </c>
      <c r="L121" s="9"/>
    </row>
    <row r="122" spans="1:12" ht="36" x14ac:dyDescent="0.25">
      <c r="A122" s="13">
        <v>33</v>
      </c>
      <c r="B122" s="13" t="s">
        <v>80</v>
      </c>
      <c r="C122" s="1" t="s">
        <v>116</v>
      </c>
      <c r="D122" s="1"/>
      <c r="E122" s="1"/>
      <c r="F122" s="23" t="str">
        <f>+'[1]SIPPE COMPLETO'!$E$7</f>
        <v>VAVI980113MDGRLM01</v>
      </c>
      <c r="G122" s="61" t="str">
        <f>"160103680000"</f>
        <v>160103680000</v>
      </c>
      <c r="H122" s="1"/>
      <c r="I122" s="10" t="s">
        <v>273</v>
      </c>
      <c r="J122" s="10" t="s">
        <v>274</v>
      </c>
      <c r="K122" s="6" t="s">
        <v>275</v>
      </c>
      <c r="L122" s="9"/>
    </row>
    <row r="123" spans="1:12" ht="48" x14ac:dyDescent="0.25">
      <c r="A123" s="13">
        <v>34</v>
      </c>
      <c r="B123" s="13" t="s">
        <v>80</v>
      </c>
      <c r="C123" s="1" t="s">
        <v>117</v>
      </c>
      <c r="D123" s="1"/>
      <c r="E123" s="1"/>
      <c r="F123" s="23" t="str">
        <f>+'[1]SIPPE COMPLETO'!$E$6</f>
        <v>VAML981004MASZRZ09</v>
      </c>
      <c r="G123" s="61" t="str">
        <f>"160103690000"</f>
        <v>160103690000</v>
      </c>
      <c r="H123" s="1"/>
      <c r="I123" s="4" t="s">
        <v>276</v>
      </c>
      <c r="J123" s="10" t="s">
        <v>174</v>
      </c>
      <c r="K123" s="8">
        <v>4492190076</v>
      </c>
      <c r="L123" s="9"/>
    </row>
    <row r="124" spans="1:12" ht="48" x14ac:dyDescent="0.25">
      <c r="A124" s="13">
        <v>35</v>
      </c>
      <c r="B124" s="13" t="s">
        <v>80</v>
      </c>
      <c r="C124" s="1" t="s">
        <v>118</v>
      </c>
      <c r="D124" s="1"/>
      <c r="E124" s="1"/>
      <c r="F124" s="23" t="str">
        <f>+'[1]SIPPE COMPLETO'!$E$5</f>
        <v>VICG980415MDGLSD04</v>
      </c>
      <c r="G124" s="61" t="str">
        <f>"160103700000"</f>
        <v>160103700000</v>
      </c>
      <c r="H124" s="1"/>
      <c r="I124" s="10" t="s">
        <v>428</v>
      </c>
      <c r="J124" s="10" t="s">
        <v>218</v>
      </c>
      <c r="K124" s="5" t="s">
        <v>173</v>
      </c>
      <c r="L124" s="9"/>
    </row>
    <row r="125" spans="1:12" ht="36" x14ac:dyDescent="0.25">
      <c r="A125" s="13">
        <v>36</v>
      </c>
      <c r="B125" s="13" t="s">
        <v>80</v>
      </c>
      <c r="C125" s="1" t="s">
        <v>119</v>
      </c>
      <c r="D125" s="1"/>
      <c r="E125" s="1"/>
      <c r="F125" s="23" t="str">
        <f>+'[1]SIPPE COMPLETO'!$E$4</f>
        <v>VIDG950725MMNLLR06</v>
      </c>
      <c r="G125" s="61" t="str">
        <f>"160103710000"</f>
        <v>160103710000</v>
      </c>
      <c r="H125" s="1"/>
      <c r="I125" s="3" t="s">
        <v>429</v>
      </c>
      <c r="J125" s="3" t="s">
        <v>430</v>
      </c>
      <c r="K125" s="7">
        <v>4434742589</v>
      </c>
      <c r="L125" s="9"/>
    </row>
    <row r="126" spans="1:12" x14ac:dyDescent="0.25">
      <c r="A126" s="14"/>
      <c r="B126" s="14"/>
      <c r="C126" s="9"/>
      <c r="D126" s="9"/>
      <c r="E126" s="9"/>
      <c r="F126" s="24"/>
      <c r="G126" s="9"/>
      <c r="H126" s="9"/>
      <c r="I126" s="9"/>
      <c r="J126" s="9"/>
      <c r="K126" s="15"/>
      <c r="L126" s="9"/>
    </row>
  </sheetData>
  <mergeCells count="3">
    <mergeCell ref="A2:K2"/>
    <mergeCell ref="A43:K43"/>
    <mergeCell ref="A85:K85"/>
  </mergeCells>
  <conditionalFormatting sqref="B86:C125 B3:C42 B44:C84">
    <cfRule type="expression" dxfId="0" priority="1" stopIfTrue="1">
      <formula>MOD(ROW()+1,2)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Base de Datos Actuales A,B Y C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David Casillas</cp:lastModifiedBy>
  <dcterms:created xsi:type="dcterms:W3CDTF">2016-10-07T15:16:49Z</dcterms:created>
  <dcterms:modified xsi:type="dcterms:W3CDTF">2017-06-06T01:40:53Z</dcterms:modified>
</cp:coreProperties>
</file>