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200" windowHeight="11460" activeTab="7"/>
  </bookViews>
  <sheets>
    <sheet name="FLUXO (1)" sheetId="4" r:id="rId1"/>
    <sheet name="FLUXO (2)" sheetId="5" r:id="rId2"/>
    <sheet name="FLUXO (3)" sheetId="6" r:id="rId3"/>
    <sheet name="CC" sheetId="1" r:id="rId4"/>
    <sheet name="BASE" sheetId="2" r:id="rId5"/>
    <sheet name="MARCA" sheetId="3" r:id="rId6"/>
    <sheet name="RH" sheetId="9" r:id="rId7"/>
    <sheet name="FROTAS" sheetId="10" r:id="rId8"/>
    <sheet name="FROTAS (Combustivel)" sheetId="12" r:id="rId9"/>
    <sheet name="TIPO" sheetId="11" r:id="rId10"/>
    <sheet name="FORMULAS" sheetId="7" r:id="rId11"/>
    <sheet name="ACESSOS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<sst xmlns="http://schemas.openxmlformats.org/spreadsheetml/2006/main" count="496" uniqueCount="273">
  <si>
    <t>FLUXO DE PROCESSO OBM</t>
  </si>
  <si>
    <t>ETAPA 01</t>
  </si>
  <si>
    <t>SOLICITAÇÃO DE NOVO ORÇAMENTO (E-MAIL)</t>
  </si>
  <si>
    <t>ETAPA 1.1</t>
  </si>
  <si>
    <t>SOLICITAÇÃO DE NOVO ORÇAMENTO (AUMENTO DE KM)</t>
  </si>
  <si>
    <t>E-mail</t>
  </si>
  <si>
    <t>-</t>
  </si>
  <si>
    <t>DATA DE SOLICITAÇÃO</t>
  </si>
  <si>
    <t>KM DIA</t>
  </si>
  <si>
    <t>- Integrar e-mail</t>
  </si>
  <si>
    <t>CC</t>
  </si>
  <si>
    <t>QTDS DIAS</t>
  </si>
  <si>
    <t>- Usuário preencher</t>
  </si>
  <si>
    <t>NÚMERO ORÇAMENTO (Sistema cria automatico)</t>
  </si>
  <si>
    <t>KM TOTAL (MÊS)</t>
  </si>
  <si>
    <t>- Integração com sistema cliente (Pipfy)</t>
  </si>
  <si>
    <t>EVENTO (AUMENTO DE KM, BASE, INCLUSÃO)</t>
  </si>
  <si>
    <t>COMBUSTIVEL (KM/LITRO)</t>
  </si>
  <si>
    <t>NOME DA ROTA</t>
  </si>
  <si>
    <t>TOTAL DE COMBUSTIVEL</t>
  </si>
  <si>
    <t>ID_LOGCARE</t>
  </si>
  <si>
    <t>VALOR DO COMBUSTIVEL</t>
  </si>
  <si>
    <t>CLIENTE DASA</t>
  </si>
  <si>
    <t>HORA EXTRA</t>
  </si>
  <si>
    <t>HORÁRIO</t>
  </si>
  <si>
    <t>CUSTO TOTAL COMBUSTIVEL + HE</t>
  </si>
  <si>
    <t>FREQUÊNCIA DE ATENDIMENTO</t>
  </si>
  <si>
    <t>LUCRO (%)</t>
  </si>
  <si>
    <t>VALOR DO LUCRO</t>
  </si>
  <si>
    <t>SOLICITAÇÃO DE NOVO ORÇAMENTO (PRESTADOR)</t>
  </si>
  <si>
    <t>IMPOSTOS (%)</t>
  </si>
  <si>
    <t>FORNECEDOR (integrado ao OMIE)</t>
  </si>
  <si>
    <t>VALOR DOS IMPOSTOS</t>
  </si>
  <si>
    <t>VALOR REFERENCIA</t>
  </si>
  <si>
    <t>VALOR TOTAL</t>
  </si>
  <si>
    <t>CUSTO FORNECEDOR</t>
  </si>
  <si>
    <t>SOLICITAÇÃO DE NOVO ORÇAMENTO (PROPRIO/NOVA ROTA)</t>
  </si>
  <si>
    <t>RH</t>
  </si>
  <si>
    <t>VEICULO</t>
  </si>
  <si>
    <t>COMBUSTIVEL</t>
  </si>
  <si>
    <t>PEDÁGIOS E EXTRAS</t>
  </si>
  <si>
    <t>ETAPA 1.1.1</t>
  </si>
  <si>
    <t>SOLICITAÇÃO DE NOVO ORÇAMENTO (COM RH)</t>
  </si>
  <si>
    <t>CARGO</t>
  </si>
  <si>
    <t>BASE SALARIAL</t>
  </si>
  <si>
    <t>CUSTO TOTAL MÃO DE OBRA</t>
  </si>
  <si>
    <t>SOLICITAÇÃO DE NOVO ORÇAMENTO (COM VEICULO)</t>
  </si>
  <si>
    <t>TIPO DE VEICULO</t>
  </si>
  <si>
    <t>CUSTO TOTAL DO VEICULO</t>
  </si>
  <si>
    <t>SOLICITAÇÃO DE NOVO ORÇAMENTO (COM COMBUSTIVEL)</t>
  </si>
  <si>
    <t>BASE DE ABASTECIMENTO</t>
  </si>
  <si>
    <t>CONSUMO (*TIPO DO VEICULO)</t>
  </si>
  <si>
    <t>KM MENSAL</t>
  </si>
  <si>
    <t>CONVÊNIO</t>
  </si>
  <si>
    <t>TIPO COMBUSTIVEL</t>
  </si>
  <si>
    <t>PREÇO DO LITRO</t>
  </si>
  <si>
    <t>LITROS DA ROTA</t>
  </si>
  <si>
    <t>COMBUSTIVEL MÊS</t>
  </si>
  <si>
    <t>CUSTO TOTAL DO COMBUSTIVEL</t>
  </si>
  <si>
    <t>SOLICITAÇÃO DE NOVO ORÇAMENTO (PEDÁGIOS E EXTRAS)</t>
  </si>
  <si>
    <t>PEDÁGIO DA ROTA</t>
  </si>
  <si>
    <t>TAG SEM PARAR</t>
  </si>
  <si>
    <t>PARK/BALSAS E EXTRAS</t>
  </si>
  <si>
    <t>CUSTO TOTAL PEDÁGIOS E EXTRAS</t>
  </si>
  <si>
    <t>SOLICITAÇÃO DE NOVO ORÇAMENTO (COMPOSIÇÃO FINAL)</t>
  </si>
  <si>
    <t>ETAPA 02</t>
  </si>
  <si>
    <t>ENVIO DO ORÇAMENTO AO CLIENTE</t>
  </si>
  <si>
    <t>PDF COM DETALHAMENTO DOS CUSTOS</t>
  </si>
  <si>
    <t>RELAÇÃO DOS ORÇAMENTOS</t>
  </si>
  <si>
    <t>DT SOLICITAÇÃO</t>
  </si>
  <si>
    <t>ORÇAMENTO</t>
  </si>
  <si>
    <t>CC (+)</t>
  </si>
  <si>
    <t>EVENTO</t>
  </si>
  <si>
    <t>DETALHES (+)</t>
  </si>
  <si>
    <t>VALOR TOTAL (+)</t>
  </si>
  <si>
    <t>STATUS</t>
  </si>
  <si>
    <t>DT APROVAÇÃO</t>
  </si>
  <si>
    <t>DT INICIO</t>
  </si>
  <si>
    <t>DT EXCLUSÃO</t>
  </si>
  <si>
    <t>DT ENVIO</t>
  </si>
  <si>
    <t>33451/25</t>
  </si>
  <si>
    <t>3PR12</t>
  </si>
  <si>
    <t>INCLUSÃO</t>
  </si>
  <si>
    <t>VOLPI</t>
  </si>
  <si>
    <t>AGUARDANDO</t>
  </si>
  <si>
    <t>33443/25</t>
  </si>
  <si>
    <t>2SC12</t>
  </si>
  <si>
    <t>VALOR FIXO</t>
  </si>
  <si>
    <t>Combustivel Armazem Santa luzia</t>
  </si>
  <si>
    <t>APROVADO</t>
  </si>
  <si>
    <r>
      <rPr>
        <b/>
        <sz val="10"/>
        <color theme="1"/>
        <rFont val="Aptos Narrow"/>
        <charset val="134"/>
        <scheme val="minor"/>
      </rPr>
      <t xml:space="preserve">CADASTRO DE </t>
    </r>
    <r>
      <rPr>
        <b/>
        <sz val="10"/>
        <color theme="5"/>
        <rFont val="Aptos Narrow"/>
        <charset val="134"/>
        <scheme val="minor"/>
      </rPr>
      <t>CENTRO DE CUSTO</t>
    </r>
  </si>
  <si>
    <t>Lista de centro de custo</t>
  </si>
  <si>
    <t>CLIENTE</t>
  </si>
  <si>
    <t>REG</t>
  </si>
  <si>
    <t>MARCA</t>
  </si>
  <si>
    <t>MERCADO</t>
  </si>
  <si>
    <t>SIGLA</t>
  </si>
  <si>
    <t>BASE</t>
  </si>
  <si>
    <t>UF</t>
  </si>
  <si>
    <t>SUPERVISOR</t>
  </si>
  <si>
    <t>Ações</t>
  </si>
  <si>
    <t>1SP02</t>
  </si>
  <si>
    <t>VITTA</t>
  </si>
  <si>
    <t>SUL</t>
  </si>
  <si>
    <t>PRIVADO</t>
  </si>
  <si>
    <t>ADM</t>
  </si>
  <si>
    <t>São Paulo</t>
  </si>
  <si>
    <t>SP</t>
  </si>
  <si>
    <t xml:space="preserve">ALISON REIS </t>
  </si>
  <si>
    <t>Excluir/Editar</t>
  </si>
  <si>
    <t>2BA02</t>
  </si>
  <si>
    <t>DASA</t>
  </si>
  <si>
    <t>NE</t>
  </si>
  <si>
    <t>Image</t>
  </si>
  <si>
    <t>SSA</t>
  </si>
  <si>
    <t>Salvador</t>
  </si>
  <si>
    <t>BA</t>
  </si>
  <si>
    <t>PAMELA COUTINHO</t>
  </si>
  <si>
    <t>2BA12</t>
  </si>
  <si>
    <t>Leme</t>
  </si>
  <si>
    <t>EDUARDO BOZA</t>
  </si>
  <si>
    <t>2CE02</t>
  </si>
  <si>
    <t>Pasteur</t>
  </si>
  <si>
    <t>FOR</t>
  </si>
  <si>
    <t>Fortaleza</t>
  </si>
  <si>
    <t>CE</t>
  </si>
  <si>
    <t>Inclusão de centro de custo</t>
  </si>
  <si>
    <t xml:space="preserve">* campo digitavel </t>
  </si>
  <si>
    <t># trazer da tabela de cliente (OMIE)</t>
  </si>
  <si>
    <t>** Selecionar a base (cadastrada na tabela base)</t>
  </si>
  <si>
    <t>REGIONAL</t>
  </si>
  <si>
    <t>** trazer da tabela base  (Não preenchivel)</t>
  </si>
  <si>
    <t>** trazer da tabela base</t>
  </si>
  <si>
    <t>** Selecionar a marca (cadastrada na tabela marca)</t>
  </si>
  <si>
    <t>** trazer da tabela marca</t>
  </si>
  <si>
    <r>
      <rPr>
        <b/>
        <sz val="10"/>
        <color theme="1"/>
        <rFont val="Aptos Narrow"/>
        <charset val="134"/>
        <scheme val="minor"/>
      </rPr>
      <t xml:space="preserve">CADASTRO DE </t>
    </r>
    <r>
      <rPr>
        <b/>
        <sz val="10"/>
        <color theme="5"/>
        <rFont val="Aptos Narrow"/>
        <charset val="134"/>
        <scheme val="minor"/>
      </rPr>
      <t>BASE</t>
    </r>
  </si>
  <si>
    <t>Lista das bases</t>
  </si>
  <si>
    <t>Inclusão das bases</t>
  </si>
  <si>
    <t>* Dropbox de lista de cidades</t>
  </si>
  <si>
    <t>* Estado da cidade escolhida (Não preenchivel)</t>
  </si>
  <si>
    <t>* Região da cidade escolhida (Não preenchivel)</t>
  </si>
  <si>
    <t>* campo digitavel (Restringir letras maisculas e sem acentuação) - 3 caracteres</t>
  </si>
  <si>
    <t>** Informar supervisor</t>
  </si>
  <si>
    <r>
      <rPr>
        <b/>
        <sz val="10"/>
        <color theme="1"/>
        <rFont val="Aptos Narrow"/>
        <charset val="134"/>
        <scheme val="minor"/>
      </rPr>
      <t xml:space="preserve">CADASTRO DE </t>
    </r>
    <r>
      <rPr>
        <b/>
        <sz val="10"/>
        <color theme="5"/>
        <rFont val="Aptos Narrow"/>
        <charset val="134"/>
        <scheme val="minor"/>
      </rPr>
      <t>MARCA</t>
    </r>
  </si>
  <si>
    <t>Lista das marcas</t>
  </si>
  <si>
    <t>Lunav</t>
  </si>
  <si>
    <t>APOIO</t>
  </si>
  <si>
    <t>Santa Luzia</t>
  </si>
  <si>
    <t>Ghanem</t>
  </si>
  <si>
    <t>PUBLICO</t>
  </si>
  <si>
    <t>Dasa</t>
  </si>
  <si>
    <t>Inclusão das marcas</t>
  </si>
  <si>
    <t>* campo digitavel (Restringir letras maisculas e sem acentuação)</t>
  </si>
  <si>
    <r>
      <rPr>
        <b/>
        <sz val="10"/>
        <color theme="1"/>
        <rFont val="Aptos Narrow"/>
        <charset val="134"/>
        <scheme val="minor"/>
      </rPr>
      <t xml:space="preserve">CADASTRO DE </t>
    </r>
    <r>
      <rPr>
        <b/>
        <sz val="10"/>
        <color theme="5"/>
        <rFont val="Aptos Narrow"/>
        <charset val="134"/>
        <scheme val="minor"/>
      </rPr>
      <t>RECURSOS HUMANOS</t>
    </r>
  </si>
  <si>
    <t>Lista de base de salarios</t>
  </si>
  <si>
    <t xml:space="preserve">Tipo de Contratação </t>
  </si>
  <si>
    <t>Cargo</t>
  </si>
  <si>
    <t>Base salarial</t>
  </si>
  <si>
    <t>Salário Base</t>
  </si>
  <si>
    <t>Demais gastos</t>
  </si>
  <si>
    <t xml:space="preserve">Insalubridade </t>
  </si>
  <si>
    <t>Periculosidade</t>
  </si>
  <si>
    <t>Horas Extras</t>
  </si>
  <si>
    <t>Ad. Noturno</t>
  </si>
  <si>
    <t>Extras</t>
  </si>
  <si>
    <t>Vale Transporte</t>
  </si>
  <si>
    <t>Sub-Total Folha</t>
  </si>
  <si>
    <t>Encargos sociais</t>
  </si>
  <si>
    <t>FGTS</t>
  </si>
  <si>
    <t>INSS</t>
  </si>
  <si>
    <t>Provisões</t>
  </si>
  <si>
    <t>Provisão Reajuste</t>
  </si>
  <si>
    <t>Benefícios</t>
  </si>
  <si>
    <t>Ajuda de Custo</t>
  </si>
  <si>
    <t>Assist. Médica</t>
  </si>
  <si>
    <t>VR Total</t>
  </si>
  <si>
    <t>VR Dia</t>
  </si>
  <si>
    <t>Dias</t>
  </si>
  <si>
    <t>Cesta Básica</t>
  </si>
  <si>
    <t>VR Fixo Mensal</t>
  </si>
  <si>
    <t>% Desc</t>
  </si>
  <si>
    <t>Desc. VR</t>
  </si>
  <si>
    <t>Custo total de mão de obra</t>
  </si>
  <si>
    <t>CLT</t>
  </si>
  <si>
    <t>MOTORISTA</t>
  </si>
  <si>
    <t>Londrina</t>
  </si>
  <si>
    <t xml:space="preserve">MOTORISTA LIDER </t>
  </si>
  <si>
    <t>Inclusão de nova base salarial</t>
  </si>
  <si>
    <r>
      <rPr>
        <b/>
        <sz val="10"/>
        <color theme="1"/>
        <rFont val="Aptos Narrow"/>
        <charset val="134"/>
        <scheme val="minor"/>
      </rPr>
      <t xml:space="preserve">CADASTRO DE </t>
    </r>
    <r>
      <rPr>
        <b/>
        <sz val="10"/>
        <color theme="5"/>
        <rFont val="Aptos Narrow"/>
        <charset val="134"/>
        <scheme val="minor"/>
      </rPr>
      <t>FROTAS</t>
    </r>
  </si>
  <si>
    <t>Lista de frotas</t>
  </si>
  <si>
    <t>Tipo do veiculo</t>
  </si>
  <si>
    <t>Fipe</t>
  </si>
  <si>
    <t>%</t>
  </si>
  <si>
    <t>Aluguel Carro</t>
  </si>
  <si>
    <t>Rastreador</t>
  </si>
  <si>
    <t>Provisões Avarias / Manutenção</t>
  </si>
  <si>
    <t>Provisão Desmobilizaçao</t>
  </si>
  <si>
    <t>Provisão Diaria RAC</t>
  </si>
  <si>
    <t>Custo Frota</t>
  </si>
  <si>
    <t>P-CARGO</t>
  </si>
  <si>
    <t>U-CARGO</t>
  </si>
  <si>
    <t>Inclusão de novo preço de frotas</t>
  </si>
  <si>
    <t>** trazer da tabela tipo  (Não preenchivel)</t>
  </si>
  <si>
    <t>* campo digitavel (Percentual)</t>
  </si>
  <si>
    <t>** Cálculo</t>
  </si>
  <si>
    <t>Base de Abastecimento</t>
  </si>
  <si>
    <t>Convênio</t>
  </si>
  <si>
    <t>Preço Litro</t>
  </si>
  <si>
    <t>Cidade</t>
  </si>
  <si>
    <t xml:space="preserve">** trazer da tabela base </t>
  </si>
  <si>
    <r>
      <rPr>
        <b/>
        <sz val="10"/>
        <color theme="1"/>
        <rFont val="Aptos Narrow"/>
        <charset val="134"/>
        <scheme val="minor"/>
      </rPr>
      <t xml:space="preserve">CADASTRO DE </t>
    </r>
    <r>
      <rPr>
        <b/>
        <sz val="10"/>
        <color theme="5"/>
        <rFont val="Aptos Narrow"/>
        <charset val="134"/>
        <scheme val="minor"/>
      </rPr>
      <t>TIPO DE VEICULO</t>
    </r>
  </si>
  <si>
    <t>Lista dos tipos</t>
  </si>
  <si>
    <t xml:space="preserve">Código </t>
  </si>
  <si>
    <t>Consumo</t>
  </si>
  <si>
    <t>Tipo de Combustível</t>
  </si>
  <si>
    <t>Descrição</t>
  </si>
  <si>
    <t>Passeio</t>
  </si>
  <si>
    <t>Gasolina</t>
  </si>
  <si>
    <t>Carro de passeio comum</t>
  </si>
  <si>
    <t>P-Cargo</t>
  </si>
  <si>
    <t>Carro de passeio adaptado para cargo</t>
  </si>
  <si>
    <t>Inclusão de novo tipo de veículo</t>
  </si>
  <si>
    <t>* campo digitavel (Número decimal)</t>
  </si>
  <si>
    <t>** Limitar opções (Gasolina, Etanol, Diesel)</t>
  </si>
  <si>
    <t>FORMULAS</t>
  </si>
  <si>
    <t>Formula de prestador</t>
  </si>
  <si>
    <t>Custo do fornecedor:</t>
  </si>
  <si>
    <t>Lucro</t>
  </si>
  <si>
    <t>Valor do lucro</t>
  </si>
  <si>
    <t>Impostos</t>
  </si>
  <si>
    <t>Valor impostos</t>
  </si>
  <si>
    <t>Valor total</t>
  </si>
  <si>
    <t>Formula de aumento de KM</t>
  </si>
  <si>
    <t>Informar a rota (id) já existente</t>
  </si>
  <si>
    <t>Qtde dias</t>
  </si>
  <si>
    <t>Combustivel médio por KM/LITRO</t>
  </si>
  <si>
    <t>Total de combustivel</t>
  </si>
  <si>
    <t>Valor do combustivel</t>
  </si>
  <si>
    <t>Hora extra</t>
  </si>
  <si>
    <t>Custo total do combustivel + HE</t>
  </si>
  <si>
    <t>Lucro (%)</t>
  </si>
  <si>
    <t>Formula dos impostos</t>
  </si>
  <si>
    <t>ISS</t>
  </si>
  <si>
    <t>PIS</t>
  </si>
  <si>
    <t>COFINS</t>
  </si>
  <si>
    <t>CSLL</t>
  </si>
  <si>
    <t>IRPJ</t>
  </si>
  <si>
    <t>AD IRPJ</t>
  </si>
  <si>
    <t>DESONERAÇÃO (2025)</t>
  </si>
  <si>
    <t>DESONERAÇÃO (2026)</t>
  </si>
  <si>
    <t>DESONERAÇÃO (2027)</t>
  </si>
  <si>
    <t>DESONERAÇÃO (2028)</t>
  </si>
  <si>
    <t>Lucro presumido</t>
  </si>
  <si>
    <r>
      <rPr>
        <b/>
        <sz val="11"/>
        <color theme="1"/>
        <rFont val="Aptos Narrow"/>
        <charset val="134"/>
      </rPr>
      <t>16%</t>
    </r>
    <r>
      <rPr>
        <sz val="11"/>
        <color theme="1"/>
        <rFont val="Aptos Narrow"/>
        <charset val="134"/>
      </rPr>
      <t xml:space="preserve"> → Transporte (exceto carga)</t>
    </r>
  </si>
  <si>
    <t>Ano</t>
  </si>
  <si>
    <t>Imposto</t>
  </si>
  <si>
    <t xml:space="preserve">Calculo de folha de pagamento </t>
  </si>
  <si>
    <t>PROVISÕES</t>
  </si>
  <si>
    <t>PROVISÕES REAJUSTE</t>
  </si>
  <si>
    <t>NIVEIS DE ACESSOS</t>
  </si>
  <si>
    <t>Niveis de acessos do sistema</t>
  </si>
  <si>
    <t>ADMINISTRADOR</t>
  </si>
  <si>
    <t>Responsavel pela criação de novos usuários, configurações do sistema e definição de acessos</t>
  </si>
  <si>
    <t xml:space="preserve">GERENTE </t>
  </si>
  <si>
    <t xml:space="preserve">Pode gerenciar os orçamentos geral de todos os níveis </t>
  </si>
  <si>
    <t>Pode visualizar as rotas e orçamento sobre sua supervisão (definição no centro de custo)</t>
  </si>
  <si>
    <t>Responsavel por iniciar o processo de orçamento, pode editar o orçamento.</t>
  </si>
  <si>
    <t>FORNECEDOR</t>
  </si>
  <si>
    <t>Tem visualização apenas da parte de fornecedores.</t>
  </si>
  <si>
    <t>RECURSOS HUMANOS</t>
  </si>
  <si>
    <t>Cria e edita o modulo de cadastro de recursos humanos</t>
  </si>
  <si>
    <t>FROTAS</t>
  </si>
  <si>
    <t>Cria e edita o modulo de cadastro de frotas e combustivel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</si>
</sst>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* #,##0_-;\-* #,##0_-;_-* &quot;-&quot;??_-;_-@_-"/>
    <numFmt numFmtId="181" formatCode="0.0%"/>
    <numFmt numFmtId="182" formatCode="#,##0.00_ ;[Red]\-#,##0.00\ "/>
  </numFmts>
  <fonts count="37">
    <font>
      <sz val="11"/>
      <color theme="1"/>
      <name val="Aptos Narrow"/>
      <charset val="134"/>
      <scheme val="minor"/>
    </font>
    <font>
      <sz val="10"/>
      <color theme="1"/>
      <name val="Aptos Narrow"/>
      <charset val="134"/>
      <scheme val="minor"/>
    </font>
    <font>
      <b/>
      <sz val="10"/>
      <color theme="1"/>
      <name val="Aptos Narrow"/>
      <charset val="134"/>
      <scheme val="minor"/>
    </font>
    <font>
      <sz val="10"/>
      <color theme="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</font>
    <font>
      <b/>
      <sz val="11"/>
      <color theme="0"/>
      <name val="Aptos Narrow"/>
      <charset val="134"/>
    </font>
    <font>
      <b/>
      <sz val="11"/>
      <color theme="1"/>
      <name val="Aptos Narrow"/>
      <charset val="134"/>
    </font>
    <font>
      <sz val="9"/>
      <color theme="1"/>
      <name val="Aptos Narrow"/>
      <charset val="134"/>
      <scheme val="minor"/>
    </font>
    <font>
      <b/>
      <sz val="9"/>
      <color theme="1"/>
      <name val="Aptos Narrow"/>
      <charset val="134"/>
      <scheme val="minor"/>
    </font>
    <font>
      <sz val="8"/>
      <color theme="1"/>
      <name val="Aptos Narrow"/>
      <charset val="134"/>
      <scheme val="minor"/>
    </font>
    <font>
      <b/>
      <sz val="9"/>
      <color theme="4"/>
      <name val="Aptos Narrow"/>
      <charset val="134"/>
      <scheme val="minor"/>
    </font>
    <font>
      <b/>
      <sz val="9"/>
      <color theme="0"/>
      <name val="Aptos Narrow"/>
      <charset val="134"/>
      <scheme val="minor"/>
    </font>
    <font>
      <b/>
      <sz val="9"/>
      <color theme="3"/>
      <name val="Aptos Narrow"/>
      <charset val="134"/>
      <scheme val="minor"/>
    </font>
    <font>
      <sz val="9"/>
      <color rgb="FFFF0000"/>
      <name val="Aptos Narrow"/>
      <charset val="134"/>
      <scheme val="minor"/>
    </font>
    <font>
      <b/>
      <sz val="9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b/>
      <sz val="10"/>
      <color theme="5"/>
      <name val="Aptos Narrow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9" applyNumberFormat="0" applyAlignment="0" applyProtection="0">
      <alignment vertical="center"/>
    </xf>
    <xf numFmtId="0" fontId="26" fillId="12" borderId="10" applyNumberFormat="0" applyAlignment="0" applyProtection="0">
      <alignment vertical="center"/>
    </xf>
    <xf numFmtId="0" fontId="27" fillId="12" borderId="9" applyNumberFormat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177" fontId="0" fillId="0" borderId="0" xfId="2" applyFont="1"/>
    <xf numFmtId="9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4" fillId="0" borderId="0" xfId="0" applyFont="1"/>
    <xf numFmtId="177" fontId="4" fillId="0" borderId="0" xfId="0" applyNumberFormat="1" applyFont="1"/>
    <xf numFmtId="180" fontId="0" fillId="0" borderId="0" xfId="1" applyNumberFormat="1" applyFont="1"/>
    <xf numFmtId="180" fontId="0" fillId="0" borderId="0" xfId="0" applyNumberFormat="1"/>
    <xf numFmtId="176" fontId="0" fillId="0" borderId="0" xfId="0" applyNumberFormat="1"/>
    <xf numFmtId="9" fontId="0" fillId="0" borderId="0" xfId="3" applyFont="1"/>
    <xf numFmtId="0" fontId="5" fillId="0" borderId="0" xfId="0" applyFont="1"/>
    <xf numFmtId="177" fontId="6" fillId="4" borderId="1" xfId="2" applyFont="1" applyFill="1" applyBorder="1" applyAlignment="1">
      <alignment horizontal="center" vertical="center"/>
    </xf>
    <xf numFmtId="177" fontId="6" fillId="4" borderId="2" xfId="2" applyFont="1" applyFill="1" applyBorder="1" applyAlignment="1">
      <alignment horizontal="center" vertical="center"/>
    </xf>
    <xf numFmtId="10" fontId="5" fillId="0" borderId="0" xfId="3" applyNumberFormat="1" applyFont="1" applyAlignment="1">
      <alignment horizontal="center"/>
    </xf>
    <xf numFmtId="0" fontId="7" fillId="0" borderId="0" xfId="0" applyFont="1"/>
    <xf numFmtId="10" fontId="5" fillId="5" borderId="0" xfId="3" applyNumberFormat="1" applyFont="1" applyFill="1" applyAlignment="1">
      <alignment horizontal="center"/>
    </xf>
    <xf numFmtId="10" fontId="5" fillId="0" borderId="0" xfId="0" applyNumberFormat="1" applyFont="1"/>
    <xf numFmtId="0" fontId="4" fillId="2" borderId="0" xfId="0" applyFont="1" applyFill="1"/>
    <xf numFmtId="177" fontId="4" fillId="2" borderId="0" xfId="2" applyFont="1" applyFill="1"/>
    <xf numFmtId="0" fontId="2" fillId="0" borderId="3" xfId="0" applyFont="1" applyBorder="1" applyAlignment="1">
      <alignment horizontal="center" vertical="center"/>
    </xf>
    <xf numFmtId="10" fontId="0" fillId="0" borderId="0" xfId="3" applyNumberFormat="1" applyFont="1"/>
    <xf numFmtId="177" fontId="6" fillId="4" borderId="0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8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8" fillId="7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10" fontId="8" fillId="0" borderId="3" xfId="3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181" fontId="8" fillId="0" borderId="0" xfId="3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58" fontId="8" fillId="0" borderId="0" xfId="0" applyNumberFormat="1" applyFont="1" applyAlignment="1">
      <alignment horizontal="center" vertical="center"/>
    </xf>
    <xf numFmtId="182" fontId="8" fillId="0" borderId="0" xfId="0" applyNumberFormat="1" applyFont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3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8" fillId="5" borderId="0" xfId="0" applyFont="1" applyFill="1" applyAlignment="1" quotePrefix="1">
      <alignment vertical="center"/>
    </xf>
    <xf numFmtId="0" fontId="8" fillId="0" borderId="0" xfId="0" applyFont="1" applyAlignment="1" quotePrefix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name val="Aptos Narrow"/>
        <scheme val="none"/>
        <family val="2"/>
        <b val="0"/>
        <i val="0"/>
        <strike val="0"/>
        <u val="none"/>
        <sz val="11"/>
        <color theme="1"/>
      </font>
    </dxf>
    <dxf>
      <font>
        <name val="Aptos Narrow"/>
        <scheme val="none"/>
        <family val="2"/>
        <b val="0"/>
        <i val="0"/>
        <strike val="0"/>
        <u val="none"/>
        <sz val="11"/>
        <color theme="1"/>
      </font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594360</xdr:colOff>
      <xdr:row>1</xdr:row>
      <xdr:rowOff>129540</xdr:rowOff>
    </xdr:from>
    <xdr:to>
      <xdr:col>5</xdr:col>
      <xdr:colOff>249979</xdr:colOff>
      <xdr:row>25</xdr:row>
      <xdr:rowOff>72898</xdr:rowOff>
    </xdr:to>
    <xdr:pic>
      <xdr:nvPicPr>
        <xdr:cNvPr id="2" name="Imagem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78180"/>
          <a:ext cx="3412490" cy="3419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1" displayName="Tabela11" ref="B46:C51" totalsRowShown="0">
  <autoFilter xmlns:etc="http://www.wps.cn/officeDocument/2017/etCustomData" ref="B46:C51" etc:filterBottomFollowUsedRange="0"/>
  <tableColumns count="2">
    <tableColumn id="1" name="Ano" dataDxfId="1"/>
    <tableColumn id="2" name="Impos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96"/>
  <sheetViews>
    <sheetView topLeftCell="B1" workbookViewId="0">
      <selection activeCell="N11" sqref="N11"/>
    </sheetView>
  </sheetViews>
  <sheetFormatPr defaultColWidth="9" defaultRowHeight="13.5"/>
  <cols>
    <col min="1" max="1" width="8.88333333333333" style="55"/>
    <col min="2" max="2" width="13.775" style="55" customWidth="1"/>
    <col min="3" max="8" width="8.88333333333333" style="55"/>
    <col min="9" max="9" width="13.775" style="55" customWidth="1"/>
    <col min="10" max="16" width="8.88333333333333" style="55"/>
    <col min="17" max="17" width="22" style="55" customWidth="1"/>
    <col min="18" max="16384" width="8.88333333333333" style="55"/>
  </cols>
  <sheetData>
    <row r="1" s="1" customFormat="1" ht="43.2" customHeight="1" spans="2:9">
      <c r="B1" s="3" t="s">
        <v>0</v>
      </c>
      <c r="I1" s="3"/>
    </row>
    <row r="2" s="28" customFormat="1" ht="11.25"/>
    <row r="3" s="28" customFormat="1" ht="15" customHeight="1" spans="2:17">
      <c r="B3" s="60" t="s">
        <v>1</v>
      </c>
      <c r="C3" s="61" t="s">
        <v>2</v>
      </c>
      <c r="I3" s="60" t="s">
        <v>3</v>
      </c>
      <c r="J3" s="61" t="s">
        <v>4</v>
      </c>
      <c r="Q3" s="28" t="s">
        <v>5</v>
      </c>
    </row>
    <row r="4" s="28" customFormat="1" ht="15" customHeight="1" spans="2:17">
      <c r="B4" s="67" t="s">
        <v>6</v>
      </c>
      <c r="C4" s="62" t="s">
        <v>7</v>
      </c>
      <c r="I4" s="67" t="s">
        <v>6</v>
      </c>
      <c r="J4" s="62" t="s">
        <v>8</v>
      </c>
      <c r="Q4" s="68" t="s">
        <v>9</v>
      </c>
    </row>
    <row r="5" s="28" customFormat="1" ht="15" customHeight="1" spans="2:17">
      <c r="B5" s="67" t="s">
        <v>6</v>
      </c>
      <c r="C5" s="62" t="s">
        <v>10</v>
      </c>
      <c r="I5" s="67" t="s">
        <v>6</v>
      </c>
      <c r="J5" s="62" t="s">
        <v>11</v>
      </c>
      <c r="Q5" s="67" t="s">
        <v>12</v>
      </c>
    </row>
    <row r="6" s="28" customFormat="1" ht="15" customHeight="1" spans="2:17">
      <c r="B6" s="67" t="s">
        <v>6</v>
      </c>
      <c r="C6" s="62" t="s">
        <v>13</v>
      </c>
      <c r="I6" s="67" t="s">
        <v>6</v>
      </c>
      <c r="J6" s="62" t="s">
        <v>14</v>
      </c>
      <c r="Q6" s="68" t="s">
        <v>15</v>
      </c>
    </row>
    <row r="7" s="28" customFormat="1" ht="15" customHeight="1" spans="2:10">
      <c r="B7" s="67" t="s">
        <v>6</v>
      </c>
      <c r="C7" s="62" t="s">
        <v>16</v>
      </c>
      <c r="I7" s="67" t="s">
        <v>6</v>
      </c>
      <c r="J7" s="62" t="s">
        <v>17</v>
      </c>
    </row>
    <row r="8" s="28" customFormat="1" ht="15" customHeight="1" spans="2:10">
      <c r="B8" s="67" t="s">
        <v>6</v>
      </c>
      <c r="C8" s="62" t="s">
        <v>18</v>
      </c>
      <c r="I8" s="67" t="s">
        <v>6</v>
      </c>
      <c r="J8" s="62" t="s">
        <v>19</v>
      </c>
    </row>
    <row r="9" s="28" customFormat="1" ht="15" customHeight="1" spans="2:10">
      <c r="B9" s="67" t="s">
        <v>6</v>
      </c>
      <c r="C9" s="62" t="s">
        <v>20</v>
      </c>
      <c r="I9" s="67" t="s">
        <v>6</v>
      </c>
      <c r="J9" s="62" t="s">
        <v>21</v>
      </c>
    </row>
    <row r="10" s="28" customFormat="1" ht="15" customHeight="1" spans="2:10">
      <c r="B10" s="67" t="s">
        <v>6</v>
      </c>
      <c r="C10" s="62" t="s">
        <v>22</v>
      </c>
      <c r="I10" s="67" t="s">
        <v>6</v>
      </c>
      <c r="J10" s="62" t="s">
        <v>23</v>
      </c>
    </row>
    <row r="11" s="28" customFormat="1" ht="15" customHeight="1" spans="2:10">
      <c r="B11" s="67" t="s">
        <v>6</v>
      </c>
      <c r="C11" s="62" t="s">
        <v>24</v>
      </c>
      <c r="I11" s="67" t="s">
        <v>6</v>
      </c>
      <c r="J11" s="64" t="s">
        <v>25</v>
      </c>
    </row>
    <row r="12" s="28" customFormat="1" ht="15" customHeight="1" spans="2:10">
      <c r="B12" s="67" t="s">
        <v>6</v>
      </c>
      <c r="C12" s="63" t="s">
        <v>26</v>
      </c>
      <c r="I12" s="67" t="s">
        <v>6</v>
      </c>
      <c r="J12" s="62" t="s">
        <v>27</v>
      </c>
    </row>
    <row r="13" s="28" customFormat="1" ht="15" customHeight="1" spans="9:10">
      <c r="I13" s="67" t="s">
        <v>6</v>
      </c>
      <c r="J13" s="62" t="s">
        <v>28</v>
      </c>
    </row>
    <row r="14" s="28" customFormat="1" ht="15" customHeight="1" spans="2:10">
      <c r="B14" s="60" t="s">
        <v>3</v>
      </c>
      <c r="C14" s="61" t="s">
        <v>29</v>
      </c>
      <c r="I14" s="67" t="s">
        <v>6</v>
      </c>
      <c r="J14" s="62" t="s">
        <v>30</v>
      </c>
    </row>
    <row r="15" s="28" customFormat="1" ht="15" customHeight="1" spans="2:10">
      <c r="B15" s="67" t="s">
        <v>6</v>
      </c>
      <c r="C15" s="62" t="s">
        <v>31</v>
      </c>
      <c r="I15" s="67" t="s">
        <v>6</v>
      </c>
      <c r="J15" s="62" t="s">
        <v>32</v>
      </c>
    </row>
    <row r="16" s="28" customFormat="1" ht="15" customHeight="1" spans="2:10">
      <c r="B16" s="67" t="s">
        <v>6</v>
      </c>
      <c r="C16" s="62" t="s">
        <v>33</v>
      </c>
      <c r="I16" s="67" t="s">
        <v>6</v>
      </c>
      <c r="J16" s="64" t="s">
        <v>34</v>
      </c>
    </row>
    <row r="17" s="28" customFormat="1" ht="15" customHeight="1" spans="2:3">
      <c r="B17" s="67" t="s">
        <v>6</v>
      </c>
      <c r="C17" s="62" t="s">
        <v>11</v>
      </c>
    </row>
    <row r="18" s="28" customFormat="1" ht="15" customHeight="1" spans="2:10">
      <c r="B18" s="67" t="s">
        <v>6</v>
      </c>
      <c r="C18" s="64" t="s">
        <v>35</v>
      </c>
      <c r="I18" s="60" t="s">
        <v>3</v>
      </c>
      <c r="J18" s="61" t="s">
        <v>36</v>
      </c>
    </row>
    <row r="19" s="28" customFormat="1" ht="15" customHeight="1" spans="2:10">
      <c r="B19" s="67" t="s">
        <v>6</v>
      </c>
      <c r="C19" s="62" t="s">
        <v>27</v>
      </c>
      <c r="I19" s="67" t="s">
        <v>6</v>
      </c>
      <c r="J19" s="62" t="s">
        <v>37</v>
      </c>
    </row>
    <row r="20" s="28" customFormat="1" ht="15" customHeight="1" spans="2:10">
      <c r="B20" s="67" t="s">
        <v>6</v>
      </c>
      <c r="C20" s="62" t="s">
        <v>28</v>
      </c>
      <c r="I20" s="67" t="s">
        <v>6</v>
      </c>
      <c r="J20" s="62" t="s">
        <v>38</v>
      </c>
    </row>
    <row r="21" s="28" customFormat="1" ht="15" customHeight="1" spans="2:10">
      <c r="B21" s="67" t="s">
        <v>6</v>
      </c>
      <c r="C21" s="62" t="s">
        <v>30</v>
      </c>
      <c r="I21" s="67" t="s">
        <v>6</v>
      </c>
      <c r="J21" s="62" t="s">
        <v>39</v>
      </c>
    </row>
    <row r="22" s="28" customFormat="1" ht="15" customHeight="1" spans="2:10">
      <c r="B22" s="67" t="s">
        <v>6</v>
      </c>
      <c r="C22" s="62" t="s">
        <v>32</v>
      </c>
      <c r="I22" s="67" t="s">
        <v>6</v>
      </c>
      <c r="J22" s="62" t="s">
        <v>40</v>
      </c>
    </row>
    <row r="23" s="28" customFormat="1" ht="15" customHeight="1" spans="2:10">
      <c r="B23" s="67" t="s">
        <v>6</v>
      </c>
      <c r="C23" s="64" t="s">
        <v>34</v>
      </c>
      <c r="I23" s="67" t="s">
        <v>6</v>
      </c>
      <c r="J23" s="64" t="s">
        <v>34</v>
      </c>
    </row>
    <row r="24" s="28" customFormat="1" ht="11.25"/>
    <row r="25" s="28" customFormat="1" ht="11.25" spans="9:10">
      <c r="I25" s="65" t="s">
        <v>41</v>
      </c>
      <c r="J25" s="66" t="s">
        <v>42</v>
      </c>
    </row>
    <row r="26" s="28" customFormat="1" ht="11.25" spans="9:10">
      <c r="I26" s="67" t="s">
        <v>6</v>
      </c>
      <c r="J26" s="62" t="s">
        <v>43</v>
      </c>
    </row>
    <row r="27" s="28" customFormat="1" ht="11.25" spans="9:10">
      <c r="I27" s="67" t="s">
        <v>6</v>
      </c>
      <c r="J27" s="62" t="s">
        <v>44</v>
      </c>
    </row>
    <row r="28" s="28" customFormat="1" ht="11.25" spans="9:10">
      <c r="I28" s="67" t="s">
        <v>6</v>
      </c>
      <c r="J28" s="62" t="s">
        <v>45</v>
      </c>
    </row>
    <row r="29" s="28" customFormat="1" ht="11.25"/>
    <row r="30" s="28" customFormat="1" ht="11.25" spans="9:10">
      <c r="I30" s="65" t="s">
        <v>41</v>
      </c>
      <c r="J30" s="66" t="s">
        <v>46</v>
      </c>
    </row>
    <row r="31" s="28" customFormat="1" ht="11.25" spans="9:10">
      <c r="I31" s="67" t="s">
        <v>6</v>
      </c>
      <c r="J31" s="62" t="s">
        <v>47</v>
      </c>
    </row>
    <row r="32" s="28" customFormat="1" ht="11.25" spans="9:10">
      <c r="I32" s="67" t="s">
        <v>6</v>
      </c>
      <c r="J32" s="62" t="s">
        <v>48</v>
      </c>
    </row>
    <row r="33" s="28" customFormat="1" ht="11.25"/>
    <row r="34" s="28" customFormat="1" ht="11.25" spans="9:10">
      <c r="I34" s="65" t="s">
        <v>41</v>
      </c>
      <c r="J34" s="66" t="s">
        <v>49</v>
      </c>
    </row>
    <row r="35" s="28" customFormat="1" ht="11.25" spans="9:10">
      <c r="I35" s="67" t="s">
        <v>6</v>
      </c>
      <c r="J35" s="62" t="s">
        <v>50</v>
      </c>
    </row>
    <row r="36" s="28" customFormat="1" ht="11.25" spans="9:10">
      <c r="I36" s="67" t="s">
        <v>6</v>
      </c>
      <c r="J36" s="62" t="s">
        <v>51</v>
      </c>
    </row>
    <row r="37" spans="9:10">
      <c r="I37" s="67" t="s">
        <v>6</v>
      </c>
      <c r="J37" s="62" t="s">
        <v>52</v>
      </c>
    </row>
    <row r="38" s="28" customFormat="1" ht="11.25" spans="9:10">
      <c r="I38" s="67" t="s">
        <v>6</v>
      </c>
      <c r="J38" s="62" t="s">
        <v>53</v>
      </c>
    </row>
    <row r="39" s="28" customFormat="1" ht="11.25" spans="9:10">
      <c r="I39" s="67" t="s">
        <v>6</v>
      </c>
      <c r="J39" s="62" t="s">
        <v>54</v>
      </c>
    </row>
    <row r="40" s="28" customFormat="1" ht="11.25" spans="9:10">
      <c r="I40" s="67" t="s">
        <v>6</v>
      </c>
      <c r="J40" s="62" t="s">
        <v>55</v>
      </c>
    </row>
    <row r="41" s="28" customFormat="1" ht="11.25" spans="9:10">
      <c r="I41" s="67" t="s">
        <v>6</v>
      </c>
      <c r="J41" s="62" t="s">
        <v>56</v>
      </c>
    </row>
    <row r="42" s="28" customFormat="1" ht="11.25" spans="9:10">
      <c r="I42" s="67" t="s">
        <v>6</v>
      </c>
      <c r="J42" s="62" t="s">
        <v>57</v>
      </c>
    </row>
    <row r="43" s="28" customFormat="1" ht="11.25" spans="9:10">
      <c r="I43" s="67" t="s">
        <v>6</v>
      </c>
      <c r="J43" s="62" t="s">
        <v>58</v>
      </c>
    </row>
    <row r="44" s="28" customFormat="1" ht="11.25"/>
    <row r="45" s="28" customFormat="1" ht="11.25" spans="9:10">
      <c r="I45" s="65" t="s">
        <v>41</v>
      </c>
      <c r="J45" s="66" t="s">
        <v>59</v>
      </c>
    </row>
    <row r="46" s="28" customFormat="1" ht="11.25" spans="9:10">
      <c r="I46" s="67" t="s">
        <v>6</v>
      </c>
      <c r="J46" s="62" t="s">
        <v>60</v>
      </c>
    </row>
    <row r="47" s="28" customFormat="1" ht="11.25" spans="9:10">
      <c r="I47" s="67" t="s">
        <v>6</v>
      </c>
      <c r="J47" s="62" t="s">
        <v>61</v>
      </c>
    </row>
    <row r="48" s="28" customFormat="1" ht="11.25" spans="9:10">
      <c r="I48" s="67" t="s">
        <v>6</v>
      </c>
      <c r="J48" s="62" t="s">
        <v>62</v>
      </c>
    </row>
    <row r="49" s="28" customFormat="1" ht="11.25" spans="9:10">
      <c r="I49" s="67" t="s">
        <v>6</v>
      </c>
      <c r="J49" s="62" t="s">
        <v>63</v>
      </c>
    </row>
    <row r="50" s="28" customFormat="1" ht="11.25"/>
    <row r="51" s="28" customFormat="1" ht="11.25" spans="9:10">
      <c r="I51" s="65" t="s">
        <v>41</v>
      </c>
      <c r="J51" s="66" t="s">
        <v>64</v>
      </c>
    </row>
    <row r="52" s="28" customFormat="1" ht="11.25" spans="9:10">
      <c r="I52" s="67" t="s">
        <v>6</v>
      </c>
      <c r="J52" s="62" t="s">
        <v>27</v>
      </c>
    </row>
    <row r="53" s="28" customFormat="1" ht="11.25" spans="9:10">
      <c r="I53" s="67" t="s">
        <v>6</v>
      </c>
      <c r="J53" s="62" t="s">
        <v>28</v>
      </c>
    </row>
    <row r="54" s="28" customFormat="1" ht="11.25" spans="9:10">
      <c r="I54" s="67" t="s">
        <v>6</v>
      </c>
      <c r="J54" s="62" t="s">
        <v>30</v>
      </c>
    </row>
    <row r="55" s="28" customFormat="1" ht="11.25" spans="9:10">
      <c r="I55" s="67" t="s">
        <v>6</v>
      </c>
      <c r="J55" s="62" t="s">
        <v>32</v>
      </c>
    </row>
    <row r="56" s="28" customFormat="1" ht="11.25" spans="9:10">
      <c r="I56" s="67" t="s">
        <v>6</v>
      </c>
      <c r="J56" s="64" t="s">
        <v>34</v>
      </c>
    </row>
    <row r="57" s="28" customFormat="1" ht="11.25"/>
    <row r="58" s="28" customFormat="1" ht="11.25"/>
    <row r="59" s="28" customFormat="1" ht="11.25"/>
    <row r="60" s="28" customFormat="1" ht="11.25"/>
    <row r="61" s="28" customFormat="1" ht="11.25"/>
    <row r="62" s="28" customFormat="1" ht="11.25"/>
    <row r="63" s="28" customFormat="1" ht="11.25"/>
    <row r="64" s="28" customFormat="1" ht="11.25"/>
    <row r="65" s="28" customFormat="1" ht="11.25"/>
    <row r="66" s="28" customFormat="1" ht="11.25"/>
    <row r="67" s="28" customFormat="1" ht="11.25"/>
    <row r="68" s="28" customFormat="1" ht="11.25"/>
    <row r="69" s="28" customFormat="1" ht="11.25"/>
    <row r="70" s="28" customFormat="1" ht="11.25"/>
    <row r="71" s="28" customFormat="1" ht="11.25"/>
    <row r="72" s="28" customFormat="1" ht="11.25"/>
    <row r="73" s="28" customFormat="1" ht="11.25"/>
    <row r="74" s="28" customFormat="1" ht="11.25"/>
    <row r="75" s="28" customFormat="1" ht="11.25"/>
    <row r="76" s="28" customFormat="1" ht="11.25"/>
    <row r="77" s="28" customFormat="1" ht="11.25"/>
    <row r="78" s="28" customFormat="1" ht="11.25"/>
    <row r="79" s="28" customFormat="1" ht="11.25"/>
    <row r="80" s="28" customFormat="1" ht="11.25"/>
    <row r="81" s="28" customFormat="1" ht="11.25"/>
    <row r="82" s="28" customFormat="1" ht="11.25"/>
    <row r="83" s="28" customFormat="1" ht="11.25"/>
    <row r="84" s="28" customFormat="1" ht="11.25"/>
    <row r="85" s="28" customFormat="1" ht="11.25"/>
    <row r="86" s="28" customFormat="1" ht="11.25"/>
    <row r="87" s="28" customFormat="1" ht="11.25"/>
    <row r="88" s="28" customFormat="1" ht="11.25"/>
    <row r="89" s="28" customFormat="1" ht="11.25"/>
    <row r="90" s="28" customFormat="1" ht="11.25"/>
    <row r="91" s="28" customFormat="1" ht="11.25"/>
    <row r="92" s="28" customFormat="1" ht="11.25"/>
    <row r="93" s="28" customFormat="1" ht="11.25"/>
    <row r="94" s="28" customFormat="1" ht="11.25"/>
    <row r="95" s="28" customFormat="1" ht="11.25"/>
    <row r="96" s="28" customFormat="1" ht="11.25"/>
  </sheetData>
  <pageMargins left="0.511811024" right="0.511811024" top="0.787401575" bottom="0.787401575" header="0.31496062" footer="0.31496062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7"/>
  <sheetViews>
    <sheetView workbookViewId="0">
      <selection activeCell="D5" sqref="D5"/>
    </sheetView>
  </sheetViews>
  <sheetFormatPr defaultColWidth="9" defaultRowHeight="12" outlineLevelCol="4"/>
  <cols>
    <col min="1" max="1" width="6.775" style="29" customWidth="1"/>
    <col min="2" max="2" width="19.5583333333333" style="29" customWidth="1"/>
    <col min="3" max="3" width="20" style="29" customWidth="1"/>
    <col min="4" max="4" width="18.775" style="29" customWidth="1"/>
    <col min="5" max="5" width="18.1083333333333" style="29" customWidth="1"/>
    <col min="6" max="6" width="21.3333333333333" style="29" customWidth="1"/>
    <col min="7" max="7" width="10" style="29" customWidth="1"/>
    <col min="8" max="16384" width="8.88333333333333" style="29"/>
  </cols>
  <sheetData>
    <row r="1" s="1" customFormat="1" ht="43.2" customHeight="1" spans="2:2">
      <c r="B1" s="3" t="s">
        <v>210</v>
      </c>
    </row>
    <row r="2" s="2" customFormat="1" spans="2:2">
      <c r="B2" s="4" t="s">
        <v>211</v>
      </c>
    </row>
    <row r="4" spans="2:5">
      <c r="B4" s="25" t="s">
        <v>212</v>
      </c>
      <c r="C4" s="25" t="s">
        <v>213</v>
      </c>
      <c r="D4" s="25" t="s">
        <v>214</v>
      </c>
      <c r="E4" s="30" t="s">
        <v>215</v>
      </c>
    </row>
    <row r="5" spans="2:5">
      <c r="B5" s="31" t="s">
        <v>216</v>
      </c>
      <c r="C5" s="31">
        <v>14.5</v>
      </c>
      <c r="D5" s="31" t="s">
        <v>217</v>
      </c>
      <c r="E5" s="29" t="s">
        <v>218</v>
      </c>
    </row>
    <row r="6" spans="2:5">
      <c r="B6" s="31" t="s">
        <v>219</v>
      </c>
      <c r="C6" s="31">
        <v>14.5</v>
      </c>
      <c r="D6" s="31" t="s">
        <v>217</v>
      </c>
      <c r="E6" s="29" t="s">
        <v>220</v>
      </c>
    </row>
    <row r="8" s="2" customFormat="1" spans="2:2">
      <c r="B8" s="4" t="s">
        <v>221</v>
      </c>
    </row>
    <row r="10" s="28" customFormat="1" ht="11.25" spans="2:2">
      <c r="B10" s="32" t="s">
        <v>212</v>
      </c>
    </row>
    <row r="11" s="28" customFormat="1" ht="11.25" spans="2:3">
      <c r="B11" s="33"/>
      <c r="C11" s="28" t="s">
        <v>127</v>
      </c>
    </row>
    <row r="12" s="28" customFormat="1" ht="11.25" spans="2:2">
      <c r="B12" s="32" t="s">
        <v>213</v>
      </c>
    </row>
    <row r="13" s="28" customFormat="1" ht="11.25" spans="2:3">
      <c r="B13" s="33"/>
      <c r="C13" s="28" t="s">
        <v>222</v>
      </c>
    </row>
    <row r="14" spans="2:3">
      <c r="B14" s="32" t="s">
        <v>214</v>
      </c>
      <c r="C14" s="28"/>
    </row>
    <row r="15" spans="2:3">
      <c r="B15" s="34"/>
      <c r="C15" s="28" t="s">
        <v>223</v>
      </c>
    </row>
    <row r="16" s="28" customFormat="1" ht="11.25" spans="2:2">
      <c r="B16" s="32" t="s">
        <v>215</v>
      </c>
    </row>
    <row r="17" s="28" customFormat="1" ht="11.25" spans="2:3">
      <c r="B17" s="33"/>
      <c r="C17" s="28" t="s">
        <v>127</v>
      </c>
    </row>
  </sheetData>
  <pageMargins left="0.511811024" right="0.511811024" top="0.787401575" bottom="0.787401575" header="0.31496062" footer="0.31496062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60"/>
  <sheetViews>
    <sheetView topLeftCell="A31" workbookViewId="0">
      <selection activeCell="F61" sqref="F61"/>
    </sheetView>
  </sheetViews>
  <sheetFormatPr defaultColWidth="9" defaultRowHeight="13.5"/>
  <cols>
    <col min="2" max="2" width="27.775" customWidth="1"/>
    <col min="3" max="3" width="31.775" customWidth="1"/>
    <col min="4" max="4" width="10.3333333333333" customWidth="1"/>
    <col min="5" max="5" width="11.8833333333333" customWidth="1"/>
  </cols>
  <sheetData>
    <row r="1" s="1" customFormat="1" ht="43.2" customHeight="1" spans="2:2">
      <c r="B1" s="3" t="s">
        <v>224</v>
      </c>
    </row>
    <row r="2" s="2" customFormat="1" ht="12" spans="2:2">
      <c r="B2" s="4" t="s">
        <v>225</v>
      </c>
    </row>
    <row r="4" spans="2:3">
      <c r="B4" t="s">
        <v>226</v>
      </c>
      <c r="C4" s="6">
        <v>440</v>
      </c>
    </row>
    <row r="5" spans="2:3">
      <c r="B5" t="s">
        <v>227</v>
      </c>
      <c r="C5" s="7">
        <v>0.3</v>
      </c>
    </row>
    <row r="6" spans="2:3">
      <c r="B6" t="s">
        <v>228</v>
      </c>
      <c r="C6" s="8">
        <f>C4*C5</f>
        <v>132</v>
      </c>
    </row>
    <row r="8" spans="2:3">
      <c r="B8" t="s">
        <v>229</v>
      </c>
      <c r="C8" s="9">
        <f>C47</f>
        <v>0.1209</v>
      </c>
    </row>
    <row r="9" spans="2:3">
      <c r="B9" t="s">
        <v>230</v>
      </c>
      <c r="C9" s="8">
        <f>(C4+C6)/(1-C8)-(C4+C6)</f>
        <v>78.6654533045159</v>
      </c>
    </row>
    <row r="11" spans="2:3">
      <c r="B11" s="10" t="s">
        <v>231</v>
      </c>
      <c r="C11" s="11">
        <f>C4+C6+C9</f>
        <v>650.665453304516</v>
      </c>
    </row>
    <row r="13" s="2" customFormat="1" ht="12" spans="2:2">
      <c r="B13" s="4" t="s">
        <v>232</v>
      </c>
    </row>
    <row r="15" spans="2:2">
      <c r="B15" t="s">
        <v>233</v>
      </c>
    </row>
    <row r="17" spans="2:3">
      <c r="B17" t="s">
        <v>8</v>
      </c>
      <c r="C17" s="12">
        <v>122</v>
      </c>
    </row>
    <row r="18" spans="2:3">
      <c r="B18" t="s">
        <v>234</v>
      </c>
      <c r="C18">
        <v>5</v>
      </c>
    </row>
    <row r="19" spans="2:3">
      <c r="B19" t="s">
        <v>14</v>
      </c>
      <c r="C19" s="13">
        <f>C17*C18</f>
        <v>610</v>
      </c>
    </row>
    <row r="21" spans="2:3">
      <c r="B21" t="s">
        <v>235</v>
      </c>
      <c r="C21">
        <v>11</v>
      </c>
    </row>
    <row r="23" spans="2:3">
      <c r="B23" t="s">
        <v>236</v>
      </c>
      <c r="C23" s="14">
        <f>C19/C21</f>
        <v>55.4545454545455</v>
      </c>
    </row>
    <row r="24" spans="2:3">
      <c r="B24" t="s">
        <v>237</v>
      </c>
      <c r="C24" s="6">
        <v>7.8</v>
      </c>
    </row>
    <row r="25" spans="2:3">
      <c r="B25" t="s">
        <v>238</v>
      </c>
      <c r="C25" s="6">
        <v>0</v>
      </c>
    </row>
    <row r="26" spans="2:3">
      <c r="B26" t="s">
        <v>239</v>
      </c>
      <c r="C26" s="6">
        <f>(C23*C24)+C25</f>
        <v>432.545454545455</v>
      </c>
    </row>
    <row r="28" spans="2:3">
      <c r="B28" t="s">
        <v>240</v>
      </c>
      <c r="C28" s="15">
        <v>0.2</v>
      </c>
    </row>
    <row r="29" spans="2:3">
      <c r="B29" t="s">
        <v>228</v>
      </c>
      <c r="C29" s="8">
        <f>C19*C28</f>
        <v>122</v>
      </c>
    </row>
    <row r="31" spans="2:3">
      <c r="B31" t="s">
        <v>229</v>
      </c>
      <c r="C31" s="9">
        <f>C47</f>
        <v>0.1209</v>
      </c>
    </row>
    <row r="33" spans="2:3">
      <c r="B33" t="s">
        <v>230</v>
      </c>
      <c r="C33" s="8">
        <f>(C19+C29)/(1-C31)-(C19+C29)</f>
        <v>100.669775907178</v>
      </c>
    </row>
    <row r="35" spans="2:3">
      <c r="B35" s="10" t="s">
        <v>231</v>
      </c>
      <c r="C35" s="11">
        <f>C26+C29+C33</f>
        <v>655.215230452632</v>
      </c>
    </row>
    <row r="38" s="2" customFormat="1" ht="12" spans="2:2">
      <c r="B38" s="4" t="s">
        <v>241</v>
      </c>
    </row>
    <row r="40" spans="2:12">
      <c r="B40" s="16"/>
      <c r="C40" s="17" t="s">
        <v>242</v>
      </c>
      <c r="D40" s="17" t="s">
        <v>243</v>
      </c>
      <c r="E40" s="17" t="s">
        <v>244</v>
      </c>
      <c r="F40" s="17" t="s">
        <v>245</v>
      </c>
      <c r="G40" s="18" t="s">
        <v>246</v>
      </c>
      <c r="H40" s="17" t="s">
        <v>247</v>
      </c>
      <c r="I40" s="27" t="s">
        <v>248</v>
      </c>
      <c r="J40" s="27" t="s">
        <v>249</v>
      </c>
      <c r="K40" s="27" t="s">
        <v>250</v>
      </c>
      <c r="L40" s="27" t="s">
        <v>251</v>
      </c>
    </row>
    <row r="41" spans="2:12">
      <c r="B41" s="16" t="s">
        <v>252</v>
      </c>
      <c r="C41" s="19">
        <v>0.05</v>
      </c>
      <c r="D41" s="19">
        <v>0.0065</v>
      </c>
      <c r="E41" s="19">
        <v>0.03</v>
      </c>
      <c r="F41" s="19">
        <f>0.09*F43</f>
        <v>0.0144</v>
      </c>
      <c r="G41" s="19">
        <f>0.15*F43</f>
        <v>0.024</v>
      </c>
      <c r="H41" s="19">
        <v>0.008</v>
      </c>
      <c r="I41" s="19">
        <v>-0.012</v>
      </c>
      <c r="J41" s="22">
        <v>-0.0096</v>
      </c>
      <c r="K41" s="22">
        <v>-0.0077</v>
      </c>
      <c r="L41" s="22">
        <v>-0.0061</v>
      </c>
    </row>
    <row r="42" spans="2:1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2:12">
      <c r="B43" s="20" t="s">
        <v>253</v>
      </c>
      <c r="C43" s="16"/>
      <c r="D43" s="16"/>
      <c r="E43" s="16"/>
      <c r="F43" s="21">
        <v>0.16</v>
      </c>
      <c r="G43" s="16"/>
      <c r="H43" s="16"/>
      <c r="I43" s="16"/>
      <c r="J43" s="16"/>
      <c r="K43" s="16"/>
      <c r="L43" s="16"/>
    </row>
    <row r="44" spans="2:1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2:1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2:12">
      <c r="B46" s="16" t="s">
        <v>254</v>
      </c>
      <c r="C46" s="22" t="s">
        <v>255</v>
      </c>
      <c r="D46" s="16"/>
      <c r="E46" s="16"/>
      <c r="F46" s="16"/>
      <c r="G46" s="16"/>
      <c r="H46" s="16"/>
      <c r="I46" s="16"/>
      <c r="J46" s="16"/>
      <c r="K46" s="16"/>
      <c r="L46" s="16"/>
    </row>
    <row r="47" spans="2:12">
      <c r="B47" s="16">
        <v>2025</v>
      </c>
      <c r="C47" s="22">
        <f>SUM(C41:I41)</f>
        <v>0.1209</v>
      </c>
      <c r="D47" s="16"/>
      <c r="E47" s="16"/>
      <c r="F47" s="16"/>
      <c r="G47" s="16"/>
      <c r="H47" s="16"/>
      <c r="I47" s="16"/>
      <c r="J47" s="16"/>
      <c r="K47" s="16"/>
      <c r="L47" s="16"/>
    </row>
    <row r="48" spans="2:12">
      <c r="B48" s="16">
        <v>2026</v>
      </c>
      <c r="C48" s="22">
        <f>SUM(C41:H41)+J41</f>
        <v>0.1233</v>
      </c>
      <c r="D48" s="16"/>
      <c r="E48" s="16"/>
      <c r="F48" s="16"/>
      <c r="G48" s="16"/>
      <c r="H48" s="16"/>
      <c r="I48" s="16"/>
      <c r="J48" s="16"/>
      <c r="K48" s="16"/>
      <c r="L48" s="16"/>
    </row>
    <row r="49" spans="2:12">
      <c r="B49" s="16">
        <v>2027</v>
      </c>
      <c r="C49" s="22">
        <f>SUM(C41:H41)+K41</f>
        <v>0.1252</v>
      </c>
      <c r="D49" s="16"/>
      <c r="E49" s="16"/>
      <c r="F49" s="16"/>
      <c r="G49" s="16"/>
      <c r="H49" s="16"/>
      <c r="I49" s="16"/>
      <c r="J49" s="16"/>
      <c r="K49" s="16"/>
      <c r="L49" s="16"/>
    </row>
    <row r="50" spans="2:12">
      <c r="B50" s="16">
        <v>2028</v>
      </c>
      <c r="C50" s="22">
        <f>SUM(C41:H41)+L41</f>
        <v>0.1268</v>
      </c>
      <c r="D50" s="16"/>
      <c r="E50" s="16"/>
      <c r="F50" s="16"/>
      <c r="G50" s="16"/>
      <c r="H50" s="16"/>
      <c r="I50" s="16"/>
      <c r="J50" s="16"/>
      <c r="K50" s="16"/>
      <c r="L50" s="16"/>
    </row>
    <row r="51" spans="2:12">
      <c r="B51" s="16">
        <v>2029</v>
      </c>
      <c r="C51" s="22">
        <f>SUM(C41:H41)</f>
        <v>0.1329</v>
      </c>
      <c r="D51" s="16"/>
      <c r="E51" s="16"/>
      <c r="F51" s="16"/>
      <c r="G51" s="16"/>
      <c r="H51" s="16"/>
      <c r="I51" s="16"/>
      <c r="J51" s="16"/>
      <c r="K51" s="16"/>
      <c r="L51" s="16"/>
    </row>
    <row r="53" s="2" customFormat="1" ht="12" spans="2:2">
      <c r="B53" s="4" t="s">
        <v>256</v>
      </c>
    </row>
    <row r="55" spans="2:3">
      <c r="B55" s="23" t="s">
        <v>166</v>
      </c>
      <c r="C55" s="24">
        <v>2430.4</v>
      </c>
    </row>
    <row r="57" spans="2:5">
      <c r="B57" s="25" t="s">
        <v>168</v>
      </c>
      <c r="C57" s="26">
        <v>0.08</v>
      </c>
      <c r="E57" s="8">
        <f>$C$55*C57</f>
        <v>194.432</v>
      </c>
    </row>
    <row r="58" spans="2:5">
      <c r="B58" s="25" t="s">
        <v>169</v>
      </c>
      <c r="C58" s="26">
        <v>0.13</v>
      </c>
      <c r="E58" s="8">
        <f>$C$55*C58</f>
        <v>315.952</v>
      </c>
    </row>
    <row r="59" spans="2:5">
      <c r="B59" s="25" t="s">
        <v>257</v>
      </c>
      <c r="C59" s="26">
        <v>0.2655</v>
      </c>
      <c r="E59" s="8">
        <f>$C$55*C59</f>
        <v>645.2712</v>
      </c>
    </row>
    <row r="60" spans="2:5">
      <c r="B60" s="25" t="s">
        <v>258</v>
      </c>
      <c r="C60" s="9">
        <v>0.06</v>
      </c>
      <c r="E60" s="8">
        <f>(C55+E57+E58+E59)*C60</f>
        <v>215.163312</v>
      </c>
    </row>
  </sheetData>
  <pageMargins left="0.511811024" right="0.511811024" top="0.787401575" bottom="0.787401575" header="0.31496062" footer="0.31496062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7"/>
  <sheetViews>
    <sheetView workbookViewId="0">
      <selection activeCell="K18" sqref="K18"/>
    </sheetView>
  </sheetViews>
  <sheetFormatPr defaultColWidth="9" defaultRowHeight="13.5" outlineLevelCol="1"/>
  <sheetData>
    <row r="1" s="1" customFormat="1" ht="43.2" customHeight="1" spans="2:2">
      <c r="B1" s="3" t="s">
        <v>259</v>
      </c>
    </row>
    <row r="2" s="2" customFormat="1" ht="12" spans="2:2">
      <c r="B2" s="4" t="s">
        <v>260</v>
      </c>
    </row>
    <row r="4" spans="2:2">
      <c r="B4" s="5" t="s">
        <v>261</v>
      </c>
    </row>
    <row r="5" spans="2:2">
      <c r="B5" t="s">
        <v>262</v>
      </c>
    </row>
    <row r="6" spans="2:2">
      <c r="B6" s="5" t="s">
        <v>263</v>
      </c>
    </row>
    <row r="7" spans="2:2">
      <c r="B7" t="s">
        <v>264</v>
      </c>
    </row>
    <row r="8" spans="2:2">
      <c r="B8" s="5" t="s">
        <v>99</v>
      </c>
    </row>
    <row r="9" spans="2:2">
      <c r="B9" t="s">
        <v>265</v>
      </c>
    </row>
    <row r="10" spans="2:2">
      <c r="B10" s="5" t="s">
        <v>70</v>
      </c>
    </row>
    <row r="11" spans="2:2">
      <c r="B11" t="s">
        <v>266</v>
      </c>
    </row>
    <row r="12" spans="2:2">
      <c r="B12" s="5" t="s">
        <v>267</v>
      </c>
    </row>
    <row r="13" spans="2:2">
      <c r="B13" t="s">
        <v>268</v>
      </c>
    </row>
    <row r="14" spans="2:2">
      <c r="B14" s="5" t="s">
        <v>269</v>
      </c>
    </row>
    <row r="15" spans="2:2">
      <c r="B15" t="s">
        <v>270</v>
      </c>
    </row>
    <row r="16" spans="2:2">
      <c r="B16" s="5" t="s">
        <v>271</v>
      </c>
    </row>
    <row r="17" spans="2:2">
      <c r="B17" t="s">
        <v>272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1"/>
  <sheetViews>
    <sheetView workbookViewId="0">
      <selection activeCell="H3" sqref="H3"/>
    </sheetView>
  </sheetViews>
  <sheetFormatPr defaultColWidth="9" defaultRowHeight="13.5" outlineLevelCol="7"/>
  <cols>
    <col min="1" max="1" width="8.88333333333333" style="55"/>
    <col min="2" max="2" width="13.775" style="55" customWidth="1"/>
    <col min="3" max="6" width="8.88333333333333" style="55"/>
    <col min="7" max="7" width="13.775" style="55" customWidth="1"/>
    <col min="8" max="16384" width="8.88333333333333" style="55"/>
  </cols>
  <sheetData>
    <row r="1" s="1" customFormat="1" ht="43.2" customHeight="1" spans="2:7">
      <c r="B1" s="3" t="s">
        <v>0</v>
      </c>
      <c r="G1" s="3"/>
    </row>
    <row r="2" s="28" customFormat="1" ht="11.25"/>
    <row r="3" s="28" customFormat="1" ht="15" customHeight="1" spans="2:8">
      <c r="B3" s="60"/>
      <c r="C3" s="61"/>
      <c r="G3" s="60" t="s">
        <v>65</v>
      </c>
      <c r="H3" s="61" t="s">
        <v>66</v>
      </c>
    </row>
    <row r="4" s="28" customFormat="1" ht="11.25" spans="7:8">
      <c r="G4" s="67" t="s">
        <v>6</v>
      </c>
      <c r="H4" s="62" t="s">
        <v>67</v>
      </c>
    </row>
    <row r="5" s="28" customFormat="1" ht="11.25"/>
    <row r="6" s="28" customFormat="1" ht="11.25"/>
    <row r="7" s="28" customFormat="1" ht="11.25"/>
    <row r="8" s="28" customFormat="1" ht="11.25"/>
    <row r="9" s="28" customFormat="1" ht="11.25"/>
    <row r="10" s="28" customFormat="1" ht="11.25"/>
    <row r="11" s="28" customFormat="1" ht="11.25"/>
    <row r="12" s="28" customFormat="1" ht="11.25"/>
    <row r="13" s="28" customFormat="1" ht="11.25"/>
    <row r="14" s="28" customFormat="1" ht="11.25"/>
    <row r="15" s="28" customFormat="1" ht="11.25"/>
    <row r="16" s="28" customFormat="1" ht="11.25"/>
    <row r="17" s="28" customFormat="1" ht="11.25"/>
    <row r="18" s="28" customFormat="1" ht="11.25"/>
    <row r="19" s="28" customFormat="1" ht="11.25"/>
    <row r="20" s="28" customFormat="1" ht="11.25"/>
    <row r="21" s="28" customFormat="1" ht="11.25"/>
    <row r="22" s="28" customFormat="1" ht="11.25"/>
    <row r="23" s="28" customFormat="1" ht="11.25"/>
    <row r="24" s="28" customFormat="1" ht="11.25"/>
    <row r="25" s="28" customFormat="1" ht="11.25"/>
    <row r="26" s="28" customFormat="1" ht="11.25"/>
    <row r="27" s="28" customFormat="1" ht="11.25"/>
    <row r="28" s="28" customFormat="1" ht="11.25"/>
    <row r="29" s="28" customFormat="1" ht="11.25"/>
    <row r="30" s="28" customFormat="1" ht="11.25"/>
    <row r="31" s="28" customFormat="1" ht="11.25"/>
    <row r="32" s="28" customFormat="1" ht="11.25"/>
    <row r="33" s="28" customFormat="1" ht="11.25"/>
    <row r="34" s="28" customFormat="1" ht="11.25"/>
    <row r="35" s="28" customFormat="1" ht="11.25"/>
    <row r="36" s="28" customFormat="1" ht="11.25"/>
    <row r="37" s="28" customFormat="1" ht="11.25"/>
    <row r="38" s="28" customFormat="1" ht="11.25"/>
    <row r="39" s="28" customFormat="1" ht="11.25"/>
    <row r="40" s="28" customFormat="1" ht="11.25"/>
    <row r="41" s="28" customFormat="1" ht="11.25"/>
    <row r="42" s="28" customFormat="1" ht="11.25"/>
    <row r="43" s="28" customFormat="1" ht="11.25"/>
    <row r="44" s="28" customFormat="1" ht="11.25"/>
    <row r="45" s="28" customFormat="1" ht="11.25"/>
    <row r="46" s="28" customFormat="1" ht="11.25"/>
    <row r="47" s="28" customFormat="1" ht="11.25"/>
    <row r="48" s="28" customFormat="1" ht="11.25"/>
    <row r="49" s="28" customFormat="1" ht="11.25"/>
    <row r="50" s="28" customFormat="1" ht="11.25"/>
    <row r="51" s="28" customFormat="1" ht="11.25"/>
    <row r="52" s="28" customFormat="1" ht="11.25"/>
    <row r="53" s="28" customFormat="1" ht="11.25"/>
    <row r="54" s="28" customFormat="1" ht="11.25"/>
    <row r="55" s="28" customFormat="1" ht="11.25"/>
    <row r="56" s="28" customFormat="1" ht="11.25"/>
    <row r="57" s="28" customFormat="1" ht="11.25"/>
    <row r="58" s="28" customFormat="1" ht="11.25"/>
    <row r="59" s="28" customFormat="1" ht="11.25"/>
    <row r="60" s="28" customFormat="1" ht="11.25"/>
    <row r="61" s="28" customFormat="1" ht="11.25"/>
    <row r="62" s="28" customFormat="1" ht="11.25"/>
    <row r="63" s="28" customFormat="1" ht="11.25"/>
    <row r="64" s="28" customFormat="1" ht="11.25"/>
    <row r="65" s="28" customFormat="1" ht="11.25"/>
    <row r="66" s="28" customFormat="1" ht="11.25"/>
    <row r="67" s="28" customFormat="1" ht="11.25"/>
    <row r="68" s="28" customFormat="1" ht="11.25"/>
    <row r="69" s="28" customFormat="1" ht="11.25"/>
    <row r="70" s="28" customFormat="1" ht="11.25"/>
    <row r="71" spans="7:8">
      <c r="G71" s="28"/>
      <c r="H71" s="28"/>
    </row>
    <row r="72" spans="7:8">
      <c r="G72" s="28"/>
      <c r="H72" s="28"/>
    </row>
    <row r="73" spans="7:8">
      <c r="G73" s="28"/>
      <c r="H73" s="28"/>
    </row>
    <row r="74" spans="7:8">
      <c r="G74" s="28"/>
      <c r="H74" s="28"/>
    </row>
    <row r="75" spans="7:8">
      <c r="G75" s="28"/>
      <c r="H75" s="28"/>
    </row>
    <row r="76" spans="7:8">
      <c r="G76" s="28"/>
      <c r="H76" s="28"/>
    </row>
    <row r="77" spans="7:8">
      <c r="G77" s="28"/>
      <c r="H77" s="28"/>
    </row>
    <row r="78" spans="7:8">
      <c r="G78" s="28"/>
      <c r="H78" s="28"/>
    </row>
    <row r="79" spans="7:8">
      <c r="G79" s="28"/>
      <c r="H79" s="28"/>
    </row>
    <row r="80" spans="7:8">
      <c r="G80" s="28"/>
      <c r="H80" s="28"/>
    </row>
    <row r="81" spans="7:8">
      <c r="G81" s="28"/>
      <c r="H81" s="28"/>
    </row>
    <row r="82" spans="7:8">
      <c r="G82" s="28"/>
      <c r="H82" s="28"/>
    </row>
    <row r="83" spans="7:8">
      <c r="G83" s="28"/>
      <c r="H83" s="28"/>
    </row>
    <row r="84" spans="7:8">
      <c r="G84" s="28"/>
      <c r="H84" s="28"/>
    </row>
    <row r="85" spans="7:8">
      <c r="G85" s="28"/>
      <c r="H85" s="28"/>
    </row>
    <row r="86" spans="7:8">
      <c r="G86" s="28"/>
      <c r="H86" s="28"/>
    </row>
    <row r="87" spans="7:8">
      <c r="G87" s="28"/>
      <c r="H87" s="28"/>
    </row>
    <row r="88" spans="7:8">
      <c r="G88" s="28"/>
      <c r="H88" s="28"/>
    </row>
    <row r="89" spans="7:8">
      <c r="G89" s="28"/>
      <c r="H89" s="28"/>
    </row>
    <row r="90" spans="7:8">
      <c r="G90" s="28"/>
      <c r="H90" s="28"/>
    </row>
    <row r="91" spans="7:8">
      <c r="G91" s="28"/>
      <c r="H91" s="28"/>
    </row>
  </sheetData>
  <pageMargins left="0.511811024" right="0.511811024" top="0.787401575" bottom="0.787401575" header="0.31496062" footer="0.31496062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68"/>
  <sheetViews>
    <sheetView workbookViewId="0">
      <selection activeCell="G18" sqref="G18"/>
    </sheetView>
  </sheetViews>
  <sheetFormatPr defaultColWidth="9" defaultRowHeight="13.5"/>
  <cols>
    <col min="1" max="1" width="2.775" style="55" customWidth="1"/>
    <col min="2" max="3" width="17.775" style="55" customWidth="1"/>
    <col min="4" max="4" width="8.88333333333333" style="55"/>
    <col min="5" max="5" width="15.4416666666667" style="55" customWidth="1"/>
    <col min="6" max="6" width="25.775" style="55" customWidth="1"/>
    <col min="7" max="12" width="19.1083333333333" style="55" customWidth="1"/>
    <col min="13" max="16384" width="8.88333333333333" style="55"/>
  </cols>
  <sheetData>
    <row r="1" s="1" customFormat="1" ht="43.2" customHeight="1" spans="2:2">
      <c r="B1" s="3" t="s">
        <v>0</v>
      </c>
    </row>
    <row r="2" s="2" customFormat="1" ht="12" spans="2:2">
      <c r="B2" s="4" t="s">
        <v>68</v>
      </c>
    </row>
    <row r="3" s="28" customFormat="1" ht="11.25"/>
    <row r="4" s="28" customFormat="1" ht="20.4" customHeight="1" spans="2:12">
      <c r="B4" s="56" t="s">
        <v>69</v>
      </c>
      <c r="C4" s="56" t="s">
        <v>70</v>
      </c>
      <c r="D4" s="57" t="s">
        <v>71</v>
      </c>
      <c r="E4" s="57" t="s">
        <v>72</v>
      </c>
      <c r="F4" s="57" t="s">
        <v>73</v>
      </c>
      <c r="G4" s="57" t="s">
        <v>74</v>
      </c>
      <c r="H4" s="57" t="s">
        <v>75</v>
      </c>
      <c r="I4" s="57" t="s">
        <v>76</v>
      </c>
      <c r="J4" s="57" t="s">
        <v>77</v>
      </c>
      <c r="K4" s="57" t="s">
        <v>78</v>
      </c>
      <c r="L4" s="57" t="s">
        <v>79</v>
      </c>
    </row>
    <row r="5" s="28" customFormat="1" ht="11.25"/>
    <row r="6" s="28" customFormat="1" ht="11.25" spans="2:12">
      <c r="B6" s="58">
        <v>45839</v>
      </c>
      <c r="C6" s="35" t="s">
        <v>80</v>
      </c>
      <c r="D6" s="35" t="s">
        <v>81</v>
      </c>
      <c r="E6" s="35" t="s">
        <v>82</v>
      </c>
      <c r="F6" s="35" t="s">
        <v>83</v>
      </c>
      <c r="G6" s="59">
        <v>657.06</v>
      </c>
      <c r="H6" s="35" t="s">
        <v>84</v>
      </c>
      <c r="I6" s="58" t="s">
        <v>6</v>
      </c>
      <c r="J6" s="58" t="s">
        <v>6</v>
      </c>
      <c r="K6" s="58" t="s">
        <v>6</v>
      </c>
      <c r="L6" s="58">
        <v>45870</v>
      </c>
    </row>
    <row r="7" s="28" customFormat="1" ht="11.25" spans="2:12">
      <c r="B7" s="58">
        <v>45868</v>
      </c>
      <c r="C7" s="35" t="s">
        <v>85</v>
      </c>
      <c r="D7" s="35" t="s">
        <v>86</v>
      </c>
      <c r="E7" s="35" t="s">
        <v>87</v>
      </c>
      <c r="F7" s="35" t="s">
        <v>88</v>
      </c>
      <c r="G7" s="59">
        <v>2136.86</v>
      </c>
      <c r="H7" s="35" t="s">
        <v>89</v>
      </c>
      <c r="I7" s="58">
        <v>45839</v>
      </c>
      <c r="J7" s="58">
        <v>45839</v>
      </c>
      <c r="K7" s="58" t="s">
        <v>6</v>
      </c>
      <c r="L7" s="58">
        <v>45868</v>
      </c>
    </row>
    <row r="8" s="28" customFormat="1" ht="11.25"/>
    <row r="9" s="28" customFormat="1" ht="11.25"/>
    <row r="10" s="28" customFormat="1" ht="11.25"/>
    <row r="11" s="28" customFormat="1" ht="11.25"/>
    <row r="12" s="28" customFormat="1" ht="11.25"/>
    <row r="13" s="28" customFormat="1" ht="11.25"/>
    <row r="14" s="28" customFormat="1" ht="11.25"/>
    <row r="15" s="28" customFormat="1" ht="11.25"/>
    <row r="16" s="28" customFormat="1" ht="11.25"/>
    <row r="17" s="28" customFormat="1" ht="11.25"/>
    <row r="18" s="28" customFormat="1" ht="11.25"/>
    <row r="19" s="28" customFormat="1" ht="11.25"/>
    <row r="20" s="28" customFormat="1" ht="11.25"/>
    <row r="21" s="28" customFormat="1" ht="11.25"/>
    <row r="22" s="28" customFormat="1" ht="11.25"/>
    <row r="23" s="28" customFormat="1" ht="11.25"/>
    <row r="24" s="28" customFormat="1" ht="11.25"/>
    <row r="25" s="28" customFormat="1" ht="11.25"/>
    <row r="26" s="28" customFormat="1" ht="11.25"/>
    <row r="27" s="28" customFormat="1" ht="11.25"/>
    <row r="28" s="28" customFormat="1" ht="11.25"/>
    <row r="29" s="28" customFormat="1" ht="11.25"/>
    <row r="30" s="28" customFormat="1" ht="11.25"/>
    <row r="31" s="28" customFormat="1" ht="11.25"/>
    <row r="32" s="28" customFormat="1" ht="11.25"/>
    <row r="33" s="28" customFormat="1" ht="11.25"/>
    <row r="34" s="28" customFormat="1" ht="11.25"/>
    <row r="35" s="28" customFormat="1" ht="11.25"/>
    <row r="36" s="28" customFormat="1" ht="11.25"/>
    <row r="37" s="28" customFormat="1" ht="11.25"/>
    <row r="38" s="28" customFormat="1" ht="11.25"/>
    <row r="39" s="28" customFormat="1" ht="11.25"/>
    <row r="40" s="28" customFormat="1" ht="11.25"/>
    <row r="41" s="28" customFormat="1" ht="11.25"/>
    <row r="42" s="28" customFormat="1" ht="11.25"/>
    <row r="43" s="28" customFormat="1" ht="11.25"/>
    <row r="44" s="28" customFormat="1" ht="11.25"/>
    <row r="45" s="28" customFormat="1" ht="11.25"/>
    <row r="46" s="28" customFormat="1" ht="11.25"/>
    <row r="47" s="28" customFormat="1" ht="11.25"/>
    <row r="48" s="28" customFormat="1" ht="11.25"/>
    <row r="49" s="28" customFormat="1" ht="11.25"/>
    <row r="50" s="28" customFormat="1" ht="11.25"/>
    <row r="51" s="28" customFormat="1" ht="11.25"/>
    <row r="52" s="28" customFormat="1" ht="11.25"/>
    <row r="53" s="28" customFormat="1" ht="11.25"/>
    <row r="54" s="28" customFormat="1" ht="11.25"/>
    <row r="55" s="28" customFormat="1" ht="11.25"/>
    <row r="56" s="28" customFormat="1" ht="11.25"/>
    <row r="57" s="28" customFormat="1" ht="11.25"/>
    <row r="58" s="28" customFormat="1" ht="11.25"/>
    <row r="59" s="28" customFormat="1" ht="11.25"/>
    <row r="60" s="28" customFormat="1" ht="11.25"/>
    <row r="61" s="28" customFormat="1" ht="11.25"/>
    <row r="62" s="28" customFormat="1" ht="11.25"/>
    <row r="63" s="28" customFormat="1" ht="11.25"/>
    <row r="64" s="28" customFormat="1" ht="11.25"/>
    <row r="65" s="28" customFormat="1" ht="11.25"/>
    <row r="66" s="28" customFormat="1" ht="11.25"/>
    <row r="67" s="28" customFormat="1" ht="11.25"/>
    <row r="68" s="28" customFormat="1" ht="11.25"/>
  </sheetData>
  <conditionalFormatting sqref="B4:C4">
    <cfRule type="duplicateValues" dxfId="0" priority="1"/>
  </conditionalFormatting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9"/>
  <sheetViews>
    <sheetView workbookViewId="0">
      <selection activeCell="B29" sqref="B29"/>
    </sheetView>
  </sheetViews>
  <sheetFormatPr defaultColWidth="9" defaultRowHeight="12"/>
  <cols>
    <col min="1" max="1" width="22" style="29" customWidth="1"/>
    <col min="2" max="2" width="19.5583333333333" style="29" customWidth="1"/>
    <col min="3" max="3" width="9.88333333333333" style="29" customWidth="1"/>
    <col min="4" max="4" width="12.6666666666667" style="29" customWidth="1"/>
    <col min="5" max="5" width="14.8833333333333" style="29" customWidth="1"/>
    <col min="6" max="6" width="15" style="29" customWidth="1"/>
    <col min="7" max="7" width="13.1083333333333" style="29" customWidth="1"/>
    <col min="8" max="8" width="13.3333333333333" style="29" customWidth="1"/>
    <col min="9" max="9" width="12.2166666666667" style="29" customWidth="1"/>
    <col min="10" max="10" width="20.8833333333333" style="29" customWidth="1"/>
    <col min="11" max="11" width="7.775" style="29" customWidth="1"/>
    <col min="12" max="12" width="11.6666666666667" style="29" customWidth="1"/>
    <col min="13" max="16384" width="8.88333333333333" style="29"/>
  </cols>
  <sheetData>
    <row r="1" s="1" customFormat="1" ht="43.2" customHeight="1" spans="2:2">
      <c r="B1" s="3" t="s">
        <v>90</v>
      </c>
    </row>
    <row r="2" s="2" customFormat="1" spans="2:2">
      <c r="B2" s="4" t="s">
        <v>91</v>
      </c>
    </row>
    <row r="4" spans="2:12">
      <c r="B4" s="40" t="s">
        <v>10</v>
      </c>
      <c r="C4" s="25" t="s">
        <v>92</v>
      </c>
      <c r="D4" s="25" t="s">
        <v>93</v>
      </c>
      <c r="E4" s="25" t="s">
        <v>94</v>
      </c>
      <c r="F4" s="25" t="s">
        <v>95</v>
      </c>
      <c r="G4" s="47" t="s">
        <v>96</v>
      </c>
      <c r="H4" s="47" t="s">
        <v>97</v>
      </c>
      <c r="I4" s="47" t="s">
        <v>98</v>
      </c>
      <c r="J4" s="47" t="s">
        <v>99</v>
      </c>
      <c r="L4" s="48" t="s">
        <v>100</v>
      </c>
    </row>
    <row r="5" spans="2:12">
      <c r="B5" s="52" t="s">
        <v>101</v>
      </c>
      <c r="C5" s="51" t="s">
        <v>102</v>
      </c>
      <c r="D5" s="51" t="s">
        <v>103</v>
      </c>
      <c r="E5" s="51" t="s">
        <v>102</v>
      </c>
      <c r="F5" s="51" t="s">
        <v>104</v>
      </c>
      <c r="G5" s="49" t="s">
        <v>105</v>
      </c>
      <c r="H5" s="49" t="s">
        <v>106</v>
      </c>
      <c r="I5" s="49" t="s">
        <v>107</v>
      </c>
      <c r="J5" s="49" t="s">
        <v>108</v>
      </c>
      <c r="L5" s="43" t="s">
        <v>109</v>
      </c>
    </row>
    <row r="6" spans="2:12">
      <c r="B6" s="53" t="s">
        <v>110</v>
      </c>
      <c r="C6" s="42" t="s">
        <v>111</v>
      </c>
      <c r="D6" s="42" t="s">
        <v>112</v>
      </c>
      <c r="E6" s="42" t="s">
        <v>113</v>
      </c>
      <c r="F6" s="42" t="s">
        <v>104</v>
      </c>
      <c r="G6" s="50" t="s">
        <v>114</v>
      </c>
      <c r="H6" s="50" t="s">
        <v>115</v>
      </c>
      <c r="I6" s="50" t="s">
        <v>116</v>
      </c>
      <c r="J6" s="50" t="s">
        <v>117</v>
      </c>
      <c r="L6" s="43" t="s">
        <v>109</v>
      </c>
    </row>
    <row r="7" spans="2:12">
      <c r="B7" s="52" t="s">
        <v>118</v>
      </c>
      <c r="C7" s="51" t="s">
        <v>111</v>
      </c>
      <c r="D7" s="51" t="s">
        <v>112</v>
      </c>
      <c r="E7" s="51" t="s">
        <v>119</v>
      </c>
      <c r="F7" s="51" t="s">
        <v>104</v>
      </c>
      <c r="G7" s="49" t="s">
        <v>114</v>
      </c>
      <c r="H7" s="49" t="s">
        <v>115</v>
      </c>
      <c r="I7" s="49" t="s">
        <v>116</v>
      </c>
      <c r="J7" s="49" t="s">
        <v>120</v>
      </c>
      <c r="L7" s="43" t="s">
        <v>109</v>
      </c>
    </row>
    <row r="8" spans="2:12">
      <c r="B8" s="53" t="s">
        <v>121</v>
      </c>
      <c r="C8" s="42" t="s">
        <v>111</v>
      </c>
      <c r="D8" s="42" t="s">
        <v>112</v>
      </c>
      <c r="E8" s="42" t="s">
        <v>122</v>
      </c>
      <c r="F8" s="42" t="s">
        <v>104</v>
      </c>
      <c r="G8" s="50" t="s">
        <v>123</v>
      </c>
      <c r="H8" s="50" t="s">
        <v>124</v>
      </c>
      <c r="I8" s="50" t="s">
        <v>125</v>
      </c>
      <c r="J8" s="50" t="s">
        <v>117</v>
      </c>
      <c r="L8" s="43" t="s">
        <v>109</v>
      </c>
    </row>
    <row r="10" s="2" customFormat="1" spans="2:2">
      <c r="B10" s="4" t="s">
        <v>126</v>
      </c>
    </row>
    <row r="12" s="28" customFormat="1" ht="11.25" spans="2:2">
      <c r="B12" s="32" t="s">
        <v>10</v>
      </c>
    </row>
    <row r="13" s="28" customFormat="1" ht="11.25" spans="2:3">
      <c r="B13" s="33"/>
      <c r="C13" s="28" t="s">
        <v>127</v>
      </c>
    </row>
    <row r="14" s="28" customFormat="1" ht="11.25" spans="2:2">
      <c r="B14" s="32" t="s">
        <v>92</v>
      </c>
    </row>
    <row r="15" s="28" customFormat="1" ht="11.25" spans="2:3">
      <c r="B15" s="33"/>
      <c r="C15" s="54" t="s">
        <v>128</v>
      </c>
    </row>
    <row r="16" spans="2:3">
      <c r="B16" s="32" t="s">
        <v>97</v>
      </c>
      <c r="C16" s="28"/>
    </row>
    <row r="17" spans="2:3">
      <c r="B17" s="34"/>
      <c r="C17" s="28" t="s">
        <v>129</v>
      </c>
    </row>
    <row r="18" s="28" customFormat="1" ht="11.25" spans="2:2">
      <c r="B18" s="32" t="s">
        <v>130</v>
      </c>
    </row>
    <row r="19" s="28" customFormat="1" ht="11.25" spans="2:3">
      <c r="B19" s="37"/>
      <c r="C19" s="28" t="s">
        <v>131</v>
      </c>
    </row>
    <row r="20" s="28" customFormat="1" ht="11.25" spans="2:2">
      <c r="B20" s="32" t="s">
        <v>96</v>
      </c>
    </row>
    <row r="21" s="28" customFormat="1" ht="11.25" spans="2:3">
      <c r="B21" s="33"/>
      <c r="C21" s="28" t="s">
        <v>132</v>
      </c>
    </row>
    <row r="22" spans="2:3">
      <c r="B22" s="32" t="s">
        <v>98</v>
      </c>
      <c r="C22" s="28"/>
    </row>
    <row r="23" spans="2:3">
      <c r="B23" s="37"/>
      <c r="C23" s="28" t="s">
        <v>131</v>
      </c>
    </row>
    <row r="24" spans="2:3">
      <c r="B24" s="32" t="s">
        <v>99</v>
      </c>
      <c r="C24" s="28"/>
    </row>
    <row r="25" spans="2:3">
      <c r="B25" s="33"/>
      <c r="C25" s="28" t="s">
        <v>132</v>
      </c>
    </row>
    <row r="26" s="28" customFormat="1" ht="11.25" spans="2:2">
      <c r="B26" s="32" t="s">
        <v>94</v>
      </c>
    </row>
    <row r="27" s="28" customFormat="1" ht="11.25" spans="2:3">
      <c r="B27" s="34"/>
      <c r="C27" s="28" t="s">
        <v>133</v>
      </c>
    </row>
    <row r="28" s="28" customFormat="1" ht="11.25" spans="2:2">
      <c r="B28" s="32" t="s">
        <v>95</v>
      </c>
    </row>
    <row r="29" s="28" customFormat="1" ht="11.25" spans="2:3">
      <c r="B29" s="33"/>
      <c r="C29" s="28" t="s">
        <v>134</v>
      </c>
    </row>
  </sheetData>
  <conditionalFormatting sqref="B4:B8">
    <cfRule type="duplicateValues" dxfId="0" priority="1"/>
  </conditionalFormatting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H19" sqref="H19"/>
    </sheetView>
  </sheetViews>
  <sheetFormatPr defaultColWidth="9" defaultRowHeight="12" outlineLevelCol="7"/>
  <cols>
    <col min="1" max="1" width="22" style="29" customWidth="1"/>
    <col min="2" max="2" width="19.5583333333333" style="29" customWidth="1"/>
    <col min="3" max="3" width="9.88333333333333" style="29" customWidth="1"/>
    <col min="4" max="4" width="12.6666666666667" style="29" customWidth="1"/>
    <col min="5" max="5" width="14.8833333333333" style="29" customWidth="1"/>
    <col min="6" max="6" width="20.2166666666667" style="29" customWidth="1"/>
    <col min="7" max="7" width="14.8833333333333" style="29" customWidth="1"/>
    <col min="8" max="8" width="15" style="29" customWidth="1"/>
    <col min="9" max="9" width="13.1083333333333" style="29" customWidth="1"/>
    <col min="10" max="10" width="13.3333333333333" style="29" customWidth="1"/>
    <col min="11" max="11" width="12.2166666666667" style="29" customWidth="1"/>
    <col min="12" max="12" width="20.8833333333333" style="29" customWidth="1"/>
    <col min="13" max="13" width="7.775" style="29" customWidth="1"/>
    <col min="14" max="14" width="11.6666666666667" style="29" customWidth="1"/>
    <col min="15" max="16384" width="8.88333333333333" style="29"/>
  </cols>
  <sheetData>
    <row r="1" s="1" customFormat="1" ht="43.2" customHeight="1" spans="2:2">
      <c r="B1" s="3" t="s">
        <v>135</v>
      </c>
    </row>
    <row r="2" s="2" customFormat="1" spans="2:2">
      <c r="B2" s="4" t="s">
        <v>136</v>
      </c>
    </row>
    <row r="4" spans="2:8">
      <c r="B4" s="47" t="s">
        <v>97</v>
      </c>
      <c r="C4" s="47" t="s">
        <v>98</v>
      </c>
      <c r="D4" s="25" t="s">
        <v>93</v>
      </c>
      <c r="E4" s="47" t="s">
        <v>96</v>
      </c>
      <c r="F4" s="47" t="s">
        <v>99</v>
      </c>
      <c r="H4" s="48" t="s">
        <v>100</v>
      </c>
    </row>
    <row r="5" spans="2:8">
      <c r="B5" s="49" t="s">
        <v>106</v>
      </c>
      <c r="C5" s="49" t="s">
        <v>107</v>
      </c>
      <c r="D5" s="51" t="s">
        <v>103</v>
      </c>
      <c r="E5" s="49" t="s">
        <v>105</v>
      </c>
      <c r="F5" s="49" t="s">
        <v>108</v>
      </c>
      <c r="H5" s="43" t="s">
        <v>109</v>
      </c>
    </row>
    <row r="6" spans="2:8">
      <c r="B6" s="50" t="s">
        <v>115</v>
      </c>
      <c r="C6" s="50" t="s">
        <v>116</v>
      </c>
      <c r="D6" s="42" t="s">
        <v>112</v>
      </c>
      <c r="E6" s="50" t="s">
        <v>114</v>
      </c>
      <c r="F6" s="50" t="s">
        <v>117</v>
      </c>
      <c r="H6" s="43" t="s">
        <v>109</v>
      </c>
    </row>
    <row r="7" spans="2:8">
      <c r="B7" s="49" t="s">
        <v>115</v>
      </c>
      <c r="C7" s="49" t="s">
        <v>116</v>
      </c>
      <c r="D7" s="51" t="s">
        <v>112</v>
      </c>
      <c r="E7" s="49" t="s">
        <v>114</v>
      </c>
      <c r="F7" s="49" t="s">
        <v>120</v>
      </c>
      <c r="H7" s="43" t="s">
        <v>109</v>
      </c>
    </row>
    <row r="8" spans="2:8">
      <c r="B8" s="50" t="s">
        <v>124</v>
      </c>
      <c r="C8" s="50" t="s">
        <v>125</v>
      </c>
      <c r="D8" s="42" t="s">
        <v>112</v>
      </c>
      <c r="E8" s="50" t="s">
        <v>123</v>
      </c>
      <c r="F8" s="50" t="s">
        <v>117</v>
      </c>
      <c r="H8" s="43" t="s">
        <v>109</v>
      </c>
    </row>
    <row r="10" s="2" customFormat="1" spans="2:2">
      <c r="B10" s="4" t="s">
        <v>137</v>
      </c>
    </row>
    <row r="12" s="28" customFormat="1" ht="11.25" spans="2:2">
      <c r="B12" s="32" t="s">
        <v>97</v>
      </c>
    </row>
    <row r="13" s="28" customFormat="1" ht="11.25" spans="2:3">
      <c r="B13" s="33"/>
      <c r="C13" s="28" t="s">
        <v>138</v>
      </c>
    </row>
    <row r="14" s="28" customFormat="1" ht="11.25" spans="2:2">
      <c r="B14" s="32" t="s">
        <v>98</v>
      </c>
    </row>
    <row r="15" s="28" customFormat="1" ht="11.25" spans="2:3">
      <c r="B15" s="37"/>
      <c r="C15" s="28" t="s">
        <v>139</v>
      </c>
    </row>
    <row r="16" s="28" customFormat="1" ht="11.25" spans="2:2">
      <c r="B16" s="32" t="s">
        <v>130</v>
      </c>
    </row>
    <row r="17" s="28" customFormat="1" ht="11.25" spans="2:3">
      <c r="B17" s="37"/>
      <c r="C17" s="28" t="s">
        <v>140</v>
      </c>
    </row>
    <row r="18" spans="2:2">
      <c r="B18" s="32" t="s">
        <v>96</v>
      </c>
    </row>
    <row r="19" spans="2:3">
      <c r="B19" s="33"/>
      <c r="C19" s="28" t="s">
        <v>141</v>
      </c>
    </row>
    <row r="20" spans="2:3">
      <c r="B20" s="32" t="s">
        <v>99</v>
      </c>
      <c r="C20" s="28"/>
    </row>
    <row r="21" spans="2:3">
      <c r="B21" s="33"/>
      <c r="C21" s="28" t="s">
        <v>142</v>
      </c>
    </row>
  </sheetData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5"/>
  <sheetViews>
    <sheetView workbookViewId="0">
      <selection activeCell="B5" sqref="B5:C5"/>
    </sheetView>
  </sheetViews>
  <sheetFormatPr defaultColWidth="9" defaultRowHeight="12" outlineLevelCol="4"/>
  <cols>
    <col min="1" max="1" width="22" style="29" customWidth="1"/>
    <col min="2" max="2" width="19.5583333333333" style="29" customWidth="1"/>
    <col min="3" max="3" width="14.1083333333333" style="29" customWidth="1"/>
    <col min="4" max="4" width="12.6666666666667" style="29" customWidth="1"/>
    <col min="5" max="5" width="15" style="29" customWidth="1"/>
    <col min="6" max="6" width="13.1083333333333" style="29" customWidth="1"/>
    <col min="7" max="7" width="13.3333333333333" style="29" customWidth="1"/>
    <col min="8" max="8" width="12.2166666666667" style="29" customWidth="1"/>
    <col min="9" max="9" width="20.8833333333333" style="29" customWidth="1"/>
    <col min="10" max="10" width="7.775" style="29" customWidth="1"/>
    <col min="11" max="11" width="11.6666666666667" style="29" customWidth="1"/>
    <col min="12" max="16384" width="8.88333333333333" style="29"/>
  </cols>
  <sheetData>
    <row r="1" s="1" customFormat="1" ht="43.2" customHeight="1" spans="2:2">
      <c r="B1" s="3" t="s">
        <v>143</v>
      </c>
    </row>
    <row r="2" s="2" customFormat="1" spans="2:2">
      <c r="B2" s="4" t="s">
        <v>144</v>
      </c>
    </row>
    <row r="4" spans="2:5">
      <c r="B4" s="47" t="s">
        <v>94</v>
      </c>
      <c r="C4" s="47" t="s">
        <v>95</v>
      </c>
      <c r="E4" s="48" t="s">
        <v>100</v>
      </c>
    </row>
    <row r="5" spans="2:5">
      <c r="B5" s="49" t="s">
        <v>145</v>
      </c>
      <c r="C5" s="49" t="s">
        <v>146</v>
      </c>
      <c r="E5" s="43" t="s">
        <v>109</v>
      </c>
    </row>
    <row r="6" spans="2:5">
      <c r="B6" s="50" t="s">
        <v>147</v>
      </c>
      <c r="C6" s="50" t="s">
        <v>104</v>
      </c>
      <c r="E6" s="43" t="s">
        <v>109</v>
      </c>
    </row>
    <row r="7" spans="2:5">
      <c r="B7" s="49" t="s">
        <v>148</v>
      </c>
      <c r="C7" s="49" t="s">
        <v>149</v>
      </c>
      <c r="E7" s="43" t="s">
        <v>109</v>
      </c>
    </row>
    <row r="8" spans="2:5">
      <c r="B8" s="50" t="s">
        <v>150</v>
      </c>
      <c r="C8" s="50" t="s">
        <v>146</v>
      </c>
      <c r="E8" s="43" t="s">
        <v>109</v>
      </c>
    </row>
    <row r="10" s="2" customFormat="1" spans="2:2">
      <c r="B10" s="4" t="s">
        <v>151</v>
      </c>
    </row>
    <row r="12" s="28" customFormat="1" ht="11.25" spans="2:2">
      <c r="B12" s="32" t="s">
        <v>94</v>
      </c>
    </row>
    <row r="13" s="28" customFormat="1" ht="11.25" spans="2:3">
      <c r="B13" s="33"/>
      <c r="C13" s="28" t="s">
        <v>152</v>
      </c>
    </row>
    <row r="14" s="28" customFormat="1" ht="11.25" spans="2:2">
      <c r="B14" s="32" t="s">
        <v>95</v>
      </c>
    </row>
    <row r="15" s="28" customFormat="1" ht="11.25" spans="2:3">
      <c r="B15" s="33"/>
      <c r="C15" s="28" t="s">
        <v>152</v>
      </c>
    </row>
  </sheetData>
  <pageMargins left="0.511811024" right="0.511811024" top="0.787401575" bottom="0.787401575" header="0.31496062" footer="0.3149606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AD30"/>
  <sheetViews>
    <sheetView topLeftCell="B1" workbookViewId="0">
      <selection activeCell="M15" sqref="M15"/>
    </sheetView>
  </sheetViews>
  <sheetFormatPr defaultColWidth="9" defaultRowHeight="12"/>
  <cols>
    <col min="1" max="1" width="9.21666666666667" style="29" customWidth="1"/>
    <col min="2" max="2" width="19.5583333333333" style="29" customWidth="1"/>
    <col min="3" max="3" width="25.5583333333333" style="29" customWidth="1"/>
    <col min="4" max="4" width="12.6666666666667" style="29" customWidth="1"/>
    <col min="5" max="5" width="15" style="29" customWidth="1"/>
    <col min="6" max="6" width="15" style="29" customWidth="1" collapsed="1"/>
    <col min="7" max="7" width="13.1083333333333" style="29" hidden="1" customWidth="1" outlineLevel="1"/>
    <col min="8" max="8" width="13.3333333333333" style="29" hidden="1" customWidth="1" outlineLevel="1"/>
    <col min="9" max="9" width="12.2166666666667" style="29" hidden="1" customWidth="1" outlineLevel="1"/>
    <col min="10" max="10" width="20.8833333333333" style="29" hidden="1" customWidth="1" outlineLevel="1"/>
    <col min="11" max="11" width="7.775" style="29" hidden="1" customWidth="1" outlineLevel="1"/>
    <col min="12" max="12" width="13.4416666666667" style="29" hidden="1" customWidth="1" outlineLevel="1"/>
    <col min="13" max="13" width="13.2166666666667" style="29" customWidth="1"/>
    <col min="14" max="14" width="14.1083333333333" style="29" customWidth="1" collapsed="1"/>
    <col min="15" max="16" width="5.10833333333333" style="29" hidden="1" customWidth="1" outlineLevel="1"/>
    <col min="17" max="17" width="8.775" style="29" hidden="1" customWidth="1" outlineLevel="1"/>
    <col min="18" max="18" width="15.1083333333333" style="29" hidden="1" customWidth="1" outlineLevel="1"/>
    <col min="19" max="19" width="15.1083333333333" style="29" customWidth="1" collapsed="1"/>
    <col min="20" max="20" width="12.6666666666667" style="29" hidden="1" customWidth="1" outlineLevel="1"/>
    <col min="21" max="21" width="12.1083333333333" style="29" hidden="1" customWidth="1" outlineLevel="1"/>
    <col min="22" max="22" width="12.1083333333333" style="29" hidden="1" customWidth="1" outlineLevel="1" collapsed="1"/>
    <col min="23" max="24" width="6" style="29" hidden="1" customWidth="1" outlineLevel="1"/>
    <col min="25" max="25" width="10.8833333333333" style="29" hidden="1" customWidth="1" outlineLevel="1"/>
    <col min="26" max="26" width="12.6666666666667" style="29" hidden="1" customWidth="1" outlineLevel="1"/>
    <col min="27" max="27" width="6.775" style="29" customWidth="1"/>
    <col min="28" max="28" width="8" style="29" customWidth="1"/>
    <col min="29" max="29" width="22.2166666666667" style="29" customWidth="1"/>
    <col min="30" max="16384" width="8.88333333333333" style="29"/>
  </cols>
  <sheetData>
    <row r="1" s="1" customFormat="1" ht="43.2" customHeight="1" spans="2:2">
      <c r="B1" s="3" t="s">
        <v>153</v>
      </c>
    </row>
    <row r="2" s="2" customFormat="1" spans="2:2">
      <c r="B2" s="4" t="s">
        <v>154</v>
      </c>
    </row>
    <row r="4" spans="2:29">
      <c r="B4" s="40" t="s">
        <v>155</v>
      </c>
      <c r="C4" s="25" t="s">
        <v>156</v>
      </c>
      <c r="D4" s="25" t="s">
        <v>157</v>
      </c>
      <c r="E4" s="25" t="s">
        <v>158</v>
      </c>
      <c r="F4" s="41" t="s">
        <v>159</v>
      </c>
      <c r="G4" s="25" t="s">
        <v>160</v>
      </c>
      <c r="H4" s="25" t="s">
        <v>161</v>
      </c>
      <c r="I4" s="25" t="s">
        <v>162</v>
      </c>
      <c r="J4" s="25" t="s">
        <v>163</v>
      </c>
      <c r="K4" s="25" t="s">
        <v>164</v>
      </c>
      <c r="L4" s="25" t="s">
        <v>165</v>
      </c>
      <c r="M4" s="25" t="s">
        <v>166</v>
      </c>
      <c r="N4" s="41" t="s">
        <v>167</v>
      </c>
      <c r="O4" s="25" t="s">
        <v>168</v>
      </c>
      <c r="P4" s="25" t="s">
        <v>169</v>
      </c>
      <c r="Q4" s="25" t="s">
        <v>170</v>
      </c>
      <c r="R4" s="25" t="s">
        <v>171</v>
      </c>
      <c r="S4" s="41" t="s">
        <v>172</v>
      </c>
      <c r="T4" s="25" t="s">
        <v>173</v>
      </c>
      <c r="U4" s="25" t="s">
        <v>174</v>
      </c>
      <c r="V4" s="41" t="s">
        <v>175</v>
      </c>
      <c r="W4" s="25" t="s">
        <v>176</v>
      </c>
      <c r="X4" s="25" t="s">
        <v>177</v>
      </c>
      <c r="Y4" s="25" t="s">
        <v>178</v>
      </c>
      <c r="Z4" s="25" t="s">
        <v>179</v>
      </c>
      <c r="AA4" s="25" t="s">
        <v>180</v>
      </c>
      <c r="AB4" s="25" t="s">
        <v>181</v>
      </c>
      <c r="AC4" s="25" t="s">
        <v>182</v>
      </c>
    </row>
    <row r="5" spans="2:30">
      <c r="B5" s="42" t="s">
        <v>183</v>
      </c>
      <c r="C5" s="42" t="s">
        <v>184</v>
      </c>
      <c r="D5" s="42" t="s">
        <v>185</v>
      </c>
      <c r="E5" s="31">
        <v>2148</v>
      </c>
      <c r="F5" s="31">
        <f>SUM(G5:L5)</f>
        <v>282.4</v>
      </c>
      <c r="G5" s="31">
        <v>282.4</v>
      </c>
      <c r="H5" s="31">
        <v>0</v>
      </c>
      <c r="I5" s="31"/>
      <c r="J5" s="31"/>
      <c r="K5" s="31"/>
      <c r="L5" s="31"/>
      <c r="M5" s="31">
        <f>E5+F5</f>
        <v>2430.4</v>
      </c>
      <c r="N5" s="31">
        <f>SUM(O5:Q5)</f>
        <v>1155.6552</v>
      </c>
      <c r="O5" s="31">
        <v>194.432</v>
      </c>
      <c r="P5" s="31">
        <v>315.952</v>
      </c>
      <c r="Q5" s="31">
        <v>645.2712</v>
      </c>
      <c r="R5" s="31">
        <v>215.163312</v>
      </c>
      <c r="S5" s="31">
        <f>SUM(T5:V5)</f>
        <v>504</v>
      </c>
      <c r="T5" s="31"/>
      <c r="U5" s="31"/>
      <c r="V5" s="31">
        <f>(W5*X5)+Y5+Z5</f>
        <v>504</v>
      </c>
      <c r="W5" s="31">
        <v>24</v>
      </c>
      <c r="X5" s="44">
        <v>21</v>
      </c>
      <c r="Y5" s="31">
        <v>0</v>
      </c>
      <c r="Z5" s="31">
        <v>0</v>
      </c>
      <c r="AA5" s="45">
        <v>0.2</v>
      </c>
      <c r="AB5" s="31">
        <f>V5*AA5</f>
        <v>100.8</v>
      </c>
      <c r="AC5" s="31">
        <v>3989.2552</v>
      </c>
      <c r="AD5" s="46">
        <f>E5+F5+N5+S5-AB5</f>
        <v>3989.2552</v>
      </c>
    </row>
    <row r="6" spans="2:30">
      <c r="B6" s="42" t="s">
        <v>183</v>
      </c>
      <c r="C6" s="42" t="s">
        <v>186</v>
      </c>
      <c r="D6" s="42" t="s">
        <v>185</v>
      </c>
      <c r="E6" s="31">
        <v>2615.26</v>
      </c>
      <c r="F6" s="31">
        <f>SUM(G6:L6)</f>
        <v>282.4</v>
      </c>
      <c r="G6" s="31">
        <v>282.4</v>
      </c>
      <c r="H6" s="31">
        <v>0</v>
      </c>
      <c r="I6" s="31"/>
      <c r="J6" s="31"/>
      <c r="K6" s="31"/>
      <c r="L6" s="31"/>
      <c r="M6" s="31">
        <f>E6+F6</f>
        <v>2897.66</v>
      </c>
      <c r="N6" s="31">
        <f>SUM(O6:Q6)</f>
        <v>1377.83733</v>
      </c>
      <c r="O6" s="31">
        <v>231.8128</v>
      </c>
      <c r="P6" s="31">
        <v>376.6958</v>
      </c>
      <c r="Q6" s="31">
        <v>769.32873</v>
      </c>
      <c r="R6" s="31">
        <v>256.5298398</v>
      </c>
      <c r="S6" s="31">
        <f>SUM(T6:V6)</f>
        <v>504</v>
      </c>
      <c r="T6" s="31"/>
      <c r="U6" s="31"/>
      <c r="V6" s="31">
        <f>(W6*X6)+Y6+Z6</f>
        <v>504</v>
      </c>
      <c r="W6" s="31">
        <v>24</v>
      </c>
      <c r="X6" s="44">
        <v>21</v>
      </c>
      <c r="Y6" s="31">
        <v>0</v>
      </c>
      <c r="Z6" s="31">
        <v>0</v>
      </c>
      <c r="AA6" s="45">
        <v>0.2</v>
      </c>
      <c r="AB6" s="31">
        <f>V6*AA6</f>
        <v>100.8</v>
      </c>
      <c r="AC6" s="31">
        <v>4678.69733</v>
      </c>
      <c r="AD6" s="46">
        <f>E6+F6+N6+S6-AB6</f>
        <v>4678.69733</v>
      </c>
    </row>
    <row r="7" spans="2:12">
      <c r="B7" s="35"/>
      <c r="C7" s="35"/>
      <c r="D7" s="35"/>
      <c r="E7" s="35"/>
      <c r="F7" s="35"/>
      <c r="G7" s="35"/>
      <c r="H7" s="35"/>
      <c r="I7" s="35"/>
      <c r="J7" s="35"/>
      <c r="L7" s="43"/>
    </row>
    <row r="9" s="2" customFormat="1" spans="2:2">
      <c r="B9" s="4" t="s">
        <v>187</v>
      </c>
    </row>
    <row r="11" s="28" customFormat="1" ht="11.25" spans="2:2">
      <c r="B11" s="32" t="s">
        <v>155</v>
      </c>
    </row>
    <row r="12" s="28" customFormat="1" ht="11.25" spans="2:3">
      <c r="B12" s="33"/>
      <c r="C12" s="28" t="s">
        <v>127</v>
      </c>
    </row>
    <row r="13" s="28" customFormat="1" ht="11.25" spans="2:2">
      <c r="B13" s="32" t="s">
        <v>156</v>
      </c>
    </row>
    <row r="14" s="28" customFormat="1" ht="11.25" spans="2:3">
      <c r="B14" s="33"/>
      <c r="C14" s="28" t="s">
        <v>127</v>
      </c>
    </row>
    <row r="15" spans="2:3">
      <c r="B15" s="32" t="s">
        <v>157</v>
      </c>
      <c r="C15" s="28"/>
    </row>
    <row r="16" spans="2:3">
      <c r="B16" s="34"/>
      <c r="C16" s="28" t="s">
        <v>129</v>
      </c>
    </row>
    <row r="17" s="28" customFormat="1" ht="11.25" spans="2:2">
      <c r="B17" s="32" t="s">
        <v>158</v>
      </c>
    </row>
    <row r="18" s="28" customFormat="1" ht="11.25" spans="2:3">
      <c r="B18" s="33"/>
      <c r="C18" s="28" t="s">
        <v>127</v>
      </c>
    </row>
    <row r="19" s="28" customFormat="1" ht="11.25" spans="2:2">
      <c r="B19" s="32" t="s">
        <v>160</v>
      </c>
    </row>
    <row r="20" s="28" customFormat="1" ht="11.25" spans="2:3">
      <c r="B20" s="33"/>
      <c r="C20" s="28" t="s">
        <v>127</v>
      </c>
    </row>
    <row r="21" spans="2:3">
      <c r="B21" s="32" t="s">
        <v>161</v>
      </c>
      <c r="C21" s="28"/>
    </row>
    <row r="22" spans="2:3">
      <c r="B22" s="33"/>
      <c r="C22" s="28" t="s">
        <v>127</v>
      </c>
    </row>
    <row r="23" spans="2:3">
      <c r="B23" s="32" t="s">
        <v>162</v>
      </c>
      <c r="C23" s="28"/>
    </row>
    <row r="24" spans="2:3">
      <c r="B24" s="33"/>
      <c r="C24" s="28" t="s">
        <v>127</v>
      </c>
    </row>
    <row r="25" s="28" customFormat="1" ht="11.25" spans="2:2">
      <c r="B25" s="32" t="s">
        <v>163</v>
      </c>
    </row>
    <row r="26" s="28" customFormat="1" ht="11.25" spans="2:3">
      <c r="B26" s="33"/>
      <c r="C26" s="28" t="s">
        <v>127</v>
      </c>
    </row>
    <row r="27" s="28" customFormat="1" ht="11.25" spans="2:2">
      <c r="B27" s="32" t="s">
        <v>164</v>
      </c>
    </row>
    <row r="28" s="28" customFormat="1" ht="11.25" spans="2:3">
      <c r="B28" s="33"/>
      <c r="C28" s="28" t="s">
        <v>127</v>
      </c>
    </row>
    <row r="29" spans="2:2">
      <c r="B29" s="32" t="s">
        <v>165</v>
      </c>
    </row>
    <row r="30" spans="2:3">
      <c r="B30" s="33"/>
      <c r="C30" s="28" t="s">
        <v>127</v>
      </c>
    </row>
  </sheetData>
  <conditionalFormatting sqref="B7;B4">
    <cfRule type="duplicateValues" dxfId="0" priority="1"/>
  </conditionalFormatting>
  <pageMargins left="0.511811024" right="0.511811024" top="0.787401575" bottom="0.787401575" header="0.31496062" footer="0.31496062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8"/>
  <sheetViews>
    <sheetView tabSelected="1" workbookViewId="0">
      <selection activeCell="F21" sqref="F21"/>
    </sheetView>
  </sheetViews>
  <sheetFormatPr defaultColWidth="9" defaultRowHeight="12"/>
  <cols>
    <col min="1" max="1" width="2.775" style="29" customWidth="1"/>
    <col min="2" max="2" width="19.5583333333333" style="29" customWidth="1"/>
    <col min="3" max="3" width="20" style="29" customWidth="1"/>
    <col min="4" max="4" width="5.55833333333333" style="29" customWidth="1"/>
    <col min="5" max="5" width="16.4416666666667" style="29" customWidth="1"/>
    <col min="6" max="6" width="21" style="29" customWidth="1"/>
    <col min="7" max="7" width="5.55833333333333" style="29" customWidth="1"/>
    <col min="8" max="8" width="26.1083333333333" style="29" customWidth="1"/>
    <col min="9" max="9" width="5.55833333333333" style="29" customWidth="1"/>
    <col min="10" max="10" width="28.3333333333333" style="29" customWidth="1"/>
    <col min="11" max="11" width="5.55833333333333" style="29" customWidth="1"/>
    <col min="12" max="12" width="23.2166666666667" style="29" customWidth="1"/>
    <col min="13" max="13" width="18.6666666666667" style="29" customWidth="1"/>
    <col min="14" max="14" width="13.775" style="29" customWidth="1"/>
    <col min="15" max="15" width="21.3333333333333" style="29" customWidth="1"/>
    <col min="16" max="16" width="10" style="29" customWidth="1"/>
    <col min="17" max="16384" width="8.88333333333333" style="29"/>
  </cols>
  <sheetData>
    <row r="1" s="1" customFormat="1" ht="43.2" customHeight="1" spans="2:2">
      <c r="B1" s="3" t="s">
        <v>188</v>
      </c>
    </row>
    <row r="2" s="2" customFormat="1" spans="2:2">
      <c r="B2" s="4" t="s">
        <v>189</v>
      </c>
    </row>
    <row r="4" spans="2:13">
      <c r="B4" s="25" t="s">
        <v>190</v>
      </c>
      <c r="C4" s="25" t="s">
        <v>191</v>
      </c>
      <c r="D4" s="30" t="s">
        <v>192</v>
      </c>
      <c r="E4" s="25" t="s">
        <v>193</v>
      </c>
      <c r="F4" s="25" t="s">
        <v>194</v>
      </c>
      <c r="G4" s="30" t="s">
        <v>192</v>
      </c>
      <c r="H4" s="25" t="s">
        <v>195</v>
      </c>
      <c r="I4" s="30" t="s">
        <v>192</v>
      </c>
      <c r="J4" s="25" t="s">
        <v>196</v>
      </c>
      <c r="K4" s="30" t="s">
        <v>192</v>
      </c>
      <c r="L4" s="25" t="s">
        <v>197</v>
      </c>
      <c r="M4" s="25" t="s">
        <v>198</v>
      </c>
    </row>
    <row r="5" spans="2:13">
      <c r="B5" s="31" t="s">
        <v>199</v>
      </c>
      <c r="C5" s="31">
        <v>98560</v>
      </c>
      <c r="D5" s="39">
        <v>0.04</v>
      </c>
      <c r="E5" s="31">
        <f>C5*D5</f>
        <v>3942.4</v>
      </c>
      <c r="F5" s="31"/>
      <c r="G5" s="39">
        <v>0.1</v>
      </c>
      <c r="H5" s="31">
        <f>E5*G5</f>
        <v>394.24</v>
      </c>
      <c r="I5" s="39">
        <v>0.2</v>
      </c>
      <c r="J5" s="31">
        <f>H5*I5</f>
        <v>78.848</v>
      </c>
      <c r="K5" s="39">
        <v>0.1</v>
      </c>
      <c r="L5" s="31">
        <f>E5*K5</f>
        <v>394.24</v>
      </c>
      <c r="M5" s="31">
        <f>E5+H5+J5+L5</f>
        <v>4809.728</v>
      </c>
    </row>
    <row r="6" spans="2:13">
      <c r="B6" s="31" t="s">
        <v>200</v>
      </c>
      <c r="C6" s="31"/>
      <c r="D6" s="39"/>
      <c r="E6" s="31">
        <v>3227.18</v>
      </c>
      <c r="F6" s="31"/>
      <c r="G6" s="39">
        <v>0.1</v>
      </c>
      <c r="H6" s="31">
        <f>E6*G6</f>
        <v>322.718</v>
      </c>
      <c r="I6" s="39">
        <v>0.2</v>
      </c>
      <c r="J6" s="31">
        <f>H6*I6</f>
        <v>64.5436</v>
      </c>
      <c r="K6" s="39">
        <v>0.1</v>
      </c>
      <c r="L6" s="31">
        <f>E6*K6</f>
        <v>322.718</v>
      </c>
      <c r="M6" s="31">
        <f>E6+H6+J6+L6</f>
        <v>3937.1596</v>
      </c>
    </row>
    <row r="7" spans="2:13">
      <c r="B7" s="35" t="s">
        <v>200</v>
      </c>
      <c r="C7" s="31"/>
      <c r="D7" s="39"/>
      <c r="E7" s="31">
        <v>4447.25</v>
      </c>
      <c r="G7" s="39">
        <v>0.1</v>
      </c>
      <c r="H7" s="31">
        <f>E7*G7</f>
        <v>444.725</v>
      </c>
      <c r="I7" s="39">
        <v>0.2</v>
      </c>
      <c r="J7" s="31">
        <f>H7*I7</f>
        <v>88.945</v>
      </c>
      <c r="K7" s="39">
        <v>0.1</v>
      </c>
      <c r="L7" s="31">
        <f>E7*K7</f>
        <v>444.725</v>
      </c>
      <c r="M7" s="31">
        <f>E7+H7+J7+L7</f>
        <v>5425.645</v>
      </c>
    </row>
    <row r="9" s="2" customFormat="1" spans="2:2">
      <c r="B9" s="4" t="s">
        <v>201</v>
      </c>
    </row>
    <row r="11" s="28" customFormat="1" ht="11.25" spans="2:2">
      <c r="B11" s="32" t="s">
        <v>190</v>
      </c>
    </row>
    <row r="12" s="28" customFormat="1" ht="11.25" spans="2:3">
      <c r="B12" s="37"/>
      <c r="C12" s="28" t="s">
        <v>202</v>
      </c>
    </row>
    <row r="13" s="28" customFormat="1" ht="11.25" spans="2:2">
      <c r="B13" s="32" t="s">
        <v>191</v>
      </c>
    </row>
    <row r="14" s="28" customFormat="1" ht="11.25" spans="2:3">
      <c r="B14" s="33"/>
      <c r="C14" s="28" t="s">
        <v>127</v>
      </c>
    </row>
    <row r="15" spans="2:3">
      <c r="B15" s="38" t="s">
        <v>192</v>
      </c>
      <c r="C15" s="28"/>
    </row>
    <row r="16" spans="2:3">
      <c r="B16" s="33"/>
      <c r="C16" s="28" t="s">
        <v>203</v>
      </c>
    </row>
    <row r="17" s="28" customFormat="1" spans="2:2">
      <c r="B17" s="36" t="s">
        <v>193</v>
      </c>
    </row>
    <row r="18" s="28" customFormat="1" ht="11.25" spans="2:3">
      <c r="B18" s="37"/>
      <c r="C18" s="28" t="s">
        <v>204</v>
      </c>
    </row>
    <row r="19" s="28" customFormat="1" ht="11.25" spans="2:2">
      <c r="B19" s="32" t="s">
        <v>194</v>
      </c>
    </row>
    <row r="20" s="28" customFormat="1" ht="11.25" spans="2:3">
      <c r="B20" s="33"/>
      <c r="C20" s="28" t="s">
        <v>127</v>
      </c>
    </row>
    <row r="21" spans="2:3">
      <c r="B21" s="32" t="s">
        <v>195</v>
      </c>
      <c r="C21" s="28"/>
    </row>
    <row r="22" spans="2:3">
      <c r="B22" s="33"/>
      <c r="C22" s="28" t="s">
        <v>203</v>
      </c>
    </row>
    <row r="23" spans="2:3">
      <c r="B23" s="32" t="s">
        <v>196</v>
      </c>
      <c r="C23" s="28"/>
    </row>
    <row r="24" spans="2:3">
      <c r="B24" s="33"/>
      <c r="C24" s="28" t="s">
        <v>203</v>
      </c>
    </row>
    <row r="25" s="28" customFormat="1" ht="11.25" spans="2:2">
      <c r="B25" s="32" t="s">
        <v>197</v>
      </c>
    </row>
    <row r="26" s="28" customFormat="1" ht="11.25" spans="2:3">
      <c r="B26" s="33"/>
      <c r="C26" s="28" t="s">
        <v>203</v>
      </c>
    </row>
    <row r="27" s="28" customFormat="1" ht="11.25" spans="2:2">
      <c r="B27" s="32" t="s">
        <v>198</v>
      </c>
    </row>
    <row r="28" s="28" customFormat="1" ht="11.25" spans="2:3">
      <c r="B28" s="37"/>
      <c r="C28" s="28" t="s">
        <v>204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6"/>
  <sheetViews>
    <sheetView zoomScale="115" zoomScaleNormal="115" topLeftCell="A3" workbookViewId="0">
      <selection activeCell="O16" sqref="O16"/>
    </sheetView>
  </sheetViews>
  <sheetFormatPr defaultColWidth="9" defaultRowHeight="12" outlineLevelCol="3"/>
  <cols>
    <col min="1" max="1" width="2.775" style="29" customWidth="1"/>
    <col min="2" max="2" width="19.5583333333333" style="29" customWidth="1"/>
    <col min="3" max="3" width="20" style="29" customWidth="1"/>
    <col min="4" max="4" width="22.8833333333333" style="29" customWidth="1"/>
    <col min="5" max="5" width="13.775" style="29" customWidth="1"/>
    <col min="6" max="6" width="21.3333333333333" style="29" customWidth="1"/>
    <col min="7" max="7" width="10" style="29" customWidth="1"/>
    <col min="8" max="16384" width="8.88333333333333" style="29"/>
  </cols>
  <sheetData>
    <row r="1" s="1" customFormat="1" ht="43.2" customHeight="1" spans="2:2">
      <c r="B1" s="3" t="s">
        <v>188</v>
      </c>
    </row>
    <row r="2" s="2" customFormat="1" spans="2:2">
      <c r="B2" s="4" t="s">
        <v>189</v>
      </c>
    </row>
    <row r="4" spans="2:4">
      <c r="B4" s="25" t="s">
        <v>205</v>
      </c>
      <c r="C4" s="25" t="s">
        <v>206</v>
      </c>
      <c r="D4" s="25" t="s">
        <v>207</v>
      </c>
    </row>
    <row r="5" spans="2:4">
      <c r="B5" s="31" t="s">
        <v>208</v>
      </c>
      <c r="C5" s="31"/>
      <c r="D5" s="31">
        <v>6.34</v>
      </c>
    </row>
    <row r="6" spans="2:4">
      <c r="B6" s="31"/>
      <c r="C6" s="31"/>
      <c r="D6" s="31">
        <v>3227.18</v>
      </c>
    </row>
    <row r="7" spans="2:4">
      <c r="B7" s="35"/>
      <c r="C7" s="31"/>
      <c r="D7" s="31">
        <v>4447.25</v>
      </c>
    </row>
    <row r="9" s="2" customFormat="1" spans="2:2">
      <c r="B9" s="4" t="s">
        <v>201</v>
      </c>
    </row>
    <row r="11" s="28" customFormat="1" spans="2:2">
      <c r="B11" s="36" t="s">
        <v>205</v>
      </c>
    </row>
    <row r="12" s="28" customFormat="1" ht="11.25" spans="2:3">
      <c r="B12" s="37"/>
      <c r="C12" s="28" t="s">
        <v>209</v>
      </c>
    </row>
    <row r="13" s="28" customFormat="1" spans="2:2">
      <c r="B13" s="36" t="s">
        <v>206</v>
      </c>
    </row>
    <row r="14" s="28" customFormat="1" ht="11.25" spans="2:3">
      <c r="B14" s="33"/>
      <c r="C14" s="28" t="s">
        <v>127</v>
      </c>
    </row>
    <row r="15" spans="2:3">
      <c r="B15" s="38" t="s">
        <v>207</v>
      </c>
      <c r="C15" s="28"/>
    </row>
    <row r="16" spans="2:3">
      <c r="B16" s="33"/>
      <c r="C16" s="28" t="s">
        <v>127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FLUXO (1)</vt:lpstr>
      <vt:lpstr>FLUXO (2)</vt:lpstr>
      <vt:lpstr>FLUXO (3)</vt:lpstr>
      <vt:lpstr>CC</vt:lpstr>
      <vt:lpstr>BASE</vt:lpstr>
      <vt:lpstr>MARCA</vt:lpstr>
      <vt:lpstr>RH</vt:lpstr>
      <vt:lpstr>FROTAS</vt:lpstr>
      <vt:lpstr>FROTAS (Combustivel)</vt:lpstr>
      <vt:lpstr>TIPO</vt:lpstr>
      <vt:lpstr>FORMULAS</vt:lpstr>
      <vt:lpstr>ACESSOS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Romero | Vitta</dc:creator>
  <cp:lastModifiedBy>cardo</cp:lastModifiedBy>
  <dcterms:created xsi:type="dcterms:W3CDTF">2025-08-06T13:53:00Z</dcterms:created>
  <dcterms:modified xsi:type="dcterms:W3CDTF">2025-09-10T16:02:33Z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D6A03FDB51D9453DADF931DDAD0FB575_13</vt:lpwstr>
  </property>
  <property fmtid="{D5CDD505-2E9C-101B-9397-08002B2CF9AE}" pid="3" name="KSOProductBuildVer">
    <vt:lpwstr>1046-12.2.0.22549</vt:lpwstr>
  </property>
</Properties>
</file>