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Callback" sheetId="1" r:id="rId4"/>
    <sheet state="visible" name="Codebook" sheetId="2" r:id="rId5"/>
  </sheets>
  <definedNames>
    <definedName localSheetId="0" name="solver_cvg">0.0001</definedName>
    <definedName localSheetId="0" name="solver_drv">1</definedName>
    <definedName localSheetId="0" name="solver_eng">1</definedName>
    <definedName localSheetId="0" name="solver_itr">2147483647</definedName>
    <definedName localSheetId="0" name="solver_lin">2</definedName>
    <definedName localSheetId="0" name="solver_mip">2147483647</definedName>
    <definedName localSheetId="0" name="solver_mni">30</definedName>
    <definedName localSheetId="0" name="solver_mrt">0.075</definedName>
    <definedName localSheetId="0" name="solver_msl">2</definedName>
    <definedName localSheetId="0" name="solver_neg">1</definedName>
    <definedName localSheetId="0" name="solver_nod">2147483647</definedName>
    <definedName localSheetId="0" name="solver_num">0</definedName>
    <definedName localSheetId="0" name="solver_pre">0.000001</definedName>
    <definedName localSheetId="0" name="solver_rbv">1</definedName>
    <definedName localSheetId="0" name="solver_rlx">2</definedName>
    <definedName localSheetId="0" name="solver_rsd">0</definedName>
    <definedName localSheetId="0" name="solver_scl">1</definedName>
    <definedName localSheetId="0" name="solver_sho">2</definedName>
    <definedName localSheetId="0" name="solver_ssz">100</definedName>
    <definedName localSheetId="0" name="solver_tim">2147483647</definedName>
    <definedName localSheetId="0" name="solver_tol">0.01</definedName>
    <definedName localSheetId="0" name="solver_typ">3</definedName>
    <definedName localSheetId="0" name="solver_val">65</definedName>
    <definedName localSheetId="0" name="solver_ver">2</definedName>
    <definedName localSheetId="0" name="solver_adj">'Categories Callback'!$B$44</definedName>
    <definedName localSheetId="0" name="solver_opt">'Categories Callback'!$E$44</definedName>
  </definedNames>
  <calcPr/>
  <extLst>
    <ext uri="GoogleSheetsCustomDataVersion1">
      <go:sheetsCustomData xmlns:go="http://customooxmlschemas.google.com/" r:id="rId6" roundtripDataSignature="AMtx7mgpFcDb9yG3KDcVivF+HJzxvLm7YA=="/>
    </ext>
  </extLst>
</workbook>
</file>

<file path=xl/comments1.xml><?xml version="1.0" encoding="utf-8"?>
<comments xmlns:r="http://schemas.openxmlformats.org/officeDocument/2006/relationships" xmlns="http://schemas.openxmlformats.org/spreadsheetml/2006/main">
  <authors>
    <author/>
  </authors>
  <commentList>
    <comment authorId="0" ref="B47">
      <text>
        <t xml:space="preserve">======
ID#AAAAshJIf_4
tc={0B89BEB9-65C1-CB42-A6C0-AD2A27C9CF09}    (2023-03-06 19:06:34)
[线程批注]
你的Excel版本可读取此线程批注; 但如果在更新版本的Excel中打开文件，则对批注所作的任何改动都将被删除。了解详细信息: https://go.microsoft.com/fwlink/?linkid=870924
注释:
    Table 6</t>
      </text>
    </comment>
    <comment authorId="0" ref="B80">
      <text>
        <t xml:space="preserve">======
ID#AAAAshJIf_0
tc={227F7271-1EBD-2B42-A746-A7FE11B2AC47}    (2023-03-06 19:06:34)
[线程批注]
你的Excel版本可读取此线程批注; 但如果在更新版本的Excel中打开文件，则对批注所作的任何改动都将被删除。了解详细信息: https://go.microsoft.com/fwlink/?linkid=870924
注释:
    Table 5</t>
      </text>
    </comment>
    <comment authorId="0" ref="D10">
      <text>
        <t xml:space="preserve">======
ID#AAAAshJIf_w
tc={52CC1D5B-4515-0544-8CE1-39C6DE82245A}    (2023-03-06 19:06:34)
[线程批注]
你的Excel版本可读取此线程批注; 但如果在更新版本的Excel中打开文件，则对批注所作的任何改动都将被删除。了解详细信息: https://go.microsoft.com/fwlink/?linkid=870924
注释:
    Here I had to calculate the averages for each group by:
1) setting the averages that we did know: white-ascribed, black-ascribed, and hispanic-ascribed.
2) writing down the total resumes fo each group as displayed in the supplement.
3) Use the marginal effects at the means for each group (found in Figure1) to calculate the exact combination of callback rates that would equal the race-ascribed callback rate.</t>
      </text>
    </comment>
    <comment authorId="0" ref="B45">
      <text>
        <t xml:space="preserve">======
ID#AAAAshJIf_s
tc={A7FB9FD3-C3E0-3C47-8815-4037735ECB70}    (2023-03-06 19:06:34)
[线程批注]
你的Excel版本可读取此线程批注; 但如果在更新版本的Excel中打开文件，则对批注所作的任何改动都将被删除。了解详细信息: https://go.microsoft.com/fwlink/?linkid=870924
注释:
    From the text and Supplement Figure 2.</t>
      </text>
    </comment>
    <comment authorId="0" ref="B68">
      <text>
        <t xml:space="preserve">======
ID#AAAAshJIf_o
tc={B861C66D-A94C-5C44-9A21-748118BFBE95}    (2023-03-06 19:06:34)
[线程批注]
你的Excel版本可读取此线程批注; 但如果在更新版本的Excel中打开文件，则对批注所作的任何改动都将被删除。了解详细信息: https://go.microsoft.com/fwlink/?linkid=870924
注释:
    Table 2</t>
      </text>
    </comment>
    <comment authorId="0" ref="B67">
      <text>
        <t xml:space="preserve">======
ID#AAAAshJIf_k
tc={C02B96C7-160F-4A4C-9E70-4C2233088458}    (2023-03-06 19:06:34)
[线程批注]
你的Excel版本可读取此线程批注; 但如果在更新版本的Excel中打开文件，则对批注所作的任何改动都将被删除。了解详细信息: https://go.microsoft.com/fwlink/?linkid=870924
注释:
    Table 1 from 2019 paper.</t>
      </text>
    </comment>
    <comment authorId="0" ref="B65">
      <text>
        <t xml:space="preserve">======
ID#AAAAshJIf_g
tc={300014D9-E1E1-B04E-A842-556E4658E025}    (2023-03-06 19:06:34)
[线程批注]
你的Excel版本可读取此线程批注; 但如果在更新版本的Excel中打开文件，则对批注所作的任何改动都将被删除。了解详细信息: https://go.microsoft.com/fwlink/?linkid=870924
注释:
    Table 3 from the 2017 paper</t>
      </text>
    </comment>
    <comment authorId="0" ref="B53">
      <text>
        <t xml:space="preserve">======
ID#AAAAshJIf_c
tc={6A2D3C97-26C6-0545-AB10-84772C2E7742}    (2023-03-06 19:06:34)
[线程批注]
你的Excel版本可读取此线程批注; 但如果在更新版本的Excel中打开文件，则对批注所作的任何改动都将被删除。了解详细信息: https://go.microsoft.com/fwlink/?linkid=870924
注释:
    Table 1</t>
      </text>
    </comment>
    <comment authorId="0" ref="B56">
      <text>
        <t xml:space="preserve">======
ID#AAAAshJIf_Y
tc={06F19758-86BA-7E4D-AD48-8DFC167EF1C9}    (2023-03-06 19:06:34)
[线程批注]
你的Excel版本可读取此线程批注; 但如果在更新版本的Excel中打开文件，则对批注所作的任何改动都将被删除。了解详细信息: https://go.microsoft.com/fwlink/?linkid=870924
注释:
    Means from raw dataset</t>
      </text>
    </comment>
    <comment authorId="0" ref="B59">
      <text>
        <t xml:space="preserve">======
ID#AAAAshJIf_U
tc={84F36D4C-41F7-3448-944D-B4C48062AAC8}    (2023-03-06 19:06:34)
[线程批注]
你的Excel版本可读取此线程批注; 但如果在更新版本的Excel中打开文件，则对批注所作的任何改动都将被删除。了解详细信息: https://go.microsoft.com/fwlink/?linkid=870924
注释:
    Means from raw dataset</t>
      </text>
    </comment>
    <comment authorId="0" ref="B82">
      <text>
        <t xml:space="preserve">======
ID#AAAAshJIf_Q
tc={C6D91397-C342-7D47-99F9-0B445EE503BC}    (2023-03-06 19:06:34)
[线程批注]
你的Excel版本可读取此线程批注; 但如果在更新版本的Excel中打开文件，则对批注所作的任何改动都将被删除。了解详细信息: https://go.microsoft.com/fwlink/?linkid=870924
注释:
    Table 2</t>
      </text>
    </comment>
    <comment authorId="0" ref="D72">
      <text>
        <t xml:space="preserve">======
ID#AAAAshJIf_M
tc={BC753496-4546-9B42-9B89-8B3F6B167C17}    (2023-03-06 19:06:34)
[线程批注]
你的Excel版本可读取此线程批注; 但如果在更新版本的Excel中打开文件，则对批注所作的任何改动都将被删除。了解详细信息: https://go.microsoft.com/fwlink/?linkid=870924
注释:
    Here I had to extract these values from Table 1 (number of resumes) and Figure 2. To extract the most precise information possible from the image, I used https://apps.automeris.io/wpd/</t>
      </text>
    </comment>
    <comment authorId="0" ref="B51">
      <text>
        <t xml:space="preserve">======
ID#AAAAshJIf_I
tc={F955609F-FE14-1642-B442-94E451385DFF}    (2023-03-06 19:06:34)
[线程批注]
你的Excel版本可读取此线程批注; 但如果在更新版本的Excel中打开文件，则对批注所作的任何改动都将被删除。了解详细信息: https://go.microsoft.com/fwlink/?linkid=870924
注释:
    Table 2</t>
      </text>
    </comment>
    <comment authorId="0" ref="B2">
      <text>
        <t xml:space="preserve">======
ID#AAAAshJIf_E
tc={6782F9EE-2345-7D48-A347-32547ABF754A}    (2023-03-06 19:06:34)
[线程批注]
你的Excel版本可读取此线程批注; 但如果在更新版本的Excel中打开文件，则对批注所作的任何改动都将被删除。了解详细信息: https://go.microsoft.com/fwlink/?linkid=870924
注释:
    Table 1</t>
      </text>
    </comment>
  </commentList>
  <extLst>
    <ext uri="GoogleSheetsCustomDataVersion1">
      <go:sheetsCustomData xmlns:go="http://customooxmlschemas.google.com/" r:id="rId1" roundtripDataSignature="AMtx7mgHGlWxVY/dwW+RGDWtI5u+Vr6vDQ=="/>
    </ext>
  </extLst>
</comments>
</file>

<file path=xl/sharedStrings.xml><?xml version="1.0" encoding="utf-8"?>
<sst xmlns="http://schemas.openxmlformats.org/spreadsheetml/2006/main" count="110" uniqueCount="98">
  <si>
    <t>Study</t>
  </si>
  <si>
    <t>callback</t>
  </si>
  <si>
    <t>total</t>
  </si>
  <si>
    <t>1_wrigth_atheist_1</t>
  </si>
  <si>
    <t>1_wrigth_catholic_1</t>
  </si>
  <si>
    <t>1_wrigth_evang_1</t>
  </si>
  <si>
    <t>1_wrigth_jewish_1</t>
  </si>
  <si>
    <t>1_wrigth_pagan_1</t>
  </si>
  <si>
    <t>1_wrigth_muslim_1</t>
  </si>
  <si>
    <t>1_wrigth_wallonian_1</t>
  </si>
  <si>
    <t>1_wrigth_control_1</t>
  </si>
  <si>
    <t>1_yemane_albania_1</t>
  </si>
  <si>
    <t>1_yemane_bulgaria_1</t>
  </si>
  <si>
    <t>1_yemane_china_1</t>
  </si>
  <si>
    <t>1_yemane_cuba_1</t>
  </si>
  <si>
    <t>1_yemane_egypt_1</t>
  </si>
  <si>
    <t>1_yemane_elsalvador_1</t>
  </si>
  <si>
    <t>1_yemane_ethiopia_1</t>
  </si>
  <si>
    <t>1_yemane_france_1</t>
  </si>
  <si>
    <t>1_yemane_germany_1</t>
  </si>
  <si>
    <t>1_yemane_greece_1</t>
  </si>
  <si>
    <t>1_yemane_india_1</t>
  </si>
  <si>
    <t>1_yemane_indonesia_1</t>
  </si>
  <si>
    <t>1_yemane_iran_1</t>
  </si>
  <si>
    <t>1_yemane_iraq_1</t>
  </si>
  <si>
    <t>1_yemane_italy_1</t>
  </si>
  <si>
    <t>1_yemane_japan_1</t>
  </si>
  <si>
    <t>1_yemane_lebanon_1</t>
  </si>
  <si>
    <t>1_yemane_mexico_1</t>
  </si>
  <si>
    <t>1_yemane_morocco_1</t>
  </si>
  <si>
    <t>1_yemane_netherlands_1</t>
  </si>
  <si>
    <t>1_yemane_nigeria_1</t>
  </si>
  <si>
    <t>1_yemane_norway_1</t>
  </si>
  <si>
    <t>1_yemane_pakistan_1</t>
  </si>
  <si>
    <t>1_yemane_philippines_1</t>
  </si>
  <si>
    <t>1_yemane_poland_1</t>
  </si>
  <si>
    <t>1_yemane_puertorico _1</t>
  </si>
  <si>
    <t>1_yemane_romania_1</t>
  </si>
  <si>
    <t>1_yemane_russia_1</t>
  </si>
  <si>
    <t>1_yemane_southkorea_1</t>
  </si>
  <si>
    <t>1_yemane_spain_1</t>
  </si>
  <si>
    <t>1_yemane_turkey_1</t>
  </si>
  <si>
    <t>1_yemane_uganda_1</t>
  </si>
  <si>
    <t>1_yemane_vietnam_1</t>
  </si>
  <si>
    <t>1_yemane_white_american</t>
  </si>
  <si>
    <t>1_yemane_black_american</t>
  </si>
  <si>
    <t>1_yemane_1.5generation_1</t>
  </si>
  <si>
    <t>1_yemane_2generation_1</t>
  </si>
  <si>
    <t>1_correll_parent_female</t>
  </si>
  <si>
    <t>1_correll_nonparent_female</t>
  </si>
  <si>
    <t>1_correll_parent_male</t>
  </si>
  <si>
    <t>1_correll_nonparent_male</t>
  </si>
  <si>
    <t>1_hipes_mental_1</t>
  </si>
  <si>
    <t>1_hipes_physical_1</t>
  </si>
  <si>
    <t>1_ameri_spine_1</t>
  </si>
  <si>
    <t>1_ameri_asperger_1</t>
  </si>
  <si>
    <t>1_ameri_none_1</t>
  </si>
  <si>
    <t>1_neumark_30_1</t>
  </si>
  <si>
    <t>1_neumark_50_1</t>
  </si>
  <si>
    <t>1_neumark_65_1</t>
  </si>
  <si>
    <t>1_farber_22_1</t>
  </si>
  <si>
    <t>1_farber_27_1</t>
  </si>
  <si>
    <t>1_farber_33_1</t>
  </si>
  <si>
    <t>1_farber_42_1</t>
  </si>
  <si>
    <t>1_farber51_1</t>
  </si>
  <si>
    <t>1_farber60_1</t>
  </si>
  <si>
    <t>1_figinski_current_1</t>
  </si>
  <si>
    <t>1_figinski_past_1</t>
  </si>
  <si>
    <t>1_figinski_none_1</t>
  </si>
  <si>
    <t>1_rivera_high_female</t>
  </si>
  <si>
    <t>1_rivera_low_female</t>
  </si>
  <si>
    <t>1_rivera_high_1</t>
  </si>
  <si>
    <t>1_rivera_low_1</t>
  </si>
  <si>
    <t>1_thomas_high_female_customer</t>
  </si>
  <si>
    <t>male</t>
  </si>
  <si>
    <t>N</t>
  </si>
  <si>
    <t>female</t>
  </si>
  <si>
    <t>1_thomas_low_female_customer</t>
  </si>
  <si>
    <t>low</t>
  </si>
  <si>
    <t>not</t>
  </si>
  <si>
    <t>1_thomas_high_female_noncustomer</t>
  </si>
  <si>
    <t>high</t>
  </si>
  <si>
    <t>1_thomas_low_female_noncustomer</t>
  </si>
  <si>
    <t>customer</t>
  </si>
  <si>
    <t>1_thomas_high_male_customer</t>
  </si>
  <si>
    <t>1_thomas_low_male_customer</t>
  </si>
  <si>
    <t>1_thomas_high_male_noncustomer</t>
  </si>
  <si>
    <t>1_thomas_low_male_noncustomer</t>
  </si>
  <si>
    <t>1_tilcsik_straight_1</t>
  </si>
  <si>
    <t>1_tilcsik_gay_1</t>
  </si>
  <si>
    <t>1_mishel_queer_1</t>
  </si>
  <si>
    <t>1_mishel_control_1</t>
  </si>
  <si>
    <t>Variable Name</t>
  </si>
  <si>
    <t>Name of the study concatenated with category</t>
  </si>
  <si>
    <t>Calback rate. Note should include source.</t>
  </si>
  <si>
    <t>Number of CVs in the category</t>
  </si>
  <si>
    <t>Other columns</t>
  </si>
  <si>
    <t>Sometimes transformations need to be made to find the callback rate for each category. These columns explain the transformations and the source of the original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</si>
</sst>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4">
    <font>
      <sz val="12.0"/>
      <color theme="1"/>
      <name val="Calibri"/>
      <scheme val="minor"/>
    </font>
    <font>
      <color theme="1"/>
      <name val="Calibri"/>
      <scheme val="minor"/>
    </font>
    <font>
      <sz val="12.0"/>
      <color theme="1"/>
      <name val="等线"/>
    </font>
    <font>
      <sz val="12.0"/>
      <color rgb="FF000000"/>
      <name val="等线"/>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center" wrapText="0"/>
    </xf>
    <xf borderId="0" fillId="0" fontId="1" numFmtId="0" xfId="0" applyAlignment="1" applyFont="1">
      <alignment vertical="center"/>
    </xf>
    <xf borderId="0" fillId="0" fontId="2" numFmtId="164" xfId="0" applyAlignment="1" applyFont="1" applyNumberFormat="1">
      <alignment horizontal="right" vertical="center"/>
    </xf>
    <xf borderId="0" fillId="0" fontId="2" numFmtId="0" xfId="0" applyAlignment="1" applyFont="1">
      <alignment horizontal="right" vertical="center"/>
    </xf>
    <xf borderId="0" fillId="0" fontId="3" numFmtId="164" xfId="0" applyAlignment="1" applyFont="1" applyNumberFormat="1">
      <alignment horizontal="right" vertical="center"/>
    </xf>
    <xf borderId="0" fillId="0" fontId="2" numFmtId="3" xfId="0" applyAlignment="1" applyFont="1" applyNumberFormat="1">
      <alignment horizontal="right" vertical="center"/>
    </xf>
    <xf borderId="0" fillId="0" fontId="2" numFmtId="0" xfId="0" applyAlignment="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0.89"/>
    <col customWidth="1" min="2" max="26" width="8.33"/>
  </cols>
  <sheetData>
    <row r="1" ht="15.75" customHeight="1">
      <c r="A1" s="1" t="s">
        <v>0</v>
      </c>
      <c r="B1" s="1" t="s">
        <v>1</v>
      </c>
      <c r="C1" s="1" t="s">
        <v>2</v>
      </c>
    </row>
    <row r="2" ht="15.75" customHeight="1">
      <c r="A2" s="1" t="s">
        <v>3</v>
      </c>
      <c r="B2" s="2">
        <v>0.075</v>
      </c>
      <c r="C2" s="3">
        <v>796.0</v>
      </c>
    </row>
    <row r="3" ht="15.75" customHeight="1">
      <c r="A3" s="1" t="s">
        <v>4</v>
      </c>
      <c r="B3" s="2">
        <v>0.078</v>
      </c>
      <c r="C3" s="3">
        <v>796.0</v>
      </c>
    </row>
    <row r="4" ht="15.75" customHeight="1">
      <c r="A4" s="1" t="s">
        <v>5</v>
      </c>
      <c r="B4" s="2">
        <v>0.072</v>
      </c>
      <c r="C4" s="3">
        <v>796.0</v>
      </c>
    </row>
    <row r="5" ht="15.75" customHeight="1">
      <c r="A5" s="1" t="s">
        <v>6</v>
      </c>
      <c r="B5" s="2">
        <v>0.078</v>
      </c>
      <c r="C5" s="3">
        <v>796.0</v>
      </c>
    </row>
    <row r="6" ht="15.75" customHeight="1">
      <c r="A6" s="1" t="s">
        <v>7</v>
      </c>
      <c r="B6" s="2">
        <v>0.074</v>
      </c>
      <c r="C6" s="3">
        <v>796.0</v>
      </c>
    </row>
    <row r="7" ht="15.75" customHeight="1">
      <c r="A7" s="1" t="s">
        <v>8</v>
      </c>
      <c r="B7" s="2">
        <v>0.065</v>
      </c>
      <c r="C7" s="3">
        <v>796.0</v>
      </c>
    </row>
    <row r="8" ht="15.75" customHeight="1">
      <c r="A8" s="1" t="s">
        <v>9</v>
      </c>
      <c r="B8" s="2">
        <v>0.082</v>
      </c>
      <c r="C8" s="3">
        <v>796.0</v>
      </c>
    </row>
    <row r="9" ht="15.75" customHeight="1">
      <c r="A9" s="1" t="s">
        <v>10</v>
      </c>
      <c r="B9" s="2">
        <v>0.085</v>
      </c>
      <c r="C9" s="3">
        <v>796.0</v>
      </c>
    </row>
    <row r="10" ht="15.75" customHeight="1">
      <c r="A10" s="1" t="s">
        <v>11</v>
      </c>
      <c r="B10" s="2">
        <f>$B$43-0.03</f>
        <v>0.2199009009</v>
      </c>
      <c r="C10" s="3">
        <v>51.0</v>
      </c>
      <c r="D10" s="1">
        <f t="shared" ref="D10:D44" si="1">B10*C10</f>
        <v>11.21494595</v>
      </c>
    </row>
    <row r="11" ht="15.75" customHeight="1">
      <c r="A11" s="1" t="s">
        <v>12</v>
      </c>
      <c r="B11" s="2">
        <f>$B$43+0.07</f>
        <v>0.3199009009</v>
      </c>
      <c r="C11" s="3">
        <v>42.0</v>
      </c>
      <c r="D11" s="1">
        <f t="shared" si="1"/>
        <v>13.43583784</v>
      </c>
    </row>
    <row r="12" ht="15.75" customHeight="1">
      <c r="A12" s="1" t="s">
        <v>13</v>
      </c>
      <c r="B12" s="2">
        <v>0.08048780487804691</v>
      </c>
      <c r="C12" s="3">
        <v>39.0</v>
      </c>
      <c r="D12" s="1">
        <f t="shared" si="1"/>
        <v>3.13902439</v>
      </c>
      <c r="E12" s="1">
        <f>SUM(D12,D20:D21,D25,D32:D33,D38,D42)</f>
        <v>41</v>
      </c>
      <c r="F12" s="1">
        <v>41.0</v>
      </c>
    </row>
    <row r="13" ht="15.75" customHeight="1">
      <c r="A13" s="1" t="s">
        <v>14</v>
      </c>
      <c r="B13" s="2">
        <f>B27-0.04</f>
        <v>0.127</v>
      </c>
      <c r="C13" s="3">
        <v>66.0</v>
      </c>
      <c r="D13" s="1">
        <f t="shared" si="1"/>
        <v>8.382</v>
      </c>
    </row>
    <row r="14" ht="15.75" customHeight="1">
      <c r="A14" s="1" t="s">
        <v>15</v>
      </c>
      <c r="B14" s="2">
        <f>$B$43-0.09</f>
        <v>0.1599009009</v>
      </c>
      <c r="C14" s="3">
        <v>38.0</v>
      </c>
      <c r="D14" s="1">
        <f t="shared" si="1"/>
        <v>6.076234234</v>
      </c>
    </row>
    <row r="15" ht="15.75" customHeight="1">
      <c r="A15" s="1" t="s">
        <v>16</v>
      </c>
      <c r="B15" s="2">
        <f>B27-0.02</f>
        <v>0.147</v>
      </c>
      <c r="C15" s="3">
        <v>73.0</v>
      </c>
      <c r="D15" s="1">
        <f t="shared" si="1"/>
        <v>10.731</v>
      </c>
    </row>
    <row r="16" ht="15.75" customHeight="1">
      <c r="A16" s="1" t="s">
        <v>17</v>
      </c>
      <c r="B16" s="2">
        <f>B44-0.04</f>
        <v>0.1579896907</v>
      </c>
      <c r="C16" s="3">
        <v>47.0</v>
      </c>
      <c r="D16" s="1">
        <f t="shared" si="1"/>
        <v>7.425515464</v>
      </c>
    </row>
    <row r="17" ht="15.75" customHeight="1">
      <c r="A17" s="1" t="s">
        <v>18</v>
      </c>
      <c r="B17" s="2">
        <f>$B$43+0.01</f>
        <v>0.2599009009</v>
      </c>
      <c r="C17" s="3">
        <v>43.0</v>
      </c>
      <c r="D17" s="1">
        <f t="shared" si="1"/>
        <v>11.17573874</v>
      </c>
    </row>
    <row r="18" ht="15.75" customHeight="1">
      <c r="A18" s="1" t="s">
        <v>19</v>
      </c>
      <c r="B18" s="2">
        <f>$B$43-0.11</f>
        <v>0.1399009009</v>
      </c>
      <c r="C18" s="3">
        <v>46.0</v>
      </c>
      <c r="D18" s="1">
        <f t="shared" si="1"/>
        <v>6.435441441</v>
      </c>
    </row>
    <row r="19" ht="15.75" customHeight="1">
      <c r="A19" s="1" t="s">
        <v>20</v>
      </c>
      <c r="B19" s="2">
        <f>$B$43-0.05</f>
        <v>0.1999009009</v>
      </c>
      <c r="C19" s="3">
        <v>43.0</v>
      </c>
      <c r="D19" s="1">
        <f t="shared" si="1"/>
        <v>8.595738739</v>
      </c>
    </row>
    <row r="20" ht="15.75" customHeight="1">
      <c r="A20" s="1" t="s">
        <v>21</v>
      </c>
      <c r="B20" s="2">
        <f>$B$12+0.03</f>
        <v>0.1104878049</v>
      </c>
      <c r="C20" s="3">
        <v>39.0</v>
      </c>
      <c r="D20" s="1">
        <f t="shared" si="1"/>
        <v>4.30902439</v>
      </c>
    </row>
    <row r="21" ht="15.75" customHeight="1">
      <c r="A21" s="1" t="s">
        <v>22</v>
      </c>
      <c r="B21" s="2">
        <f>$B$12+0.05</f>
        <v>0.1304878049</v>
      </c>
      <c r="C21" s="3">
        <v>24.0</v>
      </c>
      <c r="D21" s="1">
        <f t="shared" si="1"/>
        <v>3.131707317</v>
      </c>
    </row>
    <row r="22" ht="15.75" customHeight="1">
      <c r="A22" s="1" t="s">
        <v>23</v>
      </c>
      <c r="B22" s="2">
        <f>$B$43-0.05</f>
        <v>0.1999009009</v>
      </c>
      <c r="C22" s="3">
        <v>27.0</v>
      </c>
      <c r="D22" s="1">
        <f t="shared" si="1"/>
        <v>5.397324324</v>
      </c>
    </row>
    <row r="23" ht="15.75" customHeight="1">
      <c r="A23" s="1" t="s">
        <v>24</v>
      </c>
      <c r="B23" s="2">
        <f>$B$43-0.17</f>
        <v>0.0799009009</v>
      </c>
      <c r="C23" s="3">
        <v>38.0</v>
      </c>
      <c r="D23" s="1">
        <f t="shared" si="1"/>
        <v>3.036234234</v>
      </c>
    </row>
    <row r="24" ht="15.75" customHeight="1">
      <c r="A24" s="1" t="s">
        <v>25</v>
      </c>
      <c r="B24" s="2">
        <f>$B$43-0.09</f>
        <v>0.1599009009</v>
      </c>
      <c r="C24" s="3">
        <v>31.0</v>
      </c>
      <c r="D24" s="1">
        <f t="shared" si="1"/>
        <v>4.956927928</v>
      </c>
    </row>
    <row r="25" ht="15.75" customHeight="1">
      <c r="A25" s="1" t="s">
        <v>26</v>
      </c>
      <c r="B25" s="2">
        <f>$B$12+0.13</f>
        <v>0.2104878049</v>
      </c>
      <c r="C25" s="3">
        <v>43.0</v>
      </c>
      <c r="D25" s="1">
        <f t="shared" si="1"/>
        <v>9.05097561</v>
      </c>
    </row>
    <row r="26" ht="15.75" customHeight="1">
      <c r="A26" s="1" t="s">
        <v>27</v>
      </c>
      <c r="B26" s="2">
        <f>$B$43-0.09</f>
        <v>0.1599009009</v>
      </c>
      <c r="C26" s="3">
        <v>30.0</v>
      </c>
      <c r="D26" s="1">
        <f t="shared" si="1"/>
        <v>4.797027027</v>
      </c>
    </row>
    <row r="27" ht="15.75" customHeight="1">
      <c r="A27" s="1" t="s">
        <v>28</v>
      </c>
      <c r="B27" s="2">
        <v>0.167</v>
      </c>
      <c r="C27" s="3">
        <v>68.0</v>
      </c>
      <c r="D27" s="1">
        <f t="shared" si="1"/>
        <v>11.356</v>
      </c>
    </row>
    <row r="28" ht="15.75" customHeight="1">
      <c r="A28" s="1" t="s">
        <v>29</v>
      </c>
      <c r="B28" s="2">
        <f>$B$43-0.06</f>
        <v>0.1899009009</v>
      </c>
      <c r="C28" s="3">
        <v>25.0</v>
      </c>
      <c r="D28" s="1">
        <f t="shared" si="1"/>
        <v>4.747522523</v>
      </c>
    </row>
    <row r="29" ht="15.75" customHeight="1">
      <c r="A29" s="1" t="s">
        <v>30</v>
      </c>
      <c r="B29" s="2">
        <f>$B$43-0.02</f>
        <v>0.2299009009</v>
      </c>
      <c r="C29" s="3">
        <v>28.0</v>
      </c>
      <c r="D29" s="1">
        <f t="shared" si="1"/>
        <v>6.437225225</v>
      </c>
    </row>
    <row r="30" ht="15.75" customHeight="1">
      <c r="A30" s="1" t="s">
        <v>31</v>
      </c>
      <c r="B30" s="2">
        <f>B44-0.13</f>
        <v>0.06798969072</v>
      </c>
      <c r="C30" s="3">
        <v>42.0</v>
      </c>
      <c r="D30" s="1">
        <f t="shared" si="1"/>
        <v>2.85556701</v>
      </c>
    </row>
    <row r="31" ht="15.75" customHeight="1">
      <c r="A31" s="1" t="s">
        <v>32</v>
      </c>
      <c r="B31" s="2">
        <f>$B$43-0.09</f>
        <v>0.1599009009</v>
      </c>
      <c r="C31" s="3">
        <v>34.0</v>
      </c>
      <c r="D31" s="1">
        <f t="shared" si="1"/>
        <v>5.436630631</v>
      </c>
    </row>
    <row r="32" ht="15.75" customHeight="1">
      <c r="A32" s="1" t="s">
        <v>33</v>
      </c>
      <c r="B32" s="2">
        <f>$B$12+0.05</f>
        <v>0.1304878049</v>
      </c>
      <c r="C32" s="3">
        <v>37.0</v>
      </c>
      <c r="D32" s="1">
        <f t="shared" si="1"/>
        <v>4.82804878</v>
      </c>
    </row>
    <row r="33" ht="15.75" customHeight="1">
      <c r="A33" s="1" t="s">
        <v>34</v>
      </c>
      <c r="B33" s="2">
        <f>$B$12+0.13</f>
        <v>0.2104878049</v>
      </c>
      <c r="C33" s="3">
        <v>27.0</v>
      </c>
      <c r="D33" s="1">
        <f t="shared" si="1"/>
        <v>5.683170732</v>
      </c>
    </row>
    <row r="34" ht="15.75" customHeight="1">
      <c r="A34" s="1" t="s">
        <v>35</v>
      </c>
      <c r="B34" s="2">
        <f>$B$43-0.11</f>
        <v>0.1399009009</v>
      </c>
      <c r="C34" s="3">
        <v>30.0</v>
      </c>
      <c r="D34" s="1">
        <f t="shared" si="1"/>
        <v>4.197027027</v>
      </c>
    </row>
    <row r="35" ht="15.75" customHeight="1">
      <c r="A35" s="1" t="s">
        <v>36</v>
      </c>
      <c r="B35" s="2">
        <f>B27+0.02</f>
        <v>0.187</v>
      </c>
      <c r="C35" s="3">
        <v>74.0</v>
      </c>
      <c r="D35" s="1">
        <f t="shared" si="1"/>
        <v>13.838</v>
      </c>
    </row>
    <row r="36" ht="15.75" customHeight="1">
      <c r="A36" s="1" t="s">
        <v>37</v>
      </c>
      <c r="B36" s="2">
        <f>$B$43+0.04</f>
        <v>0.2899009009</v>
      </c>
      <c r="C36" s="3">
        <v>29.0</v>
      </c>
      <c r="D36" s="1">
        <f t="shared" si="1"/>
        <v>8.407126126</v>
      </c>
    </row>
    <row r="37" ht="15.75" customHeight="1">
      <c r="A37" s="1" t="s">
        <v>38</v>
      </c>
      <c r="B37" s="2">
        <f>$B$43</f>
        <v>0.2499009009</v>
      </c>
      <c r="C37" s="3">
        <v>26.0</v>
      </c>
      <c r="D37" s="1">
        <f t="shared" si="1"/>
        <v>6.497423423</v>
      </c>
    </row>
    <row r="38" ht="15.75" customHeight="1">
      <c r="A38" s="1" t="s">
        <v>39</v>
      </c>
      <c r="B38" s="2">
        <f>$B$12+0.03</f>
        <v>0.1104878049</v>
      </c>
      <c r="C38" s="3">
        <v>46.0</v>
      </c>
      <c r="D38" s="1">
        <f t="shared" si="1"/>
        <v>5.082439024</v>
      </c>
    </row>
    <row r="39" ht="15.75" customHeight="1">
      <c r="A39" s="1" t="s">
        <v>40</v>
      </c>
      <c r="B39" s="4">
        <v>0.11190909090906417</v>
      </c>
      <c r="C39" s="3">
        <v>33.0</v>
      </c>
      <c r="D39" s="1">
        <f t="shared" si="1"/>
        <v>3.693</v>
      </c>
      <c r="E39" s="1">
        <f>SUM(D39,D35,D27,D15,D13)</f>
        <v>48</v>
      </c>
      <c r="F39" s="1">
        <v>48.0</v>
      </c>
    </row>
    <row r="40" ht="15.75" customHeight="1">
      <c r="A40" s="1" t="s">
        <v>41</v>
      </c>
      <c r="B40" s="2">
        <f>$B$43-0.04</f>
        <v>0.2099009009</v>
      </c>
      <c r="C40" s="3">
        <v>26.0</v>
      </c>
      <c r="D40" s="1">
        <f t="shared" si="1"/>
        <v>5.457423423</v>
      </c>
    </row>
    <row r="41" ht="15.75" customHeight="1">
      <c r="A41" s="1" t="s">
        <v>42</v>
      </c>
      <c r="B41" s="2">
        <f>B44-0.14</f>
        <v>0.05798969072</v>
      </c>
      <c r="C41" s="3">
        <v>32.0</v>
      </c>
      <c r="D41" s="1">
        <f t="shared" si="1"/>
        <v>1.855670103</v>
      </c>
    </row>
    <row r="42" ht="15.75" customHeight="1">
      <c r="A42" s="1" t="s">
        <v>43</v>
      </c>
      <c r="B42" s="2">
        <f>$B$12+0.1</f>
        <v>0.1804878049</v>
      </c>
      <c r="C42" s="3">
        <v>32.0</v>
      </c>
      <c r="D42" s="1">
        <f t="shared" si="1"/>
        <v>5.775609756</v>
      </c>
    </row>
    <row r="43" ht="15.75" customHeight="1">
      <c r="A43" s="1" t="s">
        <v>44</v>
      </c>
      <c r="B43" s="2">
        <v>0.24990090090090106</v>
      </c>
      <c r="C43" s="3">
        <v>523.0</v>
      </c>
      <c r="D43" s="1">
        <f t="shared" si="1"/>
        <v>130.6981712</v>
      </c>
      <c r="E43" s="1">
        <f>SUM(D43,D40,D36:D37,D34,D31,D28:D29,D22:D24,D17:D19,D14,D10:D11,D26)</f>
        <v>247</v>
      </c>
      <c r="F43" s="1">
        <v>247.0</v>
      </c>
    </row>
    <row r="44" ht="15.75" customHeight="1">
      <c r="A44" s="1" t="s">
        <v>45</v>
      </c>
      <c r="B44" s="2">
        <v>0.19798969072165346</v>
      </c>
      <c r="C44" s="3">
        <v>267.0</v>
      </c>
      <c r="D44" s="1">
        <f t="shared" si="1"/>
        <v>52.86324742</v>
      </c>
      <c r="E44" s="1">
        <f>SUM(D44,D41,D30,D16)</f>
        <v>65</v>
      </c>
      <c r="F44" s="1">
        <v>65.0</v>
      </c>
    </row>
    <row r="45" ht="15.75" customHeight="1">
      <c r="A45" s="1" t="s">
        <v>46</v>
      </c>
      <c r="B45" s="2">
        <v>0.17</v>
      </c>
      <c r="C45" s="3">
        <v>645.0</v>
      </c>
    </row>
    <row r="46" ht="15.75" customHeight="1">
      <c r="A46" s="1" t="s">
        <v>47</v>
      </c>
      <c r="B46" s="2">
        <v>0.15</v>
      </c>
      <c r="C46" s="3">
        <v>645.0</v>
      </c>
    </row>
    <row r="47" ht="15.75" customHeight="1">
      <c r="A47" s="1" t="s">
        <v>48</v>
      </c>
      <c r="B47" s="2">
        <f>10/320</f>
        <v>0.03125</v>
      </c>
      <c r="C47" s="3">
        <v>320.0</v>
      </c>
    </row>
    <row r="48" ht="15.75" customHeight="1">
      <c r="A48" s="1" t="s">
        <v>49</v>
      </c>
      <c r="B48" s="2">
        <f>21/320</f>
        <v>0.065625</v>
      </c>
      <c r="C48" s="3">
        <v>320.0</v>
      </c>
    </row>
    <row r="49" ht="15.75" customHeight="1">
      <c r="A49" s="1" t="s">
        <v>50</v>
      </c>
      <c r="B49" s="2">
        <f>16/318</f>
        <v>0.05031446541</v>
      </c>
      <c r="C49" s="3">
        <v>318.0</v>
      </c>
    </row>
    <row r="50" ht="15.75" customHeight="1">
      <c r="A50" s="1" t="s">
        <v>51</v>
      </c>
      <c r="B50" s="2">
        <f>9/318</f>
        <v>0.02830188679</v>
      </c>
      <c r="C50" s="3">
        <v>318.0</v>
      </c>
    </row>
    <row r="51" ht="15.75" customHeight="1">
      <c r="A51" s="1" t="s">
        <v>52</v>
      </c>
      <c r="B51" s="2">
        <f>48/C51</f>
        <v>0.1481481481</v>
      </c>
      <c r="C51" s="3">
        <v>324.0</v>
      </c>
    </row>
    <row r="52" ht="15.75" customHeight="1">
      <c r="A52" s="1" t="s">
        <v>53</v>
      </c>
      <c r="B52" s="2">
        <f>68/C52</f>
        <v>0.2186495177</v>
      </c>
      <c r="C52" s="3">
        <v>311.0</v>
      </c>
    </row>
    <row r="53" ht="15.75" customHeight="1">
      <c r="A53" s="1" t="s">
        <v>54</v>
      </c>
      <c r="B53" s="2">
        <v>0.048</v>
      </c>
      <c r="C53" s="3">
        <v>2019.0</v>
      </c>
    </row>
    <row r="54" ht="15.75" customHeight="1">
      <c r="A54" s="1" t="s">
        <v>55</v>
      </c>
      <c r="B54" s="2">
        <v>0.0494</v>
      </c>
      <c r="C54" s="3">
        <v>1945.0</v>
      </c>
    </row>
    <row r="55" ht="15.75" customHeight="1">
      <c r="A55" s="1" t="s">
        <v>56</v>
      </c>
      <c r="B55" s="2">
        <v>0.0658</v>
      </c>
      <c r="C55" s="3">
        <v>2052.0</v>
      </c>
    </row>
    <row r="56" ht="15.75" customHeight="1">
      <c r="A56" s="1" t="s">
        <v>57</v>
      </c>
      <c r="B56" s="2">
        <v>0.1869263</v>
      </c>
      <c r="C56" s="3">
        <v>13401.0</v>
      </c>
    </row>
    <row r="57" ht="15.75" customHeight="1">
      <c r="A57" s="1" t="s">
        <v>58</v>
      </c>
      <c r="B57" s="2">
        <v>0.1540335</v>
      </c>
      <c r="C57" s="5">
        <v>12731.0</v>
      </c>
    </row>
    <row r="58" ht="15.75" customHeight="1">
      <c r="A58" s="1" t="s">
        <v>59</v>
      </c>
      <c r="B58" s="2">
        <v>0.121567</v>
      </c>
      <c r="C58" s="5">
        <v>14091.0</v>
      </c>
    </row>
    <row r="59" ht="15.75" customHeight="1">
      <c r="A59" s="1" t="s">
        <v>60</v>
      </c>
      <c r="B59" s="2">
        <f>127/C59</f>
        <v>0.09379615953</v>
      </c>
      <c r="C59" s="3">
        <v>1354.0</v>
      </c>
    </row>
    <row r="60" ht="15.75" customHeight="1">
      <c r="A60" s="1" t="s">
        <v>61</v>
      </c>
      <c r="B60" s="2">
        <f>(93+89)/C60</f>
        <v>0.1097708082</v>
      </c>
      <c r="C60" s="3">
        <f>(825+833)</f>
        <v>1658</v>
      </c>
    </row>
    <row r="61" ht="15.75" customHeight="1">
      <c r="A61" s="1" t="s">
        <v>62</v>
      </c>
      <c r="B61" s="2">
        <f>(102+92)/C61</f>
        <v>0.1260558804</v>
      </c>
      <c r="C61" s="3">
        <f>(751+788)</f>
        <v>1539</v>
      </c>
    </row>
    <row r="62" ht="15.75" customHeight="1">
      <c r="A62" s="1" t="s">
        <v>63</v>
      </c>
      <c r="B62" s="2">
        <f>(104+75)/C62</f>
        <v>0.1252624213</v>
      </c>
      <c r="C62" s="3">
        <f>736+693</f>
        <v>1429</v>
      </c>
    </row>
    <row r="63" ht="15.75" customHeight="1">
      <c r="A63" s="1" t="s">
        <v>64</v>
      </c>
      <c r="B63" s="2">
        <f>(71+96)/C63</f>
        <v>0.1109634551</v>
      </c>
      <c r="C63" s="3">
        <f>739+766</f>
        <v>1505</v>
      </c>
    </row>
    <row r="64" ht="15.75" customHeight="1">
      <c r="A64" s="1" t="s">
        <v>65</v>
      </c>
      <c r="B64" s="2">
        <f>(67+73)/C64</f>
        <v>0.09900990099</v>
      </c>
      <c r="C64" s="3">
        <f>698+716</f>
        <v>1414</v>
      </c>
    </row>
    <row r="65" ht="15.75" customHeight="1">
      <c r="A65" s="1" t="s">
        <v>66</v>
      </c>
      <c r="B65" s="2">
        <f>(220+118)/(C65)</f>
        <v>0.08642290974</v>
      </c>
      <c r="C65" s="3">
        <v>3911.0</v>
      </c>
    </row>
    <row r="66" ht="15.75" customHeight="1">
      <c r="A66" s="1" t="s">
        <v>67</v>
      </c>
      <c r="B66" s="2">
        <f>(159+220)/C66</f>
        <v>0.09690616211</v>
      </c>
      <c r="C66" s="3">
        <v>3911.0</v>
      </c>
    </row>
    <row r="67" ht="15.75" customHeight="1">
      <c r="A67" s="1" t="s">
        <v>68</v>
      </c>
      <c r="B67" s="2">
        <v>0.0813</v>
      </c>
      <c r="C67" s="3">
        <v>3911.0</v>
      </c>
    </row>
    <row r="68" ht="15.75" customHeight="1">
      <c r="A68" s="1" t="s">
        <v>69</v>
      </c>
      <c r="B68" s="2">
        <f>3/C68</f>
        <v>0.03797468354</v>
      </c>
      <c r="C68" s="3">
        <v>79.0</v>
      </c>
    </row>
    <row r="69" ht="15.75" customHeight="1">
      <c r="A69" s="1" t="s">
        <v>70</v>
      </c>
      <c r="B69" s="2">
        <f>5/C69</f>
        <v>0.06329113924</v>
      </c>
      <c r="C69" s="3">
        <v>79.0</v>
      </c>
    </row>
    <row r="70" ht="15.75" customHeight="1">
      <c r="A70" s="1" t="s">
        <v>71</v>
      </c>
      <c r="B70" s="2">
        <f>13/C70</f>
        <v>0.1625</v>
      </c>
      <c r="C70" s="3">
        <v>80.0</v>
      </c>
    </row>
    <row r="71" ht="15.75" customHeight="1">
      <c r="A71" s="1" t="s">
        <v>72</v>
      </c>
      <c r="B71" s="2">
        <f>1/C71</f>
        <v>0.01282051282</v>
      </c>
      <c r="C71" s="3">
        <v>78.0</v>
      </c>
    </row>
    <row r="72" ht="15.75" customHeight="1">
      <c r="A72" s="1" t="s">
        <v>73</v>
      </c>
      <c r="B72" s="2">
        <f>16.4009111617312/100</f>
        <v>0.1640091116</v>
      </c>
      <c r="C72" s="3">
        <v>324.0</v>
      </c>
      <c r="F72" s="1" t="s">
        <v>74</v>
      </c>
      <c r="G72" s="1" t="s">
        <v>75</v>
      </c>
      <c r="I72" s="1" t="s">
        <v>76</v>
      </c>
      <c r="J72" s="1" t="s">
        <v>75</v>
      </c>
    </row>
    <row r="73" ht="15.75" customHeight="1">
      <c r="A73" s="1" t="s">
        <v>77</v>
      </c>
      <c r="B73" s="2">
        <f>13.3257403189066/100</f>
        <v>0.1332574032</v>
      </c>
      <c r="C73" s="3">
        <v>324.0</v>
      </c>
      <c r="D73" s="1" t="s">
        <v>78</v>
      </c>
      <c r="E73" s="1" t="s">
        <v>79</v>
      </c>
      <c r="F73" s="1">
        <v>3.70159453302961</v>
      </c>
      <c r="G73" s="1">
        <v>190.0</v>
      </c>
      <c r="H73" s="1" t="s">
        <v>79</v>
      </c>
      <c r="I73" s="1">
        <v>6.83371298405467</v>
      </c>
      <c r="J73" s="1">
        <v>191.0</v>
      </c>
    </row>
    <row r="74" ht="15.75" customHeight="1">
      <c r="A74" s="1" t="s">
        <v>80</v>
      </c>
      <c r="B74" s="2">
        <f>5.23917995444191/100</f>
        <v>0.05239179954</v>
      </c>
      <c r="C74" s="3">
        <v>191.0</v>
      </c>
      <c r="D74" s="1" t="s">
        <v>81</v>
      </c>
      <c r="E74" s="1" t="s">
        <v>79</v>
      </c>
      <c r="F74" s="1">
        <v>2.61958997722095</v>
      </c>
      <c r="G74" s="1">
        <v>190.0</v>
      </c>
      <c r="H74" s="1" t="s">
        <v>79</v>
      </c>
      <c r="I74" s="1">
        <v>5.23917995444191</v>
      </c>
      <c r="J74" s="1">
        <v>191.0</v>
      </c>
    </row>
    <row r="75" ht="15.75" customHeight="1">
      <c r="A75" s="1" t="s">
        <v>82</v>
      </c>
      <c r="B75" s="2">
        <f>6.83371298405467/100</f>
        <v>0.06833712984</v>
      </c>
      <c r="C75" s="3">
        <v>191.0</v>
      </c>
      <c r="D75" s="1" t="s">
        <v>78</v>
      </c>
      <c r="E75" s="1" t="s">
        <v>83</v>
      </c>
      <c r="F75" s="1">
        <v>16.628701594533</v>
      </c>
      <c r="G75" s="1">
        <v>343.0</v>
      </c>
      <c r="H75" s="1" t="s">
        <v>83</v>
      </c>
      <c r="I75" s="1">
        <v>13.3257403189066</v>
      </c>
      <c r="J75" s="1">
        <v>324.0</v>
      </c>
    </row>
    <row r="76" ht="15.75" customHeight="1">
      <c r="A76" s="1" t="s">
        <v>84</v>
      </c>
      <c r="B76" s="2">
        <f>15.2050113895216/100</f>
        <v>0.1520501139</v>
      </c>
      <c r="C76" s="3">
        <v>343.0</v>
      </c>
      <c r="D76" s="1" t="s">
        <v>81</v>
      </c>
      <c r="E76" s="1" t="s">
        <v>83</v>
      </c>
      <c r="F76" s="1">
        <v>15.2050113895216</v>
      </c>
      <c r="G76" s="1">
        <v>343.0</v>
      </c>
      <c r="H76" s="1" t="s">
        <v>83</v>
      </c>
      <c r="I76" s="1">
        <v>16.4009111617312</v>
      </c>
      <c r="J76" s="1">
        <v>324.0</v>
      </c>
    </row>
    <row r="77" ht="15.75" customHeight="1">
      <c r="A77" s="1" t="s">
        <v>85</v>
      </c>
      <c r="B77" s="2">
        <f>16.628701594533/100</f>
        <v>0.1662870159</v>
      </c>
      <c r="C77" s="3">
        <v>343.0</v>
      </c>
    </row>
    <row r="78" ht="15.75" customHeight="1">
      <c r="A78" s="1" t="s">
        <v>86</v>
      </c>
      <c r="B78" s="2">
        <f t="shared" ref="B78:B79" si="2">2.61958997722095/100</f>
        <v>0.02619589977</v>
      </c>
      <c r="C78" s="3">
        <v>190.0</v>
      </c>
    </row>
    <row r="79" ht="15.75" customHeight="1">
      <c r="A79" s="1" t="s">
        <v>87</v>
      </c>
      <c r="B79" s="2">
        <f t="shared" si="2"/>
        <v>0.02619589977</v>
      </c>
      <c r="C79" s="3">
        <v>190.0</v>
      </c>
    </row>
    <row r="80" ht="15.75" customHeight="1">
      <c r="A80" s="1" t="s">
        <v>88</v>
      </c>
      <c r="B80" s="2">
        <f>203/C80</f>
        <v>0.1147540984</v>
      </c>
      <c r="C80" s="3">
        <v>1769.0</v>
      </c>
    </row>
    <row r="81" ht="15.75" customHeight="1">
      <c r="A81" s="1" t="s">
        <v>89</v>
      </c>
      <c r="B81" s="2">
        <f>127/C81</f>
        <v>0.07179197287</v>
      </c>
      <c r="C81" s="3">
        <v>1769.0</v>
      </c>
    </row>
    <row r="82" ht="15.75" customHeight="1">
      <c r="A82" s="1" t="s">
        <v>90</v>
      </c>
      <c r="B82" s="2">
        <f>94/C82</f>
        <v>0.1212903226</v>
      </c>
      <c r="C82" s="3">
        <v>775.0</v>
      </c>
    </row>
    <row r="83" ht="15.75" customHeight="1">
      <c r="A83" s="1" t="s">
        <v>91</v>
      </c>
      <c r="B83" s="2">
        <f>130/C83</f>
        <v>0.1677419355</v>
      </c>
      <c r="C83" s="3">
        <v>775.0</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56"/>
    <col customWidth="1" min="2" max="2" width="36.78"/>
    <col customWidth="1" min="3" max="26" width="8.33"/>
  </cols>
  <sheetData>
    <row r="1" ht="15.75" customHeight="1">
      <c r="A1" s="1" t="s">
        <v>92</v>
      </c>
    </row>
    <row r="2" ht="15.75" customHeight="1">
      <c r="A2" s="1" t="s">
        <v>0</v>
      </c>
      <c r="B2" s="1" t="s">
        <v>93</v>
      </c>
    </row>
    <row r="3" ht="15.75" customHeight="1">
      <c r="A3" s="1" t="s">
        <v>1</v>
      </c>
      <c r="B3" s="1" t="s">
        <v>94</v>
      </c>
    </row>
    <row r="4" ht="15.75" customHeight="1">
      <c r="A4" s="1" t="s">
        <v>2</v>
      </c>
      <c r="B4" s="1" t="s">
        <v>95</v>
      </c>
    </row>
    <row r="5" ht="15.75" customHeight="1"/>
    <row r="6" ht="15.75" customHeight="1">
      <c r="A6" s="1" t="s">
        <v>96</v>
      </c>
      <c r="B6" s="6" t="s">
        <v>97</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2022-11-11T18:37:05Z</dcterms:created>
  <dc:creator>Marcos Gallo</dc:creator>
</cp:coreProperties>
</file>