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 codeName="ThisWorkbook"/>
  <xr:revisionPtr revIDLastSave="3" documentId="6_{BB533A3A-C04C-47A0-8B98-F93BFFA933E1}" xr6:coauthVersionLast="28" xr6:coauthVersionMax="28" xr10:uidLastSave="{A7BBF58A-637E-4267-A488-E2B130E6E51D}"/>
  <bookViews>
    <workbookView xWindow="0" yWindow="0" windowWidth="28800" windowHeight="12300" tabRatio="924" activeTab="5" xr2:uid="{00000000-000D-0000-FFFF-FFFF00000000}"/>
  </bookViews>
  <sheets>
    <sheet name="Raw Data" sheetId="9" r:id="rId1"/>
    <sheet name="Number of Arrests" sheetId="1" r:id="rId2"/>
    <sheet name="Crime Level" sheetId="11" r:id="rId3"/>
    <sheet name="Attendance Level" sheetId="3" r:id="rId4"/>
    <sheet name="Models" sheetId="8" r:id="rId5"/>
    <sheet name="All + Comparison" sheetId="22" r:id="rId6"/>
    <sheet name="Crime" sheetId="18" r:id="rId7"/>
    <sheet name="Very Low" sheetId="5" r:id="rId8"/>
    <sheet name="Low" sheetId="15" r:id="rId9"/>
    <sheet name="High" sheetId="16" r:id="rId10"/>
    <sheet name="Very High" sheetId="14" r:id="rId11"/>
    <sheet name="Attendance" sheetId="21" r:id="rId12"/>
    <sheet name="Very Low (2)" sheetId="27" r:id="rId13"/>
    <sheet name="Low (2)" sheetId="28" r:id="rId14"/>
    <sheet name="High (2)" sheetId="29" r:id="rId15"/>
    <sheet name="Very High (2)" sheetId="30" r:id="rId16"/>
    <sheet name="Win or Lose" sheetId="19" r:id="rId17"/>
    <sheet name="Win" sheetId="25" r:id="rId18"/>
    <sheet name="Lose" sheetId="26" r:id="rId19"/>
    <sheet name="Day of Week" sheetId="20" r:id="rId20"/>
    <sheet name="Weekday" sheetId="24" r:id="rId21"/>
    <sheet name="Weekend" sheetId="23" r:id="rId22"/>
    <sheet name="Validation" sheetId="12" r:id="rId23"/>
    <sheet name="Crime Model" sheetId="35" r:id="rId24"/>
    <sheet name="Concentration + Propensities" sheetId="36" r:id="rId25"/>
    <sheet name="Notes" sheetId="4" r:id="rId26"/>
  </sheets>
  <definedNames>
    <definedName name="_xlnm._FilterDatabase" localSheetId="1" hidden="1">'Number of Arrests'!$A$1:$O$1008</definedName>
    <definedName name="solver_adj" localSheetId="5" hidden="1">'All + Comparison'!$B$4:$B$5</definedName>
    <definedName name="solver_adj" localSheetId="23" hidden="1">'Crime Model'!#REF!</definedName>
    <definedName name="solver_adj" localSheetId="9" hidden="1">High!$B$1:$B$2</definedName>
    <definedName name="solver_adj" localSheetId="14" hidden="1">'High (2)'!$B$1:$B$2</definedName>
    <definedName name="solver_adj" localSheetId="18" hidden="1">Lose!$B$1:$B$2</definedName>
    <definedName name="solver_adj" localSheetId="8" hidden="1">Low!$B$1:$B$2</definedName>
    <definedName name="solver_adj" localSheetId="13" hidden="1">'Low (2)'!$B$1:$B$2</definedName>
    <definedName name="solver_adj" localSheetId="10" hidden="1">'Very High'!$B$1:$B$2</definedName>
    <definedName name="solver_adj" localSheetId="15" hidden="1">'Very High (2)'!$B$1:$B$2</definedName>
    <definedName name="solver_adj" localSheetId="7" hidden="1">'Very Low'!$B$1:$B$2</definedName>
    <definedName name="solver_adj" localSheetId="12" hidden="1">'Very Low (2)'!$B$1:$B$2</definedName>
    <definedName name="solver_adj" localSheetId="20" hidden="1">Weekday!$B$1:$B$2</definedName>
    <definedName name="solver_adj" localSheetId="21" hidden="1">Weekend!$B$1:$B$2</definedName>
    <definedName name="solver_adj" localSheetId="17" hidden="1">Win!$B$1:$B$2</definedName>
    <definedName name="solver_cvg" localSheetId="5" hidden="1">0.0001</definedName>
    <definedName name="solver_cvg" localSheetId="23" hidden="1">0.0001</definedName>
    <definedName name="solver_cvg" localSheetId="9" hidden="1">0.0001</definedName>
    <definedName name="solver_cvg" localSheetId="14" hidden="1">0.0001</definedName>
    <definedName name="solver_cvg" localSheetId="18" hidden="1">0.0001</definedName>
    <definedName name="solver_cvg" localSheetId="8" hidden="1">0.0001</definedName>
    <definedName name="solver_cvg" localSheetId="13" hidden="1">0.0001</definedName>
    <definedName name="solver_cvg" localSheetId="10" hidden="1">0.0001</definedName>
    <definedName name="solver_cvg" localSheetId="15" hidden="1">0.0001</definedName>
    <definedName name="solver_cvg" localSheetId="7" hidden="1">0.0001</definedName>
    <definedName name="solver_cvg" localSheetId="12" hidden="1">0.0001</definedName>
    <definedName name="solver_cvg" localSheetId="20" hidden="1">0.0001</definedName>
    <definedName name="solver_cvg" localSheetId="21" hidden="1">0.0001</definedName>
    <definedName name="solver_cvg" localSheetId="17" hidden="1">0.0001</definedName>
    <definedName name="solver_drv" localSheetId="5" hidden="1">1</definedName>
    <definedName name="solver_drv" localSheetId="23" hidden="1">1</definedName>
    <definedName name="solver_drv" localSheetId="9" hidden="1">1</definedName>
    <definedName name="solver_drv" localSheetId="14" hidden="1">1</definedName>
    <definedName name="solver_drv" localSheetId="18" hidden="1">1</definedName>
    <definedName name="solver_drv" localSheetId="8" hidden="1">1</definedName>
    <definedName name="solver_drv" localSheetId="13" hidden="1">1</definedName>
    <definedName name="solver_drv" localSheetId="10" hidden="1">1</definedName>
    <definedName name="solver_drv" localSheetId="15" hidden="1">1</definedName>
    <definedName name="solver_drv" localSheetId="7" hidden="1">1</definedName>
    <definedName name="solver_drv" localSheetId="12" hidden="1">1</definedName>
    <definedName name="solver_drv" localSheetId="20" hidden="1">1</definedName>
    <definedName name="solver_drv" localSheetId="21" hidden="1">1</definedName>
    <definedName name="solver_drv" localSheetId="17" hidden="1">1</definedName>
    <definedName name="solver_eng" localSheetId="5" hidden="1">1</definedName>
    <definedName name="solver_eng" localSheetId="23" hidden="1">1</definedName>
    <definedName name="solver_eng" localSheetId="9" hidden="1">1</definedName>
    <definedName name="solver_eng" localSheetId="14" hidden="1">1</definedName>
    <definedName name="solver_eng" localSheetId="18" hidden="1">1</definedName>
    <definedName name="solver_eng" localSheetId="8" hidden="1">1</definedName>
    <definedName name="solver_eng" localSheetId="13" hidden="1">1</definedName>
    <definedName name="solver_eng" localSheetId="10" hidden="1">1</definedName>
    <definedName name="solver_eng" localSheetId="15" hidden="1">1</definedName>
    <definedName name="solver_eng" localSheetId="7" hidden="1">1</definedName>
    <definedName name="solver_eng" localSheetId="12" hidden="1">1</definedName>
    <definedName name="solver_eng" localSheetId="20" hidden="1">1</definedName>
    <definedName name="solver_eng" localSheetId="21" hidden="1">1</definedName>
    <definedName name="solver_eng" localSheetId="17" hidden="1">1</definedName>
    <definedName name="solver_est" localSheetId="5" hidden="1">1</definedName>
    <definedName name="solver_est" localSheetId="23" hidden="1">1</definedName>
    <definedName name="solver_est" localSheetId="9" hidden="1">1</definedName>
    <definedName name="solver_est" localSheetId="14" hidden="1">1</definedName>
    <definedName name="solver_est" localSheetId="18" hidden="1">1</definedName>
    <definedName name="solver_est" localSheetId="8" hidden="1">1</definedName>
    <definedName name="solver_est" localSheetId="13" hidden="1">1</definedName>
    <definedName name="solver_est" localSheetId="10" hidden="1">1</definedName>
    <definedName name="solver_est" localSheetId="15" hidden="1">1</definedName>
    <definedName name="solver_est" localSheetId="7" hidden="1">1</definedName>
    <definedName name="solver_est" localSheetId="12" hidden="1">1</definedName>
    <definedName name="solver_est" localSheetId="20" hidden="1">1</definedName>
    <definedName name="solver_est" localSheetId="21" hidden="1">1</definedName>
    <definedName name="solver_est" localSheetId="17" hidden="1">1</definedName>
    <definedName name="solver_itr" localSheetId="5" hidden="1">2147483647</definedName>
    <definedName name="solver_itr" localSheetId="23" hidden="1">2147483647</definedName>
    <definedName name="solver_itr" localSheetId="9" hidden="1">2147483647</definedName>
    <definedName name="solver_itr" localSheetId="14" hidden="1">2147483647</definedName>
    <definedName name="solver_itr" localSheetId="18" hidden="1">2147483647</definedName>
    <definedName name="solver_itr" localSheetId="8" hidden="1">2147483647</definedName>
    <definedName name="solver_itr" localSheetId="13" hidden="1">2147483647</definedName>
    <definedName name="solver_itr" localSheetId="10" hidden="1">2147483647</definedName>
    <definedName name="solver_itr" localSheetId="15" hidden="1">2147483647</definedName>
    <definedName name="solver_itr" localSheetId="7" hidden="1">2147483647</definedName>
    <definedName name="solver_itr" localSheetId="12" hidden="1">2147483647</definedName>
    <definedName name="solver_itr" localSheetId="20" hidden="1">2147483647</definedName>
    <definedName name="solver_itr" localSheetId="21" hidden="1">2147483647</definedName>
    <definedName name="solver_itr" localSheetId="17" hidden="1">2147483647</definedName>
    <definedName name="solver_lhs1" localSheetId="5" hidden="1">'All + Comparison'!$B$4:$B$5</definedName>
    <definedName name="solver_lhs1" localSheetId="23" hidden="1">'Crime Model'!#REF!</definedName>
    <definedName name="solver_lhs1" localSheetId="9" hidden="1">High!$B$1:$B$2</definedName>
    <definedName name="solver_lhs1" localSheetId="14" hidden="1">'High (2)'!$B$1:$B$2</definedName>
    <definedName name="solver_lhs1" localSheetId="18" hidden="1">Lose!$B$1:$B$2</definedName>
    <definedName name="solver_lhs1" localSheetId="8" hidden="1">Low!$B$1:$B$2</definedName>
    <definedName name="solver_lhs1" localSheetId="13" hidden="1">'Low (2)'!$B$1:$B$2</definedName>
    <definedName name="solver_lhs1" localSheetId="10" hidden="1">'Very High'!$B$1:$B$2</definedName>
    <definedName name="solver_lhs1" localSheetId="15" hidden="1">'Very High (2)'!$B$1:$B$2</definedName>
    <definedName name="solver_lhs1" localSheetId="7" hidden="1">'Very Low'!$B$1:$B$2</definedName>
    <definedName name="solver_lhs1" localSheetId="12" hidden="1">'Very Low (2)'!$B$1:$B$2</definedName>
    <definedName name="solver_lhs1" localSheetId="20" hidden="1">Weekday!$B$1:$B$2</definedName>
    <definedName name="solver_lhs1" localSheetId="21" hidden="1">Weekend!$B$1:$B$2</definedName>
    <definedName name="solver_lhs1" localSheetId="17" hidden="1">Win!$B$1:$B$2</definedName>
    <definedName name="solver_mip" localSheetId="5" hidden="1">2147483647</definedName>
    <definedName name="solver_mip" localSheetId="23" hidden="1">2147483647</definedName>
    <definedName name="solver_mip" localSheetId="9" hidden="1">2147483647</definedName>
    <definedName name="solver_mip" localSheetId="14" hidden="1">2147483647</definedName>
    <definedName name="solver_mip" localSheetId="18" hidden="1">2147483647</definedName>
    <definedName name="solver_mip" localSheetId="8" hidden="1">2147483647</definedName>
    <definedName name="solver_mip" localSheetId="13" hidden="1">2147483647</definedName>
    <definedName name="solver_mip" localSheetId="10" hidden="1">2147483647</definedName>
    <definedName name="solver_mip" localSheetId="15" hidden="1">2147483647</definedName>
    <definedName name="solver_mip" localSheetId="7" hidden="1">2147483647</definedName>
    <definedName name="solver_mip" localSheetId="12" hidden="1">2147483647</definedName>
    <definedName name="solver_mip" localSheetId="20" hidden="1">2147483647</definedName>
    <definedName name="solver_mip" localSheetId="21" hidden="1">2147483647</definedName>
    <definedName name="solver_mip" localSheetId="17" hidden="1">2147483647</definedName>
    <definedName name="solver_mni" localSheetId="5" hidden="1">30</definedName>
    <definedName name="solver_mni" localSheetId="23" hidden="1">30</definedName>
    <definedName name="solver_mni" localSheetId="9" hidden="1">30</definedName>
    <definedName name="solver_mni" localSheetId="14" hidden="1">30</definedName>
    <definedName name="solver_mni" localSheetId="18" hidden="1">30</definedName>
    <definedName name="solver_mni" localSheetId="8" hidden="1">30</definedName>
    <definedName name="solver_mni" localSheetId="13" hidden="1">30</definedName>
    <definedName name="solver_mni" localSheetId="10" hidden="1">30</definedName>
    <definedName name="solver_mni" localSheetId="15" hidden="1">30</definedName>
    <definedName name="solver_mni" localSheetId="7" hidden="1">30</definedName>
    <definedName name="solver_mni" localSheetId="12" hidden="1">30</definedName>
    <definedName name="solver_mni" localSheetId="20" hidden="1">30</definedName>
    <definedName name="solver_mni" localSheetId="21" hidden="1">30</definedName>
    <definedName name="solver_mni" localSheetId="17" hidden="1">30</definedName>
    <definedName name="solver_mrt" localSheetId="5" hidden="1">0.075</definedName>
    <definedName name="solver_mrt" localSheetId="23" hidden="1">0.075</definedName>
    <definedName name="solver_mrt" localSheetId="9" hidden="1">0.075</definedName>
    <definedName name="solver_mrt" localSheetId="14" hidden="1">0.075</definedName>
    <definedName name="solver_mrt" localSheetId="18" hidden="1">0.075</definedName>
    <definedName name="solver_mrt" localSheetId="8" hidden="1">0.075</definedName>
    <definedName name="solver_mrt" localSheetId="13" hidden="1">0.075</definedName>
    <definedName name="solver_mrt" localSheetId="10" hidden="1">0.075</definedName>
    <definedName name="solver_mrt" localSheetId="15" hidden="1">0.075</definedName>
    <definedName name="solver_mrt" localSheetId="7" hidden="1">0.075</definedName>
    <definedName name="solver_mrt" localSheetId="12" hidden="1">0.075</definedName>
    <definedName name="solver_mrt" localSheetId="20" hidden="1">0.075</definedName>
    <definedName name="solver_mrt" localSheetId="21" hidden="1">0.075</definedName>
    <definedName name="solver_mrt" localSheetId="17" hidden="1">0.075</definedName>
    <definedName name="solver_msl" localSheetId="5" hidden="1">2</definedName>
    <definedName name="solver_msl" localSheetId="23" hidden="1">2</definedName>
    <definedName name="solver_msl" localSheetId="9" hidden="1">2</definedName>
    <definedName name="solver_msl" localSheetId="14" hidden="1">2</definedName>
    <definedName name="solver_msl" localSheetId="18" hidden="1">2</definedName>
    <definedName name="solver_msl" localSheetId="8" hidden="1">2</definedName>
    <definedName name="solver_msl" localSheetId="13" hidden="1">2</definedName>
    <definedName name="solver_msl" localSheetId="10" hidden="1">2</definedName>
    <definedName name="solver_msl" localSheetId="15" hidden="1">2</definedName>
    <definedName name="solver_msl" localSheetId="7" hidden="1">2</definedName>
    <definedName name="solver_msl" localSheetId="12" hidden="1">2</definedName>
    <definedName name="solver_msl" localSheetId="20" hidden="1">2</definedName>
    <definedName name="solver_msl" localSheetId="21" hidden="1">2</definedName>
    <definedName name="solver_msl" localSheetId="17" hidden="1">2</definedName>
    <definedName name="solver_neg" localSheetId="5" hidden="1">1</definedName>
    <definedName name="solver_neg" localSheetId="23" hidden="1">1</definedName>
    <definedName name="solver_neg" localSheetId="9" hidden="1">1</definedName>
    <definedName name="solver_neg" localSheetId="14" hidden="1">1</definedName>
    <definedName name="solver_neg" localSheetId="18" hidden="1">1</definedName>
    <definedName name="solver_neg" localSheetId="8" hidden="1">1</definedName>
    <definedName name="solver_neg" localSheetId="13" hidden="1">1</definedName>
    <definedName name="solver_neg" localSheetId="10" hidden="1">1</definedName>
    <definedName name="solver_neg" localSheetId="15" hidden="1">1</definedName>
    <definedName name="solver_neg" localSheetId="7" hidden="1">1</definedName>
    <definedName name="solver_neg" localSheetId="12" hidden="1">1</definedName>
    <definedName name="solver_neg" localSheetId="20" hidden="1">1</definedName>
    <definedName name="solver_neg" localSheetId="21" hidden="1">1</definedName>
    <definedName name="solver_neg" localSheetId="17" hidden="1">1</definedName>
    <definedName name="solver_nod" localSheetId="5" hidden="1">2147483647</definedName>
    <definedName name="solver_nod" localSheetId="23" hidden="1">2147483647</definedName>
    <definedName name="solver_nod" localSheetId="9" hidden="1">2147483647</definedName>
    <definedName name="solver_nod" localSheetId="14" hidden="1">2147483647</definedName>
    <definedName name="solver_nod" localSheetId="18" hidden="1">2147483647</definedName>
    <definedName name="solver_nod" localSheetId="8" hidden="1">2147483647</definedName>
    <definedName name="solver_nod" localSheetId="13" hidden="1">2147483647</definedName>
    <definedName name="solver_nod" localSheetId="10" hidden="1">2147483647</definedName>
    <definedName name="solver_nod" localSheetId="15" hidden="1">2147483647</definedName>
    <definedName name="solver_nod" localSheetId="7" hidden="1">2147483647</definedName>
    <definedName name="solver_nod" localSheetId="12" hidden="1">2147483647</definedName>
    <definedName name="solver_nod" localSheetId="20" hidden="1">2147483647</definedName>
    <definedName name="solver_nod" localSheetId="21" hidden="1">2147483647</definedName>
    <definedName name="solver_nod" localSheetId="17" hidden="1">2147483647</definedName>
    <definedName name="solver_num" localSheetId="5" hidden="1">1</definedName>
    <definedName name="solver_num" localSheetId="23" hidden="1">1</definedName>
    <definedName name="solver_num" localSheetId="9" hidden="1">1</definedName>
    <definedName name="solver_num" localSheetId="14" hidden="1">1</definedName>
    <definedName name="solver_num" localSheetId="18" hidden="1">1</definedName>
    <definedName name="solver_num" localSheetId="8" hidden="1">1</definedName>
    <definedName name="solver_num" localSheetId="13" hidden="1">1</definedName>
    <definedName name="solver_num" localSheetId="10" hidden="1">1</definedName>
    <definedName name="solver_num" localSheetId="15" hidden="1">1</definedName>
    <definedName name="solver_num" localSheetId="7" hidden="1">1</definedName>
    <definedName name="solver_num" localSheetId="12" hidden="1">1</definedName>
    <definedName name="solver_num" localSheetId="20" hidden="1">1</definedName>
    <definedName name="solver_num" localSheetId="21" hidden="1">1</definedName>
    <definedName name="solver_num" localSheetId="17" hidden="1">1</definedName>
    <definedName name="solver_nwt" localSheetId="5" hidden="1">1</definedName>
    <definedName name="solver_nwt" localSheetId="23" hidden="1">1</definedName>
    <definedName name="solver_nwt" localSheetId="9" hidden="1">1</definedName>
    <definedName name="solver_nwt" localSheetId="14" hidden="1">1</definedName>
    <definedName name="solver_nwt" localSheetId="18" hidden="1">1</definedName>
    <definedName name="solver_nwt" localSheetId="8" hidden="1">1</definedName>
    <definedName name="solver_nwt" localSheetId="13" hidden="1">1</definedName>
    <definedName name="solver_nwt" localSheetId="10" hidden="1">1</definedName>
    <definedName name="solver_nwt" localSheetId="15" hidden="1">1</definedName>
    <definedName name="solver_nwt" localSheetId="7" hidden="1">1</definedName>
    <definedName name="solver_nwt" localSheetId="12" hidden="1">1</definedName>
    <definedName name="solver_nwt" localSheetId="20" hidden="1">1</definedName>
    <definedName name="solver_nwt" localSheetId="21" hidden="1">1</definedName>
    <definedName name="solver_nwt" localSheetId="17" hidden="1">1</definedName>
    <definedName name="solver_opt" localSheetId="5" hidden="1">'All + Comparison'!$B$6</definedName>
    <definedName name="solver_opt" localSheetId="23" hidden="1">'Crime Model'!#REF!</definedName>
    <definedName name="solver_opt" localSheetId="9" hidden="1">High!$B$3</definedName>
    <definedName name="solver_opt" localSheetId="14" hidden="1">'High (2)'!$B$3</definedName>
    <definedName name="solver_opt" localSheetId="18" hidden="1">Lose!$B$3</definedName>
    <definedName name="solver_opt" localSheetId="8" hidden="1">Low!$B$3</definedName>
    <definedName name="solver_opt" localSheetId="13" hidden="1">'Low (2)'!$B$3</definedName>
    <definedName name="solver_opt" localSheetId="10" hidden="1">'Very High'!$B$3</definedName>
    <definedName name="solver_opt" localSheetId="15" hidden="1">'Very High (2)'!$B$3</definedName>
    <definedName name="solver_opt" localSheetId="7" hidden="1">'Very Low'!$B$3</definedName>
    <definedName name="solver_opt" localSheetId="12" hidden="1">'Very Low (2)'!$B$3</definedName>
    <definedName name="solver_opt" localSheetId="20" hidden="1">Weekday!$B$3</definedName>
    <definedName name="solver_opt" localSheetId="21" hidden="1">Weekend!$B$3</definedName>
    <definedName name="solver_opt" localSheetId="17" hidden="1">Win!$B$3</definedName>
    <definedName name="solver_pre" localSheetId="5" hidden="1">0.000001</definedName>
    <definedName name="solver_pre" localSheetId="23" hidden="1">0.000001</definedName>
    <definedName name="solver_pre" localSheetId="9" hidden="1">0.000001</definedName>
    <definedName name="solver_pre" localSheetId="14" hidden="1">0.000001</definedName>
    <definedName name="solver_pre" localSheetId="18" hidden="1">0.000001</definedName>
    <definedName name="solver_pre" localSheetId="8" hidden="1">0.000001</definedName>
    <definedName name="solver_pre" localSheetId="13" hidden="1">0.000001</definedName>
    <definedName name="solver_pre" localSheetId="10" hidden="1">0.000001</definedName>
    <definedName name="solver_pre" localSheetId="15" hidden="1">0.000001</definedName>
    <definedName name="solver_pre" localSheetId="7" hidden="1">0.000001</definedName>
    <definedName name="solver_pre" localSheetId="12" hidden="1">0.000001</definedName>
    <definedName name="solver_pre" localSheetId="20" hidden="1">0.000001</definedName>
    <definedName name="solver_pre" localSheetId="21" hidden="1">0.000001</definedName>
    <definedName name="solver_pre" localSheetId="17" hidden="1">0.000001</definedName>
    <definedName name="solver_rbv" localSheetId="5" hidden="1">1</definedName>
    <definedName name="solver_rbv" localSheetId="23" hidden="1">1</definedName>
    <definedName name="solver_rbv" localSheetId="9" hidden="1">1</definedName>
    <definedName name="solver_rbv" localSheetId="14" hidden="1">1</definedName>
    <definedName name="solver_rbv" localSheetId="18" hidden="1">1</definedName>
    <definedName name="solver_rbv" localSheetId="8" hidden="1">1</definedName>
    <definedName name="solver_rbv" localSheetId="13" hidden="1">1</definedName>
    <definedName name="solver_rbv" localSheetId="10" hidden="1">1</definedName>
    <definedName name="solver_rbv" localSheetId="15" hidden="1">1</definedName>
    <definedName name="solver_rbv" localSheetId="7" hidden="1">1</definedName>
    <definedName name="solver_rbv" localSheetId="12" hidden="1">1</definedName>
    <definedName name="solver_rbv" localSheetId="20" hidden="1">1</definedName>
    <definedName name="solver_rbv" localSheetId="21" hidden="1">1</definedName>
    <definedName name="solver_rbv" localSheetId="17" hidden="1">1</definedName>
    <definedName name="solver_rel1" localSheetId="5" hidden="1">3</definedName>
    <definedName name="solver_rel1" localSheetId="23" hidden="1">3</definedName>
    <definedName name="solver_rel1" localSheetId="9" hidden="1">3</definedName>
    <definedName name="solver_rel1" localSheetId="14" hidden="1">3</definedName>
    <definedName name="solver_rel1" localSheetId="18" hidden="1">3</definedName>
    <definedName name="solver_rel1" localSheetId="8" hidden="1">3</definedName>
    <definedName name="solver_rel1" localSheetId="13" hidden="1">3</definedName>
    <definedName name="solver_rel1" localSheetId="10" hidden="1">3</definedName>
    <definedName name="solver_rel1" localSheetId="15" hidden="1">3</definedName>
    <definedName name="solver_rel1" localSheetId="7" hidden="1">3</definedName>
    <definedName name="solver_rel1" localSheetId="12" hidden="1">3</definedName>
    <definedName name="solver_rel1" localSheetId="20" hidden="1">3</definedName>
    <definedName name="solver_rel1" localSheetId="21" hidden="1">3</definedName>
    <definedName name="solver_rel1" localSheetId="17" hidden="1">3</definedName>
    <definedName name="solver_rhs1" localSheetId="5" hidden="1">0.00001</definedName>
    <definedName name="solver_rhs1" localSheetId="23" hidden="1">0.00001</definedName>
    <definedName name="solver_rhs1" localSheetId="9" hidden="1">0.00001</definedName>
    <definedName name="solver_rhs1" localSheetId="14" hidden="1">0.00001</definedName>
    <definedName name="solver_rhs1" localSheetId="18" hidden="1">0.00001</definedName>
    <definedName name="solver_rhs1" localSheetId="8" hidden="1">0.00001</definedName>
    <definedName name="solver_rhs1" localSheetId="13" hidden="1">0.00001</definedName>
    <definedName name="solver_rhs1" localSheetId="10" hidden="1">0.00001</definedName>
    <definedName name="solver_rhs1" localSheetId="15" hidden="1">0.00001</definedName>
    <definedName name="solver_rhs1" localSheetId="7" hidden="1">0.00001</definedName>
    <definedName name="solver_rhs1" localSheetId="12" hidden="1">0.00001</definedName>
    <definedName name="solver_rhs1" localSheetId="20" hidden="1">0.00001</definedName>
    <definedName name="solver_rhs1" localSheetId="21" hidden="1">0.00001</definedName>
    <definedName name="solver_rhs1" localSheetId="17" hidden="1">0.00001</definedName>
    <definedName name="solver_rlx" localSheetId="5" hidden="1">2</definedName>
    <definedName name="solver_rlx" localSheetId="23" hidden="1">2</definedName>
    <definedName name="solver_rlx" localSheetId="9" hidden="1">2</definedName>
    <definedName name="solver_rlx" localSheetId="14" hidden="1">2</definedName>
    <definedName name="solver_rlx" localSheetId="18" hidden="1">2</definedName>
    <definedName name="solver_rlx" localSheetId="8" hidden="1">2</definedName>
    <definedName name="solver_rlx" localSheetId="13" hidden="1">2</definedName>
    <definedName name="solver_rlx" localSheetId="10" hidden="1">2</definedName>
    <definedName name="solver_rlx" localSheetId="15" hidden="1">2</definedName>
    <definedName name="solver_rlx" localSheetId="7" hidden="1">2</definedName>
    <definedName name="solver_rlx" localSheetId="12" hidden="1">2</definedName>
    <definedName name="solver_rlx" localSheetId="20" hidden="1">2</definedName>
    <definedName name="solver_rlx" localSheetId="21" hidden="1">2</definedName>
    <definedName name="solver_rlx" localSheetId="17" hidden="1">2</definedName>
    <definedName name="solver_rsd" localSheetId="5" hidden="1">0</definedName>
    <definedName name="solver_rsd" localSheetId="23" hidden="1">0</definedName>
    <definedName name="solver_rsd" localSheetId="9" hidden="1">0</definedName>
    <definedName name="solver_rsd" localSheetId="14" hidden="1">0</definedName>
    <definedName name="solver_rsd" localSheetId="18" hidden="1">0</definedName>
    <definedName name="solver_rsd" localSheetId="8" hidden="1">0</definedName>
    <definedName name="solver_rsd" localSheetId="13" hidden="1">0</definedName>
    <definedName name="solver_rsd" localSheetId="10" hidden="1">0</definedName>
    <definedName name="solver_rsd" localSheetId="15" hidden="1">0</definedName>
    <definedName name="solver_rsd" localSheetId="7" hidden="1">0</definedName>
    <definedName name="solver_rsd" localSheetId="12" hidden="1">0</definedName>
    <definedName name="solver_rsd" localSheetId="20" hidden="1">0</definedName>
    <definedName name="solver_rsd" localSheetId="21" hidden="1">0</definedName>
    <definedName name="solver_rsd" localSheetId="17" hidden="1">0</definedName>
    <definedName name="solver_scl" localSheetId="5" hidden="1">1</definedName>
    <definedName name="solver_scl" localSheetId="23" hidden="1">1</definedName>
    <definedName name="solver_scl" localSheetId="9" hidden="1">1</definedName>
    <definedName name="solver_scl" localSheetId="14" hidden="1">1</definedName>
    <definedName name="solver_scl" localSheetId="18" hidden="1">1</definedName>
    <definedName name="solver_scl" localSheetId="8" hidden="1">1</definedName>
    <definedName name="solver_scl" localSheetId="13" hidden="1">1</definedName>
    <definedName name="solver_scl" localSheetId="10" hidden="1">1</definedName>
    <definedName name="solver_scl" localSheetId="15" hidden="1">1</definedName>
    <definedName name="solver_scl" localSheetId="7" hidden="1">1</definedName>
    <definedName name="solver_scl" localSheetId="12" hidden="1">1</definedName>
    <definedName name="solver_scl" localSheetId="20" hidden="1">1</definedName>
    <definedName name="solver_scl" localSheetId="21" hidden="1">1</definedName>
    <definedName name="solver_scl" localSheetId="17" hidden="1">1</definedName>
    <definedName name="solver_sho" localSheetId="5" hidden="1">2</definedName>
    <definedName name="solver_sho" localSheetId="23" hidden="1">2</definedName>
    <definedName name="solver_sho" localSheetId="9" hidden="1">2</definedName>
    <definedName name="solver_sho" localSheetId="14" hidden="1">2</definedName>
    <definedName name="solver_sho" localSheetId="18" hidden="1">2</definedName>
    <definedName name="solver_sho" localSheetId="8" hidden="1">2</definedName>
    <definedName name="solver_sho" localSheetId="13" hidden="1">2</definedName>
    <definedName name="solver_sho" localSheetId="10" hidden="1">2</definedName>
    <definedName name="solver_sho" localSheetId="15" hidden="1">2</definedName>
    <definedName name="solver_sho" localSheetId="7" hidden="1">2</definedName>
    <definedName name="solver_sho" localSheetId="12" hidden="1">2</definedName>
    <definedName name="solver_sho" localSheetId="20" hidden="1">2</definedName>
    <definedName name="solver_sho" localSheetId="21" hidden="1">2</definedName>
    <definedName name="solver_sho" localSheetId="17" hidden="1">2</definedName>
    <definedName name="solver_ssz" localSheetId="5" hidden="1">100</definedName>
    <definedName name="solver_ssz" localSheetId="23" hidden="1">100</definedName>
    <definedName name="solver_ssz" localSheetId="9" hidden="1">100</definedName>
    <definedName name="solver_ssz" localSheetId="14" hidden="1">100</definedName>
    <definedName name="solver_ssz" localSheetId="18" hidden="1">100</definedName>
    <definedName name="solver_ssz" localSheetId="8" hidden="1">100</definedName>
    <definedName name="solver_ssz" localSheetId="13" hidden="1">100</definedName>
    <definedName name="solver_ssz" localSheetId="10" hidden="1">100</definedName>
    <definedName name="solver_ssz" localSheetId="15" hidden="1">100</definedName>
    <definedName name="solver_ssz" localSheetId="7" hidden="1">100</definedName>
    <definedName name="solver_ssz" localSheetId="12" hidden="1">100</definedName>
    <definedName name="solver_ssz" localSheetId="20" hidden="1">100</definedName>
    <definedName name="solver_ssz" localSheetId="21" hidden="1">100</definedName>
    <definedName name="solver_ssz" localSheetId="17" hidden="1">100</definedName>
    <definedName name="solver_tim" localSheetId="5" hidden="1">2147483647</definedName>
    <definedName name="solver_tim" localSheetId="23" hidden="1">2147483647</definedName>
    <definedName name="solver_tim" localSheetId="9" hidden="1">2147483647</definedName>
    <definedName name="solver_tim" localSheetId="14" hidden="1">2147483647</definedName>
    <definedName name="solver_tim" localSheetId="18" hidden="1">2147483647</definedName>
    <definedName name="solver_tim" localSheetId="8" hidden="1">2147483647</definedName>
    <definedName name="solver_tim" localSheetId="13" hidden="1">2147483647</definedName>
    <definedName name="solver_tim" localSheetId="10" hidden="1">2147483647</definedName>
    <definedName name="solver_tim" localSheetId="15" hidden="1">2147483647</definedName>
    <definedName name="solver_tim" localSheetId="7" hidden="1">2147483647</definedName>
    <definedName name="solver_tim" localSheetId="12" hidden="1">2147483647</definedName>
    <definedName name="solver_tim" localSheetId="20" hidden="1">2147483647</definedName>
    <definedName name="solver_tim" localSheetId="21" hidden="1">2147483647</definedName>
    <definedName name="solver_tim" localSheetId="17" hidden="1">2147483647</definedName>
    <definedName name="solver_tol" localSheetId="5" hidden="1">0.01</definedName>
    <definedName name="solver_tol" localSheetId="23" hidden="1">0.01</definedName>
    <definedName name="solver_tol" localSheetId="9" hidden="1">0.01</definedName>
    <definedName name="solver_tol" localSheetId="14" hidden="1">0.01</definedName>
    <definedName name="solver_tol" localSheetId="18" hidden="1">0.01</definedName>
    <definedName name="solver_tol" localSheetId="8" hidden="1">0.01</definedName>
    <definedName name="solver_tol" localSheetId="13" hidden="1">0.01</definedName>
    <definedName name="solver_tol" localSheetId="10" hidden="1">0.01</definedName>
    <definedName name="solver_tol" localSheetId="15" hidden="1">0.01</definedName>
    <definedName name="solver_tol" localSheetId="7" hidden="1">0.01</definedName>
    <definedName name="solver_tol" localSheetId="12" hidden="1">0.01</definedName>
    <definedName name="solver_tol" localSheetId="20" hidden="1">0.01</definedName>
    <definedName name="solver_tol" localSheetId="21" hidden="1">0.01</definedName>
    <definedName name="solver_tol" localSheetId="17" hidden="1">0.01</definedName>
    <definedName name="solver_typ" localSheetId="5" hidden="1">1</definedName>
    <definedName name="solver_typ" localSheetId="23" hidden="1">1</definedName>
    <definedName name="solver_typ" localSheetId="9" hidden="1">1</definedName>
    <definedName name="solver_typ" localSheetId="14" hidden="1">1</definedName>
    <definedName name="solver_typ" localSheetId="18" hidden="1">1</definedName>
    <definedName name="solver_typ" localSheetId="8" hidden="1">1</definedName>
    <definedName name="solver_typ" localSheetId="13" hidden="1">1</definedName>
    <definedName name="solver_typ" localSheetId="10" hidden="1">1</definedName>
    <definedName name="solver_typ" localSheetId="15" hidden="1">1</definedName>
    <definedName name="solver_typ" localSheetId="7" hidden="1">1</definedName>
    <definedName name="solver_typ" localSheetId="12" hidden="1">1</definedName>
    <definedName name="solver_typ" localSheetId="20" hidden="1">1</definedName>
    <definedName name="solver_typ" localSheetId="21" hidden="1">1</definedName>
    <definedName name="solver_typ" localSheetId="17" hidden="1">1</definedName>
    <definedName name="solver_val" localSheetId="5" hidden="1">0</definedName>
    <definedName name="solver_val" localSheetId="23" hidden="1">0</definedName>
    <definedName name="solver_val" localSheetId="9" hidden="1">0</definedName>
    <definedName name="solver_val" localSheetId="14" hidden="1">0</definedName>
    <definedName name="solver_val" localSheetId="18" hidden="1">0</definedName>
    <definedName name="solver_val" localSheetId="8" hidden="1">0</definedName>
    <definedName name="solver_val" localSheetId="13" hidden="1">0</definedName>
    <definedName name="solver_val" localSheetId="10" hidden="1">0</definedName>
    <definedName name="solver_val" localSheetId="15" hidden="1">0</definedName>
    <definedName name="solver_val" localSheetId="7" hidden="1">0</definedName>
    <definedName name="solver_val" localSheetId="12" hidden="1">0</definedName>
    <definedName name="solver_val" localSheetId="20" hidden="1">0</definedName>
    <definedName name="solver_val" localSheetId="21" hidden="1">0</definedName>
    <definedName name="solver_val" localSheetId="17" hidden="1">0</definedName>
    <definedName name="solver_ver" localSheetId="5" hidden="1">3</definedName>
    <definedName name="solver_ver" localSheetId="23" hidden="1">3</definedName>
    <definedName name="solver_ver" localSheetId="9" hidden="1">3</definedName>
    <definedName name="solver_ver" localSheetId="14" hidden="1">3</definedName>
    <definedName name="solver_ver" localSheetId="18" hidden="1">3</definedName>
    <definedName name="solver_ver" localSheetId="8" hidden="1">3</definedName>
    <definedName name="solver_ver" localSheetId="13" hidden="1">3</definedName>
    <definedName name="solver_ver" localSheetId="10" hidden="1">3</definedName>
    <definedName name="solver_ver" localSheetId="15" hidden="1">3</definedName>
    <definedName name="solver_ver" localSheetId="7" hidden="1">3</definedName>
    <definedName name="solver_ver" localSheetId="12" hidden="1">3</definedName>
    <definedName name="solver_ver" localSheetId="20" hidden="1">3</definedName>
    <definedName name="solver_ver" localSheetId="21" hidden="1">3</definedName>
    <definedName name="solver_ver" localSheetId="17" hidden="1">3</definedName>
  </definedNames>
  <calcPr calcId="171027"/>
</workbook>
</file>

<file path=xl/calcChain.xml><?xml version="1.0" encoding="utf-8"?>
<calcChain xmlns="http://schemas.openxmlformats.org/spreadsheetml/2006/main">
  <c r="O6" i="22" l="1"/>
  <c r="O4" i="22"/>
  <c r="S3" i="1" l="1"/>
  <c r="S4" i="1"/>
  <c r="S2" i="1"/>
  <c r="S7" i="1"/>
  <c r="S6" i="1"/>
  <c r="S5" i="1"/>
  <c r="K10" i="36"/>
  <c r="K11" i="36"/>
  <c r="K12" i="36"/>
  <c r="K13" i="36"/>
  <c r="K14" i="36"/>
  <c r="K15" i="36"/>
  <c r="K16" i="36"/>
  <c r="K17" i="36"/>
  <c r="K18" i="36"/>
  <c r="K19" i="36"/>
  <c r="K9" i="36"/>
  <c r="J10" i="36"/>
  <c r="J11" i="36"/>
  <c r="J12" i="36"/>
  <c r="J13" i="36"/>
  <c r="J14" i="36"/>
  <c r="J15" i="36"/>
  <c r="J16" i="36"/>
  <c r="J17" i="36"/>
  <c r="J18" i="36"/>
  <c r="J19" i="36"/>
  <c r="J9" i="36"/>
  <c r="I10" i="36"/>
  <c r="I11" i="36"/>
  <c r="I12" i="36"/>
  <c r="I13" i="36"/>
  <c r="I14" i="36"/>
  <c r="I15" i="36"/>
  <c r="I16" i="36"/>
  <c r="I17" i="36"/>
  <c r="I18" i="36"/>
  <c r="I19" i="36"/>
  <c r="I9" i="36"/>
  <c r="H10" i="36"/>
  <c r="H11" i="36"/>
  <c r="H12" i="36"/>
  <c r="H13" i="36"/>
  <c r="H14" i="36"/>
  <c r="H15" i="36"/>
  <c r="H16" i="36"/>
  <c r="H17" i="36"/>
  <c r="H18" i="36"/>
  <c r="H19" i="36"/>
  <c r="H9" i="36"/>
  <c r="A10" i="36"/>
  <c r="A11" i="36" s="1"/>
  <c r="B9" i="36"/>
  <c r="E17" i="35"/>
  <c r="L17" i="35"/>
  <c r="E8" i="35"/>
  <c r="E9" i="35"/>
  <c r="E10" i="35"/>
  <c r="E11" i="35"/>
  <c r="E12" i="35"/>
  <c r="E13" i="35"/>
  <c r="E14" i="35"/>
  <c r="E15" i="35"/>
  <c r="E16" i="35"/>
  <c r="E7" i="35"/>
  <c r="AD17" i="35"/>
  <c r="X17" i="35"/>
  <c r="AD8" i="35"/>
  <c r="AD9" i="35"/>
  <c r="AD10" i="35"/>
  <c r="AD11" i="35"/>
  <c r="AD12" i="35"/>
  <c r="AD13" i="35"/>
  <c r="AD14" i="35"/>
  <c r="AD15" i="35"/>
  <c r="AD16" i="35"/>
  <c r="AD7" i="35"/>
  <c r="X7" i="35"/>
  <c r="R17" i="35"/>
  <c r="X8" i="35"/>
  <c r="X9" i="35"/>
  <c r="X10" i="35"/>
  <c r="X11" i="35"/>
  <c r="X12" i="35"/>
  <c r="X13" i="35"/>
  <c r="X14" i="35"/>
  <c r="X15" i="35"/>
  <c r="X16" i="35"/>
  <c r="R7" i="35"/>
  <c r="R16" i="35"/>
  <c r="R8" i="35"/>
  <c r="R9" i="35"/>
  <c r="R10" i="35"/>
  <c r="R11" i="35"/>
  <c r="R12" i="35"/>
  <c r="R13" i="35"/>
  <c r="R14" i="35"/>
  <c r="R15" i="35"/>
  <c r="L7" i="35"/>
  <c r="G16" i="5"/>
  <c r="L16" i="35"/>
  <c r="L8" i="35"/>
  <c r="L9" i="35"/>
  <c r="L10" i="35"/>
  <c r="L11" i="35"/>
  <c r="L12" i="35"/>
  <c r="L13" i="35"/>
  <c r="L14" i="35"/>
  <c r="L15" i="35"/>
  <c r="AA5" i="22"/>
  <c r="AG5" i="22"/>
  <c r="U5" i="22"/>
  <c r="O5" i="22"/>
  <c r="E10" i="36" l="1"/>
  <c r="E11" i="36"/>
  <c r="D9" i="36"/>
  <c r="D10" i="36"/>
  <c r="E9" i="36"/>
  <c r="D11" i="36"/>
  <c r="C9" i="36"/>
  <c r="C10" i="36"/>
  <c r="A12" i="36"/>
  <c r="E12" i="36" s="1"/>
  <c r="B11" i="36"/>
  <c r="C11" i="36"/>
  <c r="B10" i="36"/>
  <c r="AE15" i="35"/>
  <c r="AF15" i="35" s="1"/>
  <c r="AE11" i="35"/>
  <c r="AF11" i="35" s="1"/>
  <c r="AE7" i="35"/>
  <c r="AE14" i="35"/>
  <c r="AF14" i="35" s="1"/>
  <c r="AE10" i="35"/>
  <c r="AF10" i="35" s="1"/>
  <c r="AE17" i="35"/>
  <c r="AF17" i="35" s="1"/>
  <c r="AE13" i="35"/>
  <c r="AF13" i="35" s="1"/>
  <c r="AE9" i="35"/>
  <c r="AF9" i="35" s="1"/>
  <c r="AE16" i="35"/>
  <c r="AF16" i="35" s="1"/>
  <c r="AE12" i="35"/>
  <c r="AE8" i="35"/>
  <c r="Y8" i="35"/>
  <c r="Z8" i="35" s="1"/>
  <c r="Y11" i="35"/>
  <c r="Z11" i="35" s="1"/>
  <c r="Y7" i="35"/>
  <c r="Y14" i="35"/>
  <c r="Y10" i="35"/>
  <c r="Y17" i="35"/>
  <c r="Z17" i="35" s="1"/>
  <c r="Y13" i="35"/>
  <c r="Z13" i="35" s="1"/>
  <c r="Y9" i="35"/>
  <c r="Z9" i="35" s="1"/>
  <c r="Y15" i="35"/>
  <c r="Z15" i="35" s="1"/>
  <c r="Y16" i="35"/>
  <c r="Z16" i="35" s="1"/>
  <c r="Y12" i="35"/>
  <c r="Z12" i="35" s="1"/>
  <c r="S8" i="35"/>
  <c r="T8" i="35" s="1"/>
  <c r="S15" i="35"/>
  <c r="T15" i="35" s="1"/>
  <c r="S14" i="35"/>
  <c r="T14" i="35" s="1"/>
  <c r="S17" i="35"/>
  <c r="T17" i="35" s="1"/>
  <c r="S13" i="35"/>
  <c r="T13" i="35" s="1"/>
  <c r="S9" i="35"/>
  <c r="T9" i="35" s="1"/>
  <c r="S11" i="35"/>
  <c r="S7" i="35"/>
  <c r="S10" i="35"/>
  <c r="T10" i="35" s="1"/>
  <c r="S16" i="35"/>
  <c r="T16" i="35" s="1"/>
  <c r="S12" i="35"/>
  <c r="T12" i="35" s="1"/>
  <c r="M8" i="35"/>
  <c r="M15" i="35"/>
  <c r="M11" i="35"/>
  <c r="M7" i="35"/>
  <c r="M14" i="35"/>
  <c r="M10" i="35"/>
  <c r="M17" i="35"/>
  <c r="M13" i="35"/>
  <c r="M9" i="35"/>
  <c r="M16" i="35"/>
  <c r="M12" i="35"/>
  <c r="AF7" i="35" l="1"/>
  <c r="AF3" i="35"/>
  <c r="D12" i="36"/>
  <c r="T3" i="35"/>
  <c r="Z3" i="35"/>
  <c r="N3" i="35"/>
  <c r="T7" i="35"/>
  <c r="T2" i="35" s="1"/>
  <c r="Z7" i="35"/>
  <c r="AF12" i="35"/>
  <c r="T11" i="35"/>
  <c r="Z10" i="35"/>
  <c r="Z14" i="35"/>
  <c r="AF8" i="35"/>
  <c r="C12" i="36"/>
  <c r="A13" i="36"/>
  <c r="B12" i="36"/>
  <c r="N7" i="35"/>
  <c r="F7" i="35"/>
  <c r="N17" i="35"/>
  <c r="F17" i="35"/>
  <c r="N11" i="35"/>
  <c r="F11" i="35"/>
  <c r="N16" i="35"/>
  <c r="F16" i="35"/>
  <c r="N10" i="35"/>
  <c r="F10" i="35"/>
  <c r="N15" i="35"/>
  <c r="F15" i="35"/>
  <c r="N13" i="35"/>
  <c r="F13" i="35"/>
  <c r="N12" i="35"/>
  <c r="F12" i="35"/>
  <c r="N9" i="35"/>
  <c r="F9" i="35"/>
  <c r="N14" i="35"/>
  <c r="F14" i="35"/>
  <c r="N8" i="35"/>
  <c r="F8" i="35"/>
  <c r="D13" i="36" l="1"/>
  <c r="E13" i="36"/>
  <c r="N2" i="35"/>
  <c r="N4" i="35" s="1"/>
  <c r="AF2" i="35"/>
  <c r="AF4" i="35" s="1"/>
  <c r="T4" i="35"/>
  <c r="Z2" i="35"/>
  <c r="Z4" i="35" s="1"/>
  <c r="H7" i="35"/>
  <c r="H3" i="35"/>
  <c r="C13" i="36"/>
  <c r="A14" i="36"/>
  <c r="B13" i="36"/>
  <c r="G15" i="35"/>
  <c r="H15" i="35"/>
  <c r="G16" i="35"/>
  <c r="H16" i="35"/>
  <c r="G8" i="35"/>
  <c r="H8" i="35"/>
  <c r="G14" i="35"/>
  <c r="H14" i="35"/>
  <c r="G12" i="35"/>
  <c r="H12" i="35"/>
  <c r="G17" i="35"/>
  <c r="H17" i="35"/>
  <c r="G9" i="35"/>
  <c r="H9" i="35"/>
  <c r="G13" i="35"/>
  <c r="H13" i="35"/>
  <c r="G10" i="35"/>
  <c r="H10" i="35"/>
  <c r="G11" i="35"/>
  <c r="H11" i="35"/>
  <c r="G7" i="35"/>
  <c r="E14" i="36" l="1"/>
  <c r="D14" i="36"/>
  <c r="H2" i="35"/>
  <c r="H4" i="35" s="1"/>
  <c r="E2" i="35"/>
  <c r="A15" i="36"/>
  <c r="B14" i="36"/>
  <c r="C14" i="36"/>
  <c r="E15" i="36" l="1"/>
  <c r="D15" i="36"/>
  <c r="B15" i="36"/>
  <c r="C15" i="36"/>
  <c r="A16" i="36"/>
  <c r="E16" i="36" l="1"/>
  <c r="D16" i="36"/>
  <c r="C16" i="36"/>
  <c r="A17" i="36"/>
  <c r="B16" i="36"/>
  <c r="E17" i="36" l="1"/>
  <c r="D17" i="36"/>
  <c r="C17" i="36"/>
  <c r="A18" i="36"/>
  <c r="B17" i="36"/>
  <c r="E18" i="36" l="1"/>
  <c r="D18" i="36"/>
  <c r="A19" i="36"/>
  <c r="D19" i="36" s="1"/>
  <c r="B18" i="36"/>
  <c r="C18" i="36"/>
  <c r="E19" i="36" l="1"/>
  <c r="C19" i="36"/>
  <c r="B19" i="36"/>
  <c r="M5" i="22" l="1"/>
  <c r="G16" i="30"/>
  <c r="G7" i="30"/>
  <c r="G8" i="30"/>
  <c r="G9" i="30"/>
  <c r="G10" i="30"/>
  <c r="G11" i="30"/>
  <c r="G12" i="30"/>
  <c r="G13" i="30"/>
  <c r="G14" i="30"/>
  <c r="G15" i="30"/>
  <c r="G6" i="30"/>
  <c r="B117" i="30"/>
  <c r="C117" i="30" s="1"/>
  <c r="B118" i="30"/>
  <c r="C118" i="30" s="1"/>
  <c r="B119" i="30"/>
  <c r="C119" i="30" s="1"/>
  <c r="B120" i="30"/>
  <c r="C120" i="30" s="1"/>
  <c r="B121" i="30"/>
  <c r="C121" i="30" s="1"/>
  <c r="B122" i="30"/>
  <c r="C122" i="30" s="1"/>
  <c r="B123" i="30"/>
  <c r="C123" i="30" s="1"/>
  <c r="B124" i="30"/>
  <c r="C124" i="30" s="1"/>
  <c r="B125" i="30"/>
  <c r="C125" i="30" s="1"/>
  <c r="B126" i="30"/>
  <c r="C126" i="30" s="1"/>
  <c r="B127" i="30"/>
  <c r="C127" i="30" s="1"/>
  <c r="B128" i="30"/>
  <c r="C128" i="30" s="1"/>
  <c r="B129" i="30"/>
  <c r="C129" i="30" s="1"/>
  <c r="B130" i="30"/>
  <c r="C130" i="30" s="1"/>
  <c r="B131" i="30"/>
  <c r="C131" i="30" s="1"/>
  <c r="B132" i="30"/>
  <c r="C132" i="30" s="1"/>
  <c r="B133" i="30"/>
  <c r="C133" i="30" s="1"/>
  <c r="B134" i="30"/>
  <c r="C134" i="30" s="1"/>
  <c r="B135" i="30"/>
  <c r="C135" i="30" s="1"/>
  <c r="B136" i="30"/>
  <c r="C136" i="30" s="1"/>
  <c r="B137" i="30"/>
  <c r="C137" i="30" s="1"/>
  <c r="B138" i="30"/>
  <c r="C138" i="30" s="1"/>
  <c r="B139" i="30"/>
  <c r="C139" i="30" s="1"/>
  <c r="B140" i="30"/>
  <c r="C140" i="30" s="1"/>
  <c r="B141" i="30"/>
  <c r="C141" i="30" s="1"/>
  <c r="B142" i="30"/>
  <c r="C142" i="30" s="1"/>
  <c r="B143" i="30"/>
  <c r="C143" i="30" s="1"/>
  <c r="B144" i="30"/>
  <c r="C144" i="30" s="1"/>
  <c r="B145" i="30"/>
  <c r="C145" i="30" s="1"/>
  <c r="B146" i="30"/>
  <c r="C146" i="30" s="1"/>
  <c r="B147" i="30"/>
  <c r="C147" i="30" s="1"/>
  <c r="B148" i="30"/>
  <c r="C148" i="30" s="1"/>
  <c r="B149" i="30"/>
  <c r="C149" i="30" s="1"/>
  <c r="G16" i="29"/>
  <c r="G7" i="29"/>
  <c r="G8" i="29"/>
  <c r="G9" i="29"/>
  <c r="G10" i="29"/>
  <c r="G11" i="29"/>
  <c r="G12" i="29"/>
  <c r="G13" i="29"/>
  <c r="G14" i="29"/>
  <c r="G15" i="29"/>
  <c r="G6" i="29"/>
  <c r="G16" i="28"/>
  <c r="G7" i="28"/>
  <c r="G8" i="28"/>
  <c r="G9" i="28"/>
  <c r="G10" i="28"/>
  <c r="G11" i="28"/>
  <c r="G12" i="28"/>
  <c r="G13" i="28"/>
  <c r="G14" i="28"/>
  <c r="G15" i="28"/>
  <c r="G6" i="28"/>
  <c r="G16" i="27"/>
  <c r="G7" i="27"/>
  <c r="G8" i="27"/>
  <c r="G9" i="27"/>
  <c r="G10" i="27"/>
  <c r="G11" i="27"/>
  <c r="G12" i="27"/>
  <c r="G13" i="27"/>
  <c r="G14" i="27"/>
  <c r="G15" i="27"/>
  <c r="G6" i="27"/>
  <c r="B117" i="27"/>
  <c r="C117" i="27" s="1"/>
  <c r="B118" i="27"/>
  <c r="C118" i="27" s="1"/>
  <c r="B119" i="27"/>
  <c r="C119" i="27" s="1"/>
  <c r="B120" i="27"/>
  <c r="C120" i="27" s="1"/>
  <c r="B121" i="27"/>
  <c r="C121" i="27" s="1"/>
  <c r="B122" i="27"/>
  <c r="C122" i="27" s="1"/>
  <c r="B123" i="27"/>
  <c r="C123" i="27" s="1"/>
  <c r="B116" i="30"/>
  <c r="C116" i="30" s="1"/>
  <c r="B115" i="30"/>
  <c r="C115" i="30" s="1"/>
  <c r="B114" i="30"/>
  <c r="C114" i="30" s="1"/>
  <c r="B113" i="30"/>
  <c r="C113" i="30" s="1"/>
  <c r="B112" i="30"/>
  <c r="C112" i="30" s="1"/>
  <c r="B111" i="30"/>
  <c r="C111" i="30" s="1"/>
  <c r="B110" i="30"/>
  <c r="C110" i="30" s="1"/>
  <c r="B109" i="30"/>
  <c r="C109" i="30" s="1"/>
  <c r="B108" i="30"/>
  <c r="C108" i="30" s="1"/>
  <c r="B107" i="30"/>
  <c r="C107" i="30" s="1"/>
  <c r="B106" i="30"/>
  <c r="C106" i="30" s="1"/>
  <c r="B105" i="30"/>
  <c r="C105" i="30" s="1"/>
  <c r="B104" i="30"/>
  <c r="C104" i="30" s="1"/>
  <c r="B103" i="30"/>
  <c r="C103" i="30" s="1"/>
  <c r="B102" i="30"/>
  <c r="C102" i="30" s="1"/>
  <c r="B101" i="30"/>
  <c r="C101" i="30" s="1"/>
  <c r="B100" i="30"/>
  <c r="C100" i="30" s="1"/>
  <c r="B99" i="30"/>
  <c r="C99" i="30" s="1"/>
  <c r="B98" i="30"/>
  <c r="C98" i="30" s="1"/>
  <c r="B97" i="30"/>
  <c r="C97" i="30" s="1"/>
  <c r="B96" i="30"/>
  <c r="C96" i="30" s="1"/>
  <c r="B95" i="30"/>
  <c r="C95" i="30" s="1"/>
  <c r="B94" i="30"/>
  <c r="C94" i="30" s="1"/>
  <c r="B93" i="30"/>
  <c r="C93" i="30" s="1"/>
  <c r="B92" i="30"/>
  <c r="C92" i="30" s="1"/>
  <c r="B91" i="30"/>
  <c r="C91" i="30" s="1"/>
  <c r="B90" i="30"/>
  <c r="C90" i="30" s="1"/>
  <c r="B89" i="30"/>
  <c r="C89" i="30" s="1"/>
  <c r="B88" i="30"/>
  <c r="C88" i="30" s="1"/>
  <c r="B87" i="30"/>
  <c r="C87" i="30" s="1"/>
  <c r="B86" i="30"/>
  <c r="C86" i="30" s="1"/>
  <c r="B85" i="30"/>
  <c r="C85" i="30" s="1"/>
  <c r="B84" i="30"/>
  <c r="C84" i="30" s="1"/>
  <c r="B83" i="30"/>
  <c r="C83" i="30" s="1"/>
  <c r="B82" i="30"/>
  <c r="C82" i="30" s="1"/>
  <c r="B81" i="30"/>
  <c r="C81" i="30" s="1"/>
  <c r="B80" i="30"/>
  <c r="C80" i="30" s="1"/>
  <c r="B79" i="30"/>
  <c r="C79" i="30" s="1"/>
  <c r="B78" i="30"/>
  <c r="C78" i="30" s="1"/>
  <c r="B77" i="30"/>
  <c r="C77" i="30" s="1"/>
  <c r="B76" i="30"/>
  <c r="C76" i="30" s="1"/>
  <c r="B75" i="30"/>
  <c r="C75" i="30" s="1"/>
  <c r="B74" i="30"/>
  <c r="C74" i="30" s="1"/>
  <c r="B73" i="30"/>
  <c r="C73" i="30" s="1"/>
  <c r="B72" i="30"/>
  <c r="C72" i="30" s="1"/>
  <c r="B71" i="30"/>
  <c r="C71" i="30" s="1"/>
  <c r="B70" i="30"/>
  <c r="C70" i="30" s="1"/>
  <c r="B69" i="30"/>
  <c r="C69" i="30" s="1"/>
  <c r="B68" i="30"/>
  <c r="C68" i="30" s="1"/>
  <c r="B67" i="30"/>
  <c r="C67" i="30" s="1"/>
  <c r="B66" i="30"/>
  <c r="C66" i="30" s="1"/>
  <c r="B65" i="30"/>
  <c r="C65" i="30" s="1"/>
  <c r="B64" i="30"/>
  <c r="C64" i="30" s="1"/>
  <c r="B63" i="30"/>
  <c r="C63" i="30" s="1"/>
  <c r="B62" i="30"/>
  <c r="C62" i="30" s="1"/>
  <c r="B61" i="30"/>
  <c r="C61" i="30" s="1"/>
  <c r="B60" i="30"/>
  <c r="C60" i="30" s="1"/>
  <c r="B59" i="30"/>
  <c r="C59" i="30" s="1"/>
  <c r="B58" i="30"/>
  <c r="C58" i="30" s="1"/>
  <c r="B57" i="30"/>
  <c r="C57" i="30" s="1"/>
  <c r="B56" i="30"/>
  <c r="C56" i="30" s="1"/>
  <c r="B55" i="30"/>
  <c r="C55" i="30" s="1"/>
  <c r="B54" i="30"/>
  <c r="C54" i="30" s="1"/>
  <c r="B53" i="30"/>
  <c r="C53" i="30" s="1"/>
  <c r="B52" i="30"/>
  <c r="C52" i="30" s="1"/>
  <c r="B51" i="30"/>
  <c r="C51" i="30" s="1"/>
  <c r="B50" i="30"/>
  <c r="C50" i="30" s="1"/>
  <c r="B49" i="30"/>
  <c r="C49" i="30" s="1"/>
  <c r="B48" i="30"/>
  <c r="C48" i="30" s="1"/>
  <c r="B47" i="30"/>
  <c r="C47" i="30" s="1"/>
  <c r="B46" i="30"/>
  <c r="C46" i="30" s="1"/>
  <c r="B45" i="30"/>
  <c r="C45" i="30" s="1"/>
  <c r="B44" i="30"/>
  <c r="C44" i="30" s="1"/>
  <c r="B43" i="30"/>
  <c r="C43" i="30" s="1"/>
  <c r="B42" i="30"/>
  <c r="C42" i="30" s="1"/>
  <c r="B41" i="30"/>
  <c r="C41" i="30" s="1"/>
  <c r="B40" i="30"/>
  <c r="C40" i="30" s="1"/>
  <c r="B39" i="30"/>
  <c r="C39" i="30" s="1"/>
  <c r="B38" i="30"/>
  <c r="C38" i="30" s="1"/>
  <c r="B37" i="30"/>
  <c r="C37" i="30" s="1"/>
  <c r="B36" i="30"/>
  <c r="C36" i="30" s="1"/>
  <c r="B35" i="30"/>
  <c r="C35" i="30" s="1"/>
  <c r="B34" i="30"/>
  <c r="C34" i="30" s="1"/>
  <c r="B33" i="30"/>
  <c r="C33" i="30" s="1"/>
  <c r="B32" i="30"/>
  <c r="C32" i="30" s="1"/>
  <c r="B31" i="30"/>
  <c r="C31" i="30" s="1"/>
  <c r="B30" i="30"/>
  <c r="C30" i="30" s="1"/>
  <c r="B29" i="30"/>
  <c r="C29" i="30" s="1"/>
  <c r="B28" i="30"/>
  <c r="C28" i="30" s="1"/>
  <c r="B27" i="30"/>
  <c r="C27" i="30" s="1"/>
  <c r="B26" i="30"/>
  <c r="C26" i="30" s="1"/>
  <c r="B25" i="30"/>
  <c r="C25" i="30" s="1"/>
  <c r="B24" i="30"/>
  <c r="C24" i="30" s="1"/>
  <c r="B23" i="30"/>
  <c r="C23" i="30" s="1"/>
  <c r="B22" i="30"/>
  <c r="C22" i="30" s="1"/>
  <c r="B21" i="30"/>
  <c r="C21" i="30" s="1"/>
  <c r="B20" i="30"/>
  <c r="C20" i="30" s="1"/>
  <c r="B19" i="30"/>
  <c r="C19" i="30" s="1"/>
  <c r="B18" i="30"/>
  <c r="C18" i="30" s="1"/>
  <c r="B17" i="30"/>
  <c r="C17" i="30" s="1"/>
  <c r="B16" i="30"/>
  <c r="C16" i="30" s="1"/>
  <c r="F15" i="30"/>
  <c r="B15" i="30"/>
  <c r="C15" i="30" s="1"/>
  <c r="F14" i="30"/>
  <c r="B14" i="30"/>
  <c r="C14" i="30" s="1"/>
  <c r="F13" i="30"/>
  <c r="B13" i="30"/>
  <c r="C13" i="30" s="1"/>
  <c r="F12" i="30"/>
  <c r="B12" i="30"/>
  <c r="C12" i="30" s="1"/>
  <c r="F11" i="30"/>
  <c r="B11" i="30"/>
  <c r="C11" i="30" s="1"/>
  <c r="F10" i="30"/>
  <c r="B10" i="30"/>
  <c r="C10" i="30" s="1"/>
  <c r="F9" i="30"/>
  <c r="B9" i="30"/>
  <c r="C9" i="30" s="1"/>
  <c r="F8" i="30"/>
  <c r="B8" i="30"/>
  <c r="C8" i="30" s="1"/>
  <c r="F7" i="30"/>
  <c r="B7" i="30"/>
  <c r="C7" i="30" s="1"/>
  <c r="F6" i="30"/>
  <c r="B6" i="30"/>
  <c r="C6" i="30" s="1"/>
  <c r="F2" i="30"/>
  <c r="B164" i="29"/>
  <c r="C164" i="29" s="1"/>
  <c r="B163" i="29"/>
  <c r="C163" i="29" s="1"/>
  <c r="B162" i="29"/>
  <c r="C162" i="29" s="1"/>
  <c r="B161" i="29"/>
  <c r="C161" i="29" s="1"/>
  <c r="B160" i="29"/>
  <c r="C160" i="29" s="1"/>
  <c r="B159" i="29"/>
  <c r="C159" i="29" s="1"/>
  <c r="B158" i="29"/>
  <c r="C158" i="29" s="1"/>
  <c r="B157" i="29"/>
  <c r="C157" i="29" s="1"/>
  <c r="B156" i="29"/>
  <c r="C156" i="29" s="1"/>
  <c r="B155" i="29"/>
  <c r="C155" i="29" s="1"/>
  <c r="B154" i="29"/>
  <c r="C154" i="29" s="1"/>
  <c r="B153" i="29"/>
  <c r="C153" i="29" s="1"/>
  <c r="B152" i="29"/>
  <c r="C152" i="29" s="1"/>
  <c r="B151" i="29"/>
  <c r="C151" i="29" s="1"/>
  <c r="B150" i="29"/>
  <c r="C150" i="29" s="1"/>
  <c r="B149" i="29"/>
  <c r="C149" i="29" s="1"/>
  <c r="B148" i="29"/>
  <c r="C148" i="29" s="1"/>
  <c r="B147" i="29"/>
  <c r="C147" i="29" s="1"/>
  <c r="B146" i="29"/>
  <c r="C146" i="29" s="1"/>
  <c r="B145" i="29"/>
  <c r="C145" i="29" s="1"/>
  <c r="B144" i="29"/>
  <c r="C144" i="29" s="1"/>
  <c r="B143" i="29"/>
  <c r="C143" i="29" s="1"/>
  <c r="B142" i="29"/>
  <c r="C142" i="29" s="1"/>
  <c r="B141" i="29"/>
  <c r="C141" i="29" s="1"/>
  <c r="B140" i="29"/>
  <c r="C140" i="29" s="1"/>
  <c r="B139" i="29"/>
  <c r="C139" i="29" s="1"/>
  <c r="B138" i="29"/>
  <c r="C138" i="29" s="1"/>
  <c r="B137" i="29"/>
  <c r="C137" i="29" s="1"/>
  <c r="B136" i="29"/>
  <c r="C136" i="29" s="1"/>
  <c r="B135" i="29"/>
  <c r="C135" i="29" s="1"/>
  <c r="B134" i="29"/>
  <c r="C134" i="29" s="1"/>
  <c r="B133" i="29"/>
  <c r="C133" i="29" s="1"/>
  <c r="B132" i="29"/>
  <c r="C132" i="29" s="1"/>
  <c r="B131" i="29"/>
  <c r="C131" i="29" s="1"/>
  <c r="B130" i="29"/>
  <c r="C130" i="29" s="1"/>
  <c r="B129" i="29"/>
  <c r="C129" i="29" s="1"/>
  <c r="B128" i="29"/>
  <c r="C128" i="29" s="1"/>
  <c r="B127" i="29"/>
  <c r="C127" i="29" s="1"/>
  <c r="B126" i="29"/>
  <c r="C126" i="29" s="1"/>
  <c r="B125" i="29"/>
  <c r="C125" i="29" s="1"/>
  <c r="B124" i="29"/>
  <c r="C124" i="29" s="1"/>
  <c r="B123" i="29"/>
  <c r="C123" i="29" s="1"/>
  <c r="B122" i="29"/>
  <c r="C122" i="29" s="1"/>
  <c r="B121" i="29"/>
  <c r="C121" i="29" s="1"/>
  <c r="B120" i="29"/>
  <c r="C120" i="29" s="1"/>
  <c r="B119" i="29"/>
  <c r="C119" i="29" s="1"/>
  <c r="B118" i="29"/>
  <c r="C118" i="29" s="1"/>
  <c r="B117" i="29"/>
  <c r="C117" i="29" s="1"/>
  <c r="B116" i="29"/>
  <c r="C116" i="29" s="1"/>
  <c r="B115" i="29"/>
  <c r="C115" i="29" s="1"/>
  <c r="B114" i="29"/>
  <c r="C114" i="29" s="1"/>
  <c r="B113" i="29"/>
  <c r="C113" i="29" s="1"/>
  <c r="B112" i="29"/>
  <c r="C112" i="29" s="1"/>
  <c r="B111" i="29"/>
  <c r="C111" i="29" s="1"/>
  <c r="B110" i="29"/>
  <c r="C110" i="29" s="1"/>
  <c r="B109" i="29"/>
  <c r="C109" i="29" s="1"/>
  <c r="B108" i="29"/>
  <c r="C108" i="29" s="1"/>
  <c r="B107" i="29"/>
  <c r="C107" i="29" s="1"/>
  <c r="B106" i="29"/>
  <c r="C106" i="29" s="1"/>
  <c r="B105" i="29"/>
  <c r="C105" i="29" s="1"/>
  <c r="B104" i="29"/>
  <c r="C104" i="29" s="1"/>
  <c r="B103" i="29"/>
  <c r="C103" i="29" s="1"/>
  <c r="B102" i="29"/>
  <c r="C102" i="29" s="1"/>
  <c r="B101" i="29"/>
  <c r="C101" i="29" s="1"/>
  <c r="B100" i="29"/>
  <c r="C100" i="29" s="1"/>
  <c r="B99" i="29"/>
  <c r="C99" i="29" s="1"/>
  <c r="B98" i="29"/>
  <c r="C98" i="29" s="1"/>
  <c r="B97" i="29"/>
  <c r="C97" i="29" s="1"/>
  <c r="B96" i="29"/>
  <c r="C96" i="29" s="1"/>
  <c r="B95" i="29"/>
  <c r="C95" i="29" s="1"/>
  <c r="B94" i="29"/>
  <c r="C94" i="29" s="1"/>
  <c r="B93" i="29"/>
  <c r="C93" i="29" s="1"/>
  <c r="B92" i="29"/>
  <c r="C92" i="29" s="1"/>
  <c r="B91" i="29"/>
  <c r="C91" i="29" s="1"/>
  <c r="B90" i="29"/>
  <c r="C90" i="29" s="1"/>
  <c r="B89" i="29"/>
  <c r="C89" i="29" s="1"/>
  <c r="B88" i="29"/>
  <c r="C88" i="29" s="1"/>
  <c r="B87" i="29"/>
  <c r="C87" i="29" s="1"/>
  <c r="B86" i="29"/>
  <c r="C86" i="29" s="1"/>
  <c r="B85" i="29"/>
  <c r="C85" i="29" s="1"/>
  <c r="B84" i="29"/>
  <c r="C84" i="29" s="1"/>
  <c r="B83" i="29"/>
  <c r="C83" i="29" s="1"/>
  <c r="B82" i="29"/>
  <c r="C82" i="29" s="1"/>
  <c r="B81" i="29"/>
  <c r="C81" i="29" s="1"/>
  <c r="B80" i="29"/>
  <c r="C80" i="29" s="1"/>
  <c r="B79" i="29"/>
  <c r="C79" i="29" s="1"/>
  <c r="B78" i="29"/>
  <c r="C78" i="29" s="1"/>
  <c r="B77" i="29"/>
  <c r="C77" i="29" s="1"/>
  <c r="B76" i="29"/>
  <c r="C76" i="29" s="1"/>
  <c r="B75" i="29"/>
  <c r="C75" i="29" s="1"/>
  <c r="B74" i="29"/>
  <c r="C74" i="29" s="1"/>
  <c r="B73" i="29"/>
  <c r="C73" i="29" s="1"/>
  <c r="B72" i="29"/>
  <c r="C72" i="29" s="1"/>
  <c r="B71" i="29"/>
  <c r="C71" i="29" s="1"/>
  <c r="B70" i="29"/>
  <c r="C70" i="29" s="1"/>
  <c r="B69" i="29"/>
  <c r="C69" i="29" s="1"/>
  <c r="B68" i="29"/>
  <c r="C68" i="29" s="1"/>
  <c r="B67" i="29"/>
  <c r="C67" i="29" s="1"/>
  <c r="B66" i="29"/>
  <c r="C66" i="29" s="1"/>
  <c r="B65" i="29"/>
  <c r="C65" i="29" s="1"/>
  <c r="B64" i="29"/>
  <c r="C64" i="29" s="1"/>
  <c r="B63" i="29"/>
  <c r="C63" i="29" s="1"/>
  <c r="B62" i="29"/>
  <c r="C62" i="29" s="1"/>
  <c r="B61" i="29"/>
  <c r="C61" i="29" s="1"/>
  <c r="B60" i="29"/>
  <c r="C60" i="29" s="1"/>
  <c r="B59" i="29"/>
  <c r="C59" i="29" s="1"/>
  <c r="B58" i="29"/>
  <c r="C58" i="29" s="1"/>
  <c r="B57" i="29"/>
  <c r="C57" i="29" s="1"/>
  <c r="B56" i="29"/>
  <c r="C56" i="29" s="1"/>
  <c r="B55" i="29"/>
  <c r="C55" i="29" s="1"/>
  <c r="B54" i="29"/>
  <c r="C54" i="29" s="1"/>
  <c r="B53" i="29"/>
  <c r="C53" i="29" s="1"/>
  <c r="B52" i="29"/>
  <c r="C52" i="29" s="1"/>
  <c r="B51" i="29"/>
  <c r="C51" i="29" s="1"/>
  <c r="B50" i="29"/>
  <c r="C50" i="29" s="1"/>
  <c r="B49" i="29"/>
  <c r="C49" i="29" s="1"/>
  <c r="B48" i="29"/>
  <c r="C48" i="29" s="1"/>
  <c r="B47" i="29"/>
  <c r="C47" i="29" s="1"/>
  <c r="B46" i="29"/>
  <c r="C46" i="29" s="1"/>
  <c r="B45" i="29"/>
  <c r="C45" i="29" s="1"/>
  <c r="B44" i="29"/>
  <c r="C44" i="29" s="1"/>
  <c r="B43" i="29"/>
  <c r="C43" i="29" s="1"/>
  <c r="B42" i="29"/>
  <c r="C42" i="29" s="1"/>
  <c r="B41" i="29"/>
  <c r="C41" i="29" s="1"/>
  <c r="B40" i="29"/>
  <c r="C40" i="29" s="1"/>
  <c r="B39" i="29"/>
  <c r="C39" i="29" s="1"/>
  <c r="B38" i="29"/>
  <c r="C38" i="29" s="1"/>
  <c r="B37" i="29"/>
  <c r="C37" i="29" s="1"/>
  <c r="B36" i="29"/>
  <c r="C36" i="29" s="1"/>
  <c r="B35" i="29"/>
  <c r="C35" i="29" s="1"/>
  <c r="B34" i="29"/>
  <c r="C34" i="29" s="1"/>
  <c r="B33" i="29"/>
  <c r="C33" i="29" s="1"/>
  <c r="B32" i="29"/>
  <c r="C32" i="29" s="1"/>
  <c r="B31" i="29"/>
  <c r="C31" i="29" s="1"/>
  <c r="B30" i="29"/>
  <c r="C30" i="29" s="1"/>
  <c r="B29" i="29"/>
  <c r="C29" i="29" s="1"/>
  <c r="B28" i="29"/>
  <c r="C28" i="29" s="1"/>
  <c r="B27" i="29"/>
  <c r="C27" i="29" s="1"/>
  <c r="B26" i="29"/>
  <c r="C26" i="29" s="1"/>
  <c r="B25" i="29"/>
  <c r="C25" i="29" s="1"/>
  <c r="B24" i="29"/>
  <c r="C24" i="29" s="1"/>
  <c r="B23" i="29"/>
  <c r="C23" i="29" s="1"/>
  <c r="B22" i="29"/>
  <c r="C22" i="29" s="1"/>
  <c r="B21" i="29"/>
  <c r="C21" i="29" s="1"/>
  <c r="B20" i="29"/>
  <c r="C20" i="29" s="1"/>
  <c r="B19" i="29"/>
  <c r="C19" i="29" s="1"/>
  <c r="B18" i="29"/>
  <c r="C18" i="29" s="1"/>
  <c r="B17" i="29"/>
  <c r="C17" i="29" s="1"/>
  <c r="B16" i="29"/>
  <c r="C16" i="29" s="1"/>
  <c r="F15" i="29"/>
  <c r="B15" i="29"/>
  <c r="C15" i="29" s="1"/>
  <c r="F14" i="29"/>
  <c r="B14" i="29"/>
  <c r="C14" i="29" s="1"/>
  <c r="F13" i="29"/>
  <c r="B13" i="29"/>
  <c r="C13" i="29" s="1"/>
  <c r="F12" i="29"/>
  <c r="B12" i="29"/>
  <c r="C12" i="29" s="1"/>
  <c r="F11" i="29"/>
  <c r="B11" i="29"/>
  <c r="C11" i="29" s="1"/>
  <c r="F10" i="29"/>
  <c r="B10" i="29"/>
  <c r="C10" i="29" s="1"/>
  <c r="F9" i="29"/>
  <c r="B9" i="29"/>
  <c r="C9" i="29" s="1"/>
  <c r="F8" i="29"/>
  <c r="B8" i="29"/>
  <c r="C8" i="29" s="1"/>
  <c r="F7" i="29"/>
  <c r="B7" i="29"/>
  <c r="C7" i="29" s="1"/>
  <c r="F6" i="29"/>
  <c r="B6" i="29"/>
  <c r="C6" i="29" s="1"/>
  <c r="F2" i="29"/>
  <c r="B165" i="28"/>
  <c r="C165" i="28" s="1"/>
  <c r="B164" i="28"/>
  <c r="C164" i="28" s="1"/>
  <c r="B163" i="28"/>
  <c r="C163" i="28" s="1"/>
  <c r="B162" i="28"/>
  <c r="C162" i="28" s="1"/>
  <c r="B161" i="28"/>
  <c r="C161" i="28" s="1"/>
  <c r="B160" i="28"/>
  <c r="C160" i="28" s="1"/>
  <c r="B159" i="28"/>
  <c r="C159" i="28" s="1"/>
  <c r="B158" i="28"/>
  <c r="C158" i="28" s="1"/>
  <c r="B157" i="28"/>
  <c r="C157" i="28" s="1"/>
  <c r="B156" i="28"/>
  <c r="C156" i="28" s="1"/>
  <c r="B155" i="28"/>
  <c r="C155" i="28" s="1"/>
  <c r="B154" i="28"/>
  <c r="C154" i="28" s="1"/>
  <c r="B153" i="28"/>
  <c r="C153" i="28" s="1"/>
  <c r="B152" i="28"/>
  <c r="C152" i="28" s="1"/>
  <c r="B151" i="28"/>
  <c r="C151" i="28" s="1"/>
  <c r="B150" i="28"/>
  <c r="C150" i="28" s="1"/>
  <c r="B149" i="28"/>
  <c r="C149" i="28" s="1"/>
  <c r="B148" i="28"/>
  <c r="C148" i="28" s="1"/>
  <c r="B147" i="28"/>
  <c r="C147" i="28" s="1"/>
  <c r="B146" i="28"/>
  <c r="C146" i="28" s="1"/>
  <c r="B145" i="28"/>
  <c r="C145" i="28" s="1"/>
  <c r="B144" i="28"/>
  <c r="C144" i="28" s="1"/>
  <c r="B143" i="28"/>
  <c r="C143" i="28" s="1"/>
  <c r="B142" i="28"/>
  <c r="C142" i="28" s="1"/>
  <c r="B141" i="28"/>
  <c r="C141" i="28" s="1"/>
  <c r="B140" i="28"/>
  <c r="C140" i="28" s="1"/>
  <c r="B139" i="28"/>
  <c r="C139" i="28" s="1"/>
  <c r="B138" i="28"/>
  <c r="C138" i="28" s="1"/>
  <c r="B137" i="28"/>
  <c r="C137" i="28" s="1"/>
  <c r="B136" i="28"/>
  <c r="C136" i="28" s="1"/>
  <c r="B135" i="28"/>
  <c r="C135" i="28" s="1"/>
  <c r="B134" i="28"/>
  <c r="C134" i="28" s="1"/>
  <c r="B133" i="28"/>
  <c r="C133" i="28" s="1"/>
  <c r="B132" i="28"/>
  <c r="C132" i="28" s="1"/>
  <c r="B131" i="28"/>
  <c r="C131" i="28" s="1"/>
  <c r="B130" i="28"/>
  <c r="C130" i="28" s="1"/>
  <c r="B129" i="28"/>
  <c r="C129" i="28" s="1"/>
  <c r="B128" i="28"/>
  <c r="C128" i="28" s="1"/>
  <c r="B127" i="28"/>
  <c r="C127" i="28" s="1"/>
  <c r="B126" i="28"/>
  <c r="C126" i="28" s="1"/>
  <c r="B125" i="28"/>
  <c r="C125" i="28" s="1"/>
  <c r="B124" i="28"/>
  <c r="C124" i="28" s="1"/>
  <c r="B123" i="28"/>
  <c r="C123" i="28" s="1"/>
  <c r="B122" i="28"/>
  <c r="C122" i="28" s="1"/>
  <c r="B121" i="28"/>
  <c r="C121" i="28" s="1"/>
  <c r="B120" i="28"/>
  <c r="C120" i="28" s="1"/>
  <c r="B119" i="28"/>
  <c r="C119" i="28" s="1"/>
  <c r="B118" i="28"/>
  <c r="C118" i="28" s="1"/>
  <c r="B117" i="28"/>
  <c r="C117" i="28" s="1"/>
  <c r="B116" i="28"/>
  <c r="C116" i="28" s="1"/>
  <c r="B115" i="28"/>
  <c r="C115" i="28" s="1"/>
  <c r="B114" i="28"/>
  <c r="C114" i="28" s="1"/>
  <c r="B113" i="28"/>
  <c r="C113" i="28" s="1"/>
  <c r="B112" i="28"/>
  <c r="C112" i="28" s="1"/>
  <c r="B111" i="28"/>
  <c r="C111" i="28" s="1"/>
  <c r="B110" i="28"/>
  <c r="C110" i="28" s="1"/>
  <c r="B109" i="28"/>
  <c r="C109" i="28" s="1"/>
  <c r="B108" i="28"/>
  <c r="C108" i="28" s="1"/>
  <c r="B107" i="28"/>
  <c r="C107" i="28" s="1"/>
  <c r="B106" i="28"/>
  <c r="C106" i="28" s="1"/>
  <c r="B105" i="28"/>
  <c r="C105" i="28" s="1"/>
  <c r="B104" i="28"/>
  <c r="C104" i="28" s="1"/>
  <c r="B103" i="28"/>
  <c r="C103" i="28" s="1"/>
  <c r="B102" i="28"/>
  <c r="C102" i="28" s="1"/>
  <c r="B101" i="28"/>
  <c r="C101" i="28" s="1"/>
  <c r="B100" i="28"/>
  <c r="C100" i="28" s="1"/>
  <c r="B99" i="28"/>
  <c r="C99" i="28" s="1"/>
  <c r="B98" i="28"/>
  <c r="C98" i="28" s="1"/>
  <c r="B97" i="28"/>
  <c r="C97" i="28" s="1"/>
  <c r="B96" i="28"/>
  <c r="C96" i="28" s="1"/>
  <c r="B95" i="28"/>
  <c r="C95" i="28" s="1"/>
  <c r="B94" i="28"/>
  <c r="C94" i="28" s="1"/>
  <c r="B93" i="28"/>
  <c r="C93" i="28" s="1"/>
  <c r="B92" i="28"/>
  <c r="C92" i="28" s="1"/>
  <c r="B91" i="28"/>
  <c r="C91" i="28" s="1"/>
  <c r="B90" i="28"/>
  <c r="C90" i="28" s="1"/>
  <c r="B89" i="28"/>
  <c r="C89" i="28" s="1"/>
  <c r="B88" i="28"/>
  <c r="C88" i="28" s="1"/>
  <c r="B87" i="28"/>
  <c r="C87" i="28" s="1"/>
  <c r="B86" i="28"/>
  <c r="C86" i="28" s="1"/>
  <c r="B85" i="28"/>
  <c r="C85" i="28" s="1"/>
  <c r="B84" i="28"/>
  <c r="C84" i="28" s="1"/>
  <c r="B83" i="28"/>
  <c r="C83" i="28" s="1"/>
  <c r="B82" i="28"/>
  <c r="C82" i="28" s="1"/>
  <c r="B81" i="28"/>
  <c r="C81" i="28" s="1"/>
  <c r="B80" i="28"/>
  <c r="C80" i="28" s="1"/>
  <c r="B79" i="28"/>
  <c r="C79" i="28" s="1"/>
  <c r="B78" i="28"/>
  <c r="C78" i="28" s="1"/>
  <c r="B77" i="28"/>
  <c r="C77" i="28" s="1"/>
  <c r="B76" i="28"/>
  <c r="C76" i="28" s="1"/>
  <c r="B75" i="28"/>
  <c r="C75" i="28" s="1"/>
  <c r="B74" i="28"/>
  <c r="C74" i="28" s="1"/>
  <c r="B73" i="28"/>
  <c r="C73" i="28" s="1"/>
  <c r="B72" i="28"/>
  <c r="C72" i="28" s="1"/>
  <c r="B71" i="28"/>
  <c r="C71" i="28" s="1"/>
  <c r="B70" i="28"/>
  <c r="C70" i="28" s="1"/>
  <c r="B69" i="28"/>
  <c r="C69" i="28" s="1"/>
  <c r="B68" i="28"/>
  <c r="C68" i="28" s="1"/>
  <c r="B67" i="28"/>
  <c r="C67" i="28" s="1"/>
  <c r="B66" i="28"/>
  <c r="C66" i="28" s="1"/>
  <c r="B65" i="28"/>
  <c r="C65" i="28" s="1"/>
  <c r="B64" i="28"/>
  <c r="C64" i="28" s="1"/>
  <c r="B63" i="28"/>
  <c r="C63" i="28" s="1"/>
  <c r="B62" i="28"/>
  <c r="C62" i="28" s="1"/>
  <c r="B61" i="28"/>
  <c r="C61" i="28" s="1"/>
  <c r="B60" i="28"/>
  <c r="C60" i="28" s="1"/>
  <c r="B59" i="28"/>
  <c r="C59" i="28" s="1"/>
  <c r="B58" i="28"/>
  <c r="C58" i="28" s="1"/>
  <c r="B57" i="28"/>
  <c r="C57" i="28" s="1"/>
  <c r="B56" i="28"/>
  <c r="C56" i="28" s="1"/>
  <c r="B55" i="28"/>
  <c r="C55" i="28" s="1"/>
  <c r="B54" i="28"/>
  <c r="C54" i="28" s="1"/>
  <c r="B53" i="28"/>
  <c r="C53" i="28" s="1"/>
  <c r="B52" i="28"/>
  <c r="C52" i="28" s="1"/>
  <c r="B51" i="28"/>
  <c r="C51" i="28" s="1"/>
  <c r="B50" i="28"/>
  <c r="C50" i="28" s="1"/>
  <c r="B49" i="28"/>
  <c r="C49" i="28" s="1"/>
  <c r="B48" i="28"/>
  <c r="C48" i="28" s="1"/>
  <c r="B47" i="28"/>
  <c r="C47" i="28" s="1"/>
  <c r="B46" i="28"/>
  <c r="C46" i="28" s="1"/>
  <c r="B45" i="28"/>
  <c r="C45" i="28" s="1"/>
  <c r="B44" i="28"/>
  <c r="C44" i="28" s="1"/>
  <c r="B43" i="28"/>
  <c r="C43" i="28" s="1"/>
  <c r="B42" i="28"/>
  <c r="C42" i="28" s="1"/>
  <c r="B41" i="28"/>
  <c r="C41" i="28" s="1"/>
  <c r="B40" i="28"/>
  <c r="C40" i="28" s="1"/>
  <c r="B39" i="28"/>
  <c r="C39" i="28" s="1"/>
  <c r="B38" i="28"/>
  <c r="C38" i="28" s="1"/>
  <c r="B37" i="28"/>
  <c r="C37" i="28" s="1"/>
  <c r="B36" i="28"/>
  <c r="C36" i="28" s="1"/>
  <c r="B35" i="28"/>
  <c r="C35" i="28" s="1"/>
  <c r="B34" i="28"/>
  <c r="C34" i="28" s="1"/>
  <c r="B33" i="28"/>
  <c r="C33" i="28" s="1"/>
  <c r="B32" i="28"/>
  <c r="C32" i="28" s="1"/>
  <c r="B31" i="28"/>
  <c r="C31" i="28" s="1"/>
  <c r="B30" i="28"/>
  <c r="C30" i="28" s="1"/>
  <c r="B29" i="28"/>
  <c r="C29" i="28" s="1"/>
  <c r="B28" i="28"/>
  <c r="C28" i="28" s="1"/>
  <c r="B27" i="28"/>
  <c r="C27" i="28" s="1"/>
  <c r="B26" i="28"/>
  <c r="C26" i="28" s="1"/>
  <c r="B25" i="28"/>
  <c r="C25" i="28" s="1"/>
  <c r="B24" i="28"/>
  <c r="C24" i="28" s="1"/>
  <c r="B23" i="28"/>
  <c r="C23" i="28" s="1"/>
  <c r="B22" i="28"/>
  <c r="C22" i="28" s="1"/>
  <c r="B21" i="28"/>
  <c r="C21" i="28" s="1"/>
  <c r="B20" i="28"/>
  <c r="C20" i="28" s="1"/>
  <c r="B19" i="28"/>
  <c r="C19" i="28" s="1"/>
  <c r="B18" i="28"/>
  <c r="C18" i="28" s="1"/>
  <c r="B17" i="28"/>
  <c r="C17" i="28" s="1"/>
  <c r="B16" i="28"/>
  <c r="C16" i="28" s="1"/>
  <c r="F15" i="28"/>
  <c r="B15" i="28"/>
  <c r="C15" i="28" s="1"/>
  <c r="F14" i="28"/>
  <c r="B14" i="28"/>
  <c r="C14" i="28" s="1"/>
  <c r="F13" i="28"/>
  <c r="B13" i="28"/>
  <c r="C13" i="28" s="1"/>
  <c r="F12" i="28"/>
  <c r="B12" i="28"/>
  <c r="C12" i="28" s="1"/>
  <c r="F11" i="28"/>
  <c r="B11" i="28"/>
  <c r="C11" i="28" s="1"/>
  <c r="F10" i="28"/>
  <c r="B10" i="28"/>
  <c r="C10" i="28" s="1"/>
  <c r="F9" i="28"/>
  <c r="B9" i="28"/>
  <c r="C9" i="28" s="1"/>
  <c r="F8" i="28"/>
  <c r="B8" i="28"/>
  <c r="C8" i="28" s="1"/>
  <c r="F7" i="28"/>
  <c r="B7" i="28"/>
  <c r="C7" i="28" s="1"/>
  <c r="F6" i="28"/>
  <c r="B6" i="28"/>
  <c r="C6" i="28" s="1"/>
  <c r="F2" i="28"/>
  <c r="B116" i="27"/>
  <c r="C116" i="27" s="1"/>
  <c r="B115" i="27"/>
  <c r="C115" i="27" s="1"/>
  <c r="B114" i="27"/>
  <c r="C114" i="27" s="1"/>
  <c r="B113" i="27"/>
  <c r="C113" i="27" s="1"/>
  <c r="B112" i="27"/>
  <c r="C112" i="27" s="1"/>
  <c r="B111" i="27"/>
  <c r="C111" i="27" s="1"/>
  <c r="B110" i="27"/>
  <c r="C110" i="27" s="1"/>
  <c r="B109" i="27"/>
  <c r="C109" i="27" s="1"/>
  <c r="B108" i="27"/>
  <c r="C108" i="27" s="1"/>
  <c r="B107" i="27"/>
  <c r="C107" i="27" s="1"/>
  <c r="B106" i="27"/>
  <c r="C106" i="27" s="1"/>
  <c r="B105" i="27"/>
  <c r="C105" i="27" s="1"/>
  <c r="B104" i="27"/>
  <c r="C104" i="27" s="1"/>
  <c r="B103" i="27"/>
  <c r="C103" i="27" s="1"/>
  <c r="B102" i="27"/>
  <c r="C102" i="27" s="1"/>
  <c r="B101" i="27"/>
  <c r="C101" i="27" s="1"/>
  <c r="B100" i="27"/>
  <c r="C100" i="27" s="1"/>
  <c r="B99" i="27"/>
  <c r="C99" i="27" s="1"/>
  <c r="B98" i="27"/>
  <c r="C98" i="27" s="1"/>
  <c r="B97" i="27"/>
  <c r="C97" i="27" s="1"/>
  <c r="B96" i="27"/>
  <c r="C96" i="27" s="1"/>
  <c r="B95" i="27"/>
  <c r="C95" i="27" s="1"/>
  <c r="B94" i="27"/>
  <c r="C94" i="27" s="1"/>
  <c r="B93" i="27"/>
  <c r="C93" i="27" s="1"/>
  <c r="B92" i="27"/>
  <c r="C92" i="27" s="1"/>
  <c r="B91" i="27"/>
  <c r="C91" i="27" s="1"/>
  <c r="B90" i="27"/>
  <c r="C90" i="27" s="1"/>
  <c r="B89" i="27"/>
  <c r="C89" i="27" s="1"/>
  <c r="B88" i="27"/>
  <c r="C88" i="27" s="1"/>
  <c r="B87" i="27"/>
  <c r="C87" i="27" s="1"/>
  <c r="B86" i="27"/>
  <c r="C86" i="27" s="1"/>
  <c r="B85" i="27"/>
  <c r="C85" i="27" s="1"/>
  <c r="B84" i="27"/>
  <c r="C84" i="27" s="1"/>
  <c r="B83" i="27"/>
  <c r="C83" i="27" s="1"/>
  <c r="B82" i="27"/>
  <c r="C82" i="27" s="1"/>
  <c r="B81" i="27"/>
  <c r="C81" i="27" s="1"/>
  <c r="B80" i="27"/>
  <c r="C80" i="27" s="1"/>
  <c r="B79" i="27"/>
  <c r="C79" i="27" s="1"/>
  <c r="B78" i="27"/>
  <c r="C78" i="27" s="1"/>
  <c r="B77" i="27"/>
  <c r="C77" i="27" s="1"/>
  <c r="B76" i="27"/>
  <c r="C76" i="27" s="1"/>
  <c r="B75" i="27"/>
  <c r="C75" i="27" s="1"/>
  <c r="B74" i="27"/>
  <c r="C74" i="27" s="1"/>
  <c r="B73" i="27"/>
  <c r="C73" i="27" s="1"/>
  <c r="B72" i="27"/>
  <c r="C72" i="27" s="1"/>
  <c r="B71" i="27"/>
  <c r="C71" i="27" s="1"/>
  <c r="B70" i="27"/>
  <c r="C70" i="27" s="1"/>
  <c r="B69" i="27"/>
  <c r="C69" i="27" s="1"/>
  <c r="B68" i="27"/>
  <c r="C68" i="27" s="1"/>
  <c r="B67" i="27"/>
  <c r="C67" i="27" s="1"/>
  <c r="B66" i="27"/>
  <c r="C66" i="27" s="1"/>
  <c r="B65" i="27"/>
  <c r="C65" i="27" s="1"/>
  <c r="B64" i="27"/>
  <c r="C64" i="27" s="1"/>
  <c r="B63" i="27"/>
  <c r="C63" i="27" s="1"/>
  <c r="B62" i="27"/>
  <c r="C62" i="27" s="1"/>
  <c r="B61" i="27"/>
  <c r="C61" i="27" s="1"/>
  <c r="B60" i="27"/>
  <c r="C60" i="27" s="1"/>
  <c r="B59" i="27"/>
  <c r="C59" i="27" s="1"/>
  <c r="B58" i="27"/>
  <c r="C58" i="27" s="1"/>
  <c r="B57" i="27"/>
  <c r="C57" i="27" s="1"/>
  <c r="B56" i="27"/>
  <c r="C56" i="27" s="1"/>
  <c r="B55" i="27"/>
  <c r="C55" i="27" s="1"/>
  <c r="B54" i="27"/>
  <c r="C54" i="27" s="1"/>
  <c r="B53" i="27"/>
  <c r="C53" i="27" s="1"/>
  <c r="B52" i="27"/>
  <c r="C52" i="27" s="1"/>
  <c r="B51" i="27"/>
  <c r="C51" i="27" s="1"/>
  <c r="B50" i="27"/>
  <c r="C50" i="27" s="1"/>
  <c r="B49" i="27"/>
  <c r="C49" i="27" s="1"/>
  <c r="B48" i="27"/>
  <c r="C48" i="27" s="1"/>
  <c r="B47" i="27"/>
  <c r="C47" i="27" s="1"/>
  <c r="B46" i="27"/>
  <c r="C46" i="27" s="1"/>
  <c r="B45" i="27"/>
  <c r="C45" i="27" s="1"/>
  <c r="B44" i="27"/>
  <c r="C44" i="27" s="1"/>
  <c r="B43" i="27"/>
  <c r="C43" i="27" s="1"/>
  <c r="B42" i="27"/>
  <c r="C42" i="27" s="1"/>
  <c r="B41" i="27"/>
  <c r="C41" i="27" s="1"/>
  <c r="B40" i="27"/>
  <c r="C40" i="27" s="1"/>
  <c r="B39" i="27"/>
  <c r="C39" i="27" s="1"/>
  <c r="B38" i="27"/>
  <c r="C38" i="27" s="1"/>
  <c r="B37" i="27"/>
  <c r="C37" i="27" s="1"/>
  <c r="B36" i="27"/>
  <c r="C36" i="27" s="1"/>
  <c r="B35" i="27"/>
  <c r="C35" i="27" s="1"/>
  <c r="B34" i="27"/>
  <c r="C34" i="27" s="1"/>
  <c r="B33" i="27"/>
  <c r="C33" i="27" s="1"/>
  <c r="B32" i="27"/>
  <c r="C32" i="27" s="1"/>
  <c r="B31" i="27"/>
  <c r="C31" i="27" s="1"/>
  <c r="B30" i="27"/>
  <c r="C30" i="27" s="1"/>
  <c r="B29" i="27"/>
  <c r="C29" i="27" s="1"/>
  <c r="B28" i="27"/>
  <c r="C28" i="27" s="1"/>
  <c r="B27" i="27"/>
  <c r="C27" i="27" s="1"/>
  <c r="B26" i="27"/>
  <c r="C26" i="27" s="1"/>
  <c r="B25" i="27"/>
  <c r="C25" i="27" s="1"/>
  <c r="B24" i="27"/>
  <c r="C24" i="27" s="1"/>
  <c r="B23" i="27"/>
  <c r="C23" i="27" s="1"/>
  <c r="B22" i="27"/>
  <c r="C22" i="27" s="1"/>
  <c r="B21" i="27"/>
  <c r="C21" i="27" s="1"/>
  <c r="B20" i="27"/>
  <c r="C20" i="27" s="1"/>
  <c r="B19" i="27"/>
  <c r="C19" i="27" s="1"/>
  <c r="B18" i="27"/>
  <c r="C18" i="27" s="1"/>
  <c r="B17" i="27"/>
  <c r="C17" i="27" s="1"/>
  <c r="B16" i="27"/>
  <c r="C16" i="27" s="1"/>
  <c r="F15" i="27"/>
  <c r="B15" i="27"/>
  <c r="C15" i="27" s="1"/>
  <c r="F14" i="27"/>
  <c r="B14" i="27"/>
  <c r="C14" i="27" s="1"/>
  <c r="F13" i="27"/>
  <c r="B13" i="27"/>
  <c r="C13" i="27" s="1"/>
  <c r="F12" i="27"/>
  <c r="B12" i="27"/>
  <c r="C12" i="27" s="1"/>
  <c r="F11" i="27"/>
  <c r="B11" i="27"/>
  <c r="C11" i="27" s="1"/>
  <c r="F10" i="27"/>
  <c r="B10" i="27"/>
  <c r="C10" i="27" s="1"/>
  <c r="F9" i="27"/>
  <c r="B9" i="27"/>
  <c r="C9" i="27" s="1"/>
  <c r="F8" i="27"/>
  <c r="B8" i="27"/>
  <c r="C8" i="27" s="1"/>
  <c r="F7" i="27"/>
  <c r="B7" i="27"/>
  <c r="C7" i="27" s="1"/>
  <c r="F6" i="27"/>
  <c r="B6" i="27"/>
  <c r="C6" i="27" s="1"/>
  <c r="F2" i="27"/>
  <c r="G16" i="25"/>
  <c r="G7" i="25"/>
  <c r="G8" i="25"/>
  <c r="G9" i="25"/>
  <c r="G10" i="25"/>
  <c r="G11" i="25"/>
  <c r="G12" i="25"/>
  <c r="G13" i="25"/>
  <c r="G14" i="25"/>
  <c r="G15" i="25"/>
  <c r="G6" i="25"/>
  <c r="B76" i="25"/>
  <c r="C76" i="25" s="1"/>
  <c r="B77" i="25"/>
  <c r="C77" i="25" s="1"/>
  <c r="B78" i="25"/>
  <c r="C78" i="25" s="1"/>
  <c r="B79" i="25"/>
  <c r="C79" i="25" s="1"/>
  <c r="B80" i="25"/>
  <c r="C80" i="25" s="1"/>
  <c r="B81" i="25"/>
  <c r="C81" i="25" s="1"/>
  <c r="B82" i="25"/>
  <c r="C82" i="25" s="1"/>
  <c r="B83" i="25"/>
  <c r="C83" i="25" s="1"/>
  <c r="B84" i="25"/>
  <c r="C84" i="25" s="1"/>
  <c r="B85" i="25"/>
  <c r="C85" i="25" s="1"/>
  <c r="B86" i="25"/>
  <c r="C86" i="25" s="1"/>
  <c r="B87" i="25"/>
  <c r="C87" i="25" s="1"/>
  <c r="B88" i="25"/>
  <c r="C88" i="25" s="1"/>
  <c r="B89" i="25"/>
  <c r="C89" i="25" s="1"/>
  <c r="B90" i="25"/>
  <c r="C90" i="25" s="1"/>
  <c r="B91" i="25"/>
  <c r="C91" i="25" s="1"/>
  <c r="B92" i="25"/>
  <c r="C92" i="25" s="1"/>
  <c r="B93" i="25"/>
  <c r="C93" i="25" s="1"/>
  <c r="B94" i="25"/>
  <c r="C94" i="25" s="1"/>
  <c r="B95" i="25"/>
  <c r="C95" i="25" s="1"/>
  <c r="B96" i="25"/>
  <c r="C96" i="25" s="1"/>
  <c r="B97" i="25"/>
  <c r="C97" i="25" s="1"/>
  <c r="B98" i="25"/>
  <c r="C98" i="25" s="1"/>
  <c r="B99" i="25"/>
  <c r="C99" i="25" s="1"/>
  <c r="B100" i="25"/>
  <c r="C100" i="25" s="1"/>
  <c r="B101" i="25"/>
  <c r="C101" i="25" s="1"/>
  <c r="B102" i="25"/>
  <c r="C102" i="25" s="1"/>
  <c r="B103" i="25"/>
  <c r="C103" i="25" s="1"/>
  <c r="B104" i="25"/>
  <c r="C104" i="25" s="1"/>
  <c r="B105" i="25"/>
  <c r="C105" i="25" s="1"/>
  <c r="B106" i="25"/>
  <c r="C106" i="25" s="1"/>
  <c r="B107" i="25"/>
  <c r="C107" i="25" s="1"/>
  <c r="B108" i="25"/>
  <c r="C108" i="25" s="1"/>
  <c r="B109" i="25"/>
  <c r="C109" i="25" s="1"/>
  <c r="B110" i="25"/>
  <c r="C110" i="25" s="1"/>
  <c r="B111" i="25"/>
  <c r="C111" i="25" s="1"/>
  <c r="B112" i="25"/>
  <c r="C112" i="25" s="1"/>
  <c r="B113" i="25"/>
  <c r="C113" i="25" s="1"/>
  <c r="B114" i="25"/>
  <c r="C114" i="25" s="1"/>
  <c r="B115" i="25"/>
  <c r="C115" i="25" s="1"/>
  <c r="B116" i="25"/>
  <c r="C116" i="25" s="1"/>
  <c r="B117" i="25"/>
  <c r="C117" i="25" s="1"/>
  <c r="B118" i="25"/>
  <c r="C118" i="25" s="1"/>
  <c r="B119" i="25"/>
  <c r="C119" i="25" s="1"/>
  <c r="B120" i="25"/>
  <c r="C120" i="25" s="1"/>
  <c r="B121" i="25"/>
  <c r="C121" i="25" s="1"/>
  <c r="B122" i="25"/>
  <c r="C122" i="25" s="1"/>
  <c r="B123" i="25"/>
  <c r="C123" i="25" s="1"/>
  <c r="B124" i="25"/>
  <c r="C124" i="25" s="1"/>
  <c r="B125" i="25"/>
  <c r="C125" i="25" s="1"/>
  <c r="B126" i="25"/>
  <c r="C126" i="25" s="1"/>
  <c r="B127" i="25"/>
  <c r="C127" i="25" s="1"/>
  <c r="B128" i="25"/>
  <c r="C128" i="25" s="1"/>
  <c r="B129" i="25"/>
  <c r="C129" i="25" s="1"/>
  <c r="B130" i="25"/>
  <c r="C130" i="25" s="1"/>
  <c r="B131" i="25"/>
  <c r="C131" i="25" s="1"/>
  <c r="B132" i="25"/>
  <c r="C132" i="25" s="1"/>
  <c r="B133" i="25"/>
  <c r="C133" i="25" s="1"/>
  <c r="B134" i="25"/>
  <c r="C134" i="25" s="1"/>
  <c r="B135" i="25"/>
  <c r="C135" i="25" s="1"/>
  <c r="B136" i="25"/>
  <c r="C136" i="25" s="1"/>
  <c r="B137" i="25"/>
  <c r="C137" i="25" s="1"/>
  <c r="B138" i="25"/>
  <c r="C138" i="25" s="1"/>
  <c r="B139" i="25"/>
  <c r="C139" i="25" s="1"/>
  <c r="B140" i="25"/>
  <c r="C140" i="25" s="1"/>
  <c r="B141" i="25"/>
  <c r="C141" i="25" s="1"/>
  <c r="B142" i="25"/>
  <c r="C142" i="25" s="1"/>
  <c r="B143" i="25"/>
  <c r="C143" i="25" s="1"/>
  <c r="B144" i="25"/>
  <c r="C144" i="25" s="1"/>
  <c r="B145" i="25"/>
  <c r="C145" i="25" s="1"/>
  <c r="B146" i="25"/>
  <c r="C146" i="25" s="1"/>
  <c r="B147" i="25"/>
  <c r="C147" i="25" s="1"/>
  <c r="B148" i="25"/>
  <c r="C148" i="25" s="1"/>
  <c r="B149" i="25"/>
  <c r="C149" i="25" s="1"/>
  <c r="B150" i="25"/>
  <c r="C150" i="25" s="1"/>
  <c r="B151" i="25"/>
  <c r="C151" i="25" s="1"/>
  <c r="B152" i="25"/>
  <c r="C152" i="25" s="1"/>
  <c r="B153" i="25"/>
  <c r="C153" i="25" s="1"/>
  <c r="B154" i="25"/>
  <c r="C154" i="25" s="1"/>
  <c r="B155" i="25"/>
  <c r="C155" i="25" s="1"/>
  <c r="B156" i="25"/>
  <c r="C156" i="25" s="1"/>
  <c r="B157" i="25"/>
  <c r="C157" i="25" s="1"/>
  <c r="B158" i="25"/>
  <c r="C158" i="25" s="1"/>
  <c r="B159" i="25"/>
  <c r="C159" i="25" s="1"/>
  <c r="B160" i="25"/>
  <c r="C160" i="25" s="1"/>
  <c r="B161" i="25"/>
  <c r="C161" i="25" s="1"/>
  <c r="B162" i="25"/>
  <c r="C162" i="25" s="1"/>
  <c r="B163" i="25"/>
  <c r="C163" i="25" s="1"/>
  <c r="B164" i="25"/>
  <c r="C164" i="25" s="1"/>
  <c r="B165" i="25"/>
  <c r="C165" i="25" s="1"/>
  <c r="B166" i="25"/>
  <c r="C166" i="25" s="1"/>
  <c r="B167" i="25"/>
  <c r="C167" i="25" s="1"/>
  <c r="B168" i="25"/>
  <c r="C168" i="25" s="1"/>
  <c r="B169" i="25"/>
  <c r="C169" i="25" s="1"/>
  <c r="B170" i="25"/>
  <c r="C170" i="25" s="1"/>
  <c r="B171" i="25"/>
  <c r="C171" i="25" s="1"/>
  <c r="B172" i="25"/>
  <c r="C172" i="25" s="1"/>
  <c r="B173" i="25"/>
  <c r="C173" i="25" s="1"/>
  <c r="B174" i="25"/>
  <c r="C174" i="25" s="1"/>
  <c r="B175" i="25"/>
  <c r="C175" i="25" s="1"/>
  <c r="B176" i="25"/>
  <c r="C176" i="25" s="1"/>
  <c r="B177" i="25"/>
  <c r="C177" i="25" s="1"/>
  <c r="B178" i="25"/>
  <c r="C178" i="25" s="1"/>
  <c r="B179" i="25"/>
  <c r="C179" i="25" s="1"/>
  <c r="B180" i="25"/>
  <c r="C180" i="25" s="1"/>
  <c r="B181" i="25"/>
  <c r="C181" i="25" s="1"/>
  <c r="B182" i="25"/>
  <c r="C182" i="25" s="1"/>
  <c r="B183" i="25"/>
  <c r="C183" i="25" s="1"/>
  <c r="B184" i="25"/>
  <c r="C184" i="25" s="1"/>
  <c r="B185" i="25"/>
  <c r="C185" i="25" s="1"/>
  <c r="B186" i="25"/>
  <c r="C186" i="25" s="1"/>
  <c r="B187" i="25"/>
  <c r="C187" i="25" s="1"/>
  <c r="B188" i="25"/>
  <c r="C188" i="25" s="1"/>
  <c r="B189" i="25"/>
  <c r="C189" i="25" s="1"/>
  <c r="B190" i="25"/>
  <c r="C190" i="25" s="1"/>
  <c r="B191" i="25"/>
  <c r="C191" i="25" s="1"/>
  <c r="B192" i="25"/>
  <c r="C192" i="25" s="1"/>
  <c r="B193" i="25"/>
  <c r="C193" i="25" s="1"/>
  <c r="B194" i="25"/>
  <c r="C194" i="25" s="1"/>
  <c r="B195" i="25"/>
  <c r="C195" i="25" s="1"/>
  <c r="B196" i="25"/>
  <c r="C196" i="25" s="1"/>
  <c r="B197" i="25"/>
  <c r="C197" i="25" s="1"/>
  <c r="B198" i="25"/>
  <c r="C198" i="25" s="1"/>
  <c r="B199" i="25"/>
  <c r="C199" i="25" s="1"/>
  <c r="B200" i="25"/>
  <c r="C200" i="25" s="1"/>
  <c r="B201" i="25"/>
  <c r="C201" i="25" s="1"/>
  <c r="B202" i="25"/>
  <c r="C202" i="25" s="1"/>
  <c r="B203" i="25"/>
  <c r="C203" i="25" s="1"/>
  <c r="B204" i="25"/>
  <c r="C204" i="25" s="1"/>
  <c r="B205" i="25"/>
  <c r="C205" i="25" s="1"/>
  <c r="B206" i="25"/>
  <c r="C206" i="25" s="1"/>
  <c r="B207" i="25"/>
  <c r="C207" i="25" s="1"/>
  <c r="B208" i="25"/>
  <c r="C208" i="25" s="1"/>
  <c r="B209" i="25"/>
  <c r="C209" i="25" s="1"/>
  <c r="B210" i="25"/>
  <c r="C210" i="25" s="1"/>
  <c r="B211" i="25"/>
  <c r="C211" i="25" s="1"/>
  <c r="B212" i="25"/>
  <c r="C212" i="25" s="1"/>
  <c r="B213" i="25"/>
  <c r="C213" i="25" s="1"/>
  <c r="B214" i="25"/>
  <c r="C214" i="25" s="1"/>
  <c r="B215" i="25"/>
  <c r="C215" i="25" s="1"/>
  <c r="B216" i="25"/>
  <c r="C216" i="25" s="1"/>
  <c r="B217" i="25"/>
  <c r="C217" i="25" s="1"/>
  <c r="B218" i="25"/>
  <c r="C218" i="25" s="1"/>
  <c r="B219" i="25"/>
  <c r="C219" i="25" s="1"/>
  <c r="B220" i="25"/>
  <c r="C220" i="25" s="1"/>
  <c r="B221" i="25"/>
  <c r="C221" i="25" s="1"/>
  <c r="B222" i="25"/>
  <c r="C222" i="25" s="1"/>
  <c r="B223" i="25"/>
  <c r="C223" i="25" s="1"/>
  <c r="B224" i="25"/>
  <c r="C224" i="25" s="1"/>
  <c r="B225" i="25"/>
  <c r="C225" i="25" s="1"/>
  <c r="B226" i="25"/>
  <c r="C226" i="25" s="1"/>
  <c r="B227" i="25"/>
  <c r="C227" i="25" s="1"/>
  <c r="B228" i="25"/>
  <c r="C228" i="25" s="1"/>
  <c r="B229" i="25"/>
  <c r="C229" i="25" s="1"/>
  <c r="B230" i="25"/>
  <c r="C230" i="25" s="1"/>
  <c r="B231" i="25"/>
  <c r="C231" i="25" s="1"/>
  <c r="B232" i="25"/>
  <c r="C232" i="25" s="1"/>
  <c r="B233" i="25"/>
  <c r="C233" i="25" s="1"/>
  <c r="B234" i="25"/>
  <c r="C234" i="25" s="1"/>
  <c r="B235" i="25"/>
  <c r="C235" i="25" s="1"/>
  <c r="B236" i="25"/>
  <c r="C236" i="25" s="1"/>
  <c r="B237" i="25"/>
  <c r="C237" i="25" s="1"/>
  <c r="B238" i="25"/>
  <c r="C238" i="25" s="1"/>
  <c r="B239" i="25"/>
  <c r="C239" i="25" s="1"/>
  <c r="B240" i="25"/>
  <c r="C240" i="25" s="1"/>
  <c r="B241" i="25"/>
  <c r="C241" i="25" s="1"/>
  <c r="B242" i="25"/>
  <c r="C242" i="25" s="1"/>
  <c r="B243" i="25"/>
  <c r="C243" i="25" s="1"/>
  <c r="B244" i="25"/>
  <c r="C244" i="25" s="1"/>
  <c r="B245" i="25"/>
  <c r="C245" i="25" s="1"/>
  <c r="B246" i="25"/>
  <c r="C246" i="25" s="1"/>
  <c r="B247" i="25"/>
  <c r="C247" i="25" s="1"/>
  <c r="B248" i="25"/>
  <c r="C248" i="25" s="1"/>
  <c r="B249" i="25"/>
  <c r="C249" i="25" s="1"/>
  <c r="B250" i="25"/>
  <c r="C250" i="25" s="1"/>
  <c r="B251" i="25"/>
  <c r="C251" i="25" s="1"/>
  <c r="B252" i="25"/>
  <c r="C252" i="25" s="1"/>
  <c r="B253" i="25"/>
  <c r="C253" i="25" s="1"/>
  <c r="B254" i="25"/>
  <c r="C254" i="25" s="1"/>
  <c r="B255" i="25"/>
  <c r="C255" i="25" s="1"/>
  <c r="B256" i="25"/>
  <c r="C256" i="25" s="1"/>
  <c r="B257" i="25"/>
  <c r="C257" i="25" s="1"/>
  <c r="B258" i="25"/>
  <c r="C258" i="25" s="1"/>
  <c r="B259" i="25"/>
  <c r="C259" i="25" s="1"/>
  <c r="B260" i="25"/>
  <c r="C260" i="25" s="1"/>
  <c r="B261" i="25"/>
  <c r="C261" i="25" s="1"/>
  <c r="B262" i="25"/>
  <c r="C262" i="25" s="1"/>
  <c r="B263" i="25"/>
  <c r="C263" i="25" s="1"/>
  <c r="B264" i="25"/>
  <c r="C264" i="25" s="1"/>
  <c r="B265" i="25"/>
  <c r="C265" i="25" s="1"/>
  <c r="B266" i="25"/>
  <c r="C266" i="25" s="1"/>
  <c r="B267" i="25"/>
  <c r="C267" i="25" s="1"/>
  <c r="B268" i="25"/>
  <c r="C268" i="25" s="1"/>
  <c r="B269" i="25"/>
  <c r="C269" i="25" s="1"/>
  <c r="B270" i="25"/>
  <c r="C270" i="25" s="1"/>
  <c r="B271" i="25"/>
  <c r="C271" i="25" s="1"/>
  <c r="B272" i="25"/>
  <c r="C272" i="25" s="1"/>
  <c r="B273" i="25"/>
  <c r="C273" i="25" s="1"/>
  <c r="B274" i="25"/>
  <c r="C274" i="25" s="1"/>
  <c r="B275" i="25"/>
  <c r="C275" i="25" s="1"/>
  <c r="B276" i="25"/>
  <c r="C276" i="25" s="1"/>
  <c r="B277" i="25"/>
  <c r="C277" i="25" s="1"/>
  <c r="B278" i="25"/>
  <c r="C278" i="25" s="1"/>
  <c r="B279" i="25"/>
  <c r="C279" i="25" s="1"/>
  <c r="B280" i="25"/>
  <c r="C280" i="25" s="1"/>
  <c r="B281" i="25"/>
  <c r="C281" i="25" s="1"/>
  <c r="B282" i="25"/>
  <c r="C282" i="25" s="1"/>
  <c r="B283" i="25"/>
  <c r="C283" i="25" s="1"/>
  <c r="B284" i="25"/>
  <c r="C284" i="25" s="1"/>
  <c r="B285" i="25"/>
  <c r="C285" i="25" s="1"/>
  <c r="B286" i="25"/>
  <c r="C286" i="25" s="1"/>
  <c r="B287" i="25"/>
  <c r="C287" i="25" s="1"/>
  <c r="B288" i="25"/>
  <c r="C288" i="25" s="1"/>
  <c r="B289" i="25"/>
  <c r="C289" i="25" s="1"/>
  <c r="B290" i="25"/>
  <c r="C290" i="25" s="1"/>
  <c r="B291" i="25"/>
  <c r="C291" i="25" s="1"/>
  <c r="B292" i="25"/>
  <c r="C292" i="25" s="1"/>
  <c r="B293" i="25"/>
  <c r="C293" i="25" s="1"/>
  <c r="B294" i="25"/>
  <c r="C294" i="25" s="1"/>
  <c r="B295" i="25"/>
  <c r="C295" i="25" s="1"/>
  <c r="B296" i="25"/>
  <c r="C296" i="25" s="1"/>
  <c r="B297" i="25"/>
  <c r="C297" i="25" s="1"/>
  <c r="B298" i="25"/>
  <c r="C298" i="25" s="1"/>
  <c r="B299" i="25"/>
  <c r="C299" i="25" s="1"/>
  <c r="B300" i="25"/>
  <c r="C300" i="25" s="1"/>
  <c r="B301" i="25"/>
  <c r="C301" i="25" s="1"/>
  <c r="B302" i="25"/>
  <c r="C302" i="25" s="1"/>
  <c r="B303" i="25"/>
  <c r="C303" i="25" s="1"/>
  <c r="B304" i="25"/>
  <c r="C304" i="25" s="1"/>
  <c r="B305" i="25"/>
  <c r="C305" i="25" s="1"/>
  <c r="B306" i="25"/>
  <c r="C306" i="25" s="1"/>
  <c r="B307" i="25"/>
  <c r="C307" i="25" s="1"/>
  <c r="B308" i="25"/>
  <c r="C308" i="25" s="1"/>
  <c r="B309" i="25"/>
  <c r="C309" i="25" s="1"/>
  <c r="B310" i="25"/>
  <c r="C310" i="25" s="1"/>
  <c r="B311" i="25"/>
  <c r="C311" i="25" s="1"/>
  <c r="B312" i="25"/>
  <c r="C312" i="25" s="1"/>
  <c r="B313" i="25"/>
  <c r="C313" i="25" s="1"/>
  <c r="B314" i="25"/>
  <c r="C314" i="25" s="1"/>
  <c r="B315" i="25"/>
  <c r="C315" i="25" s="1"/>
  <c r="B316" i="25"/>
  <c r="C316" i="25" s="1"/>
  <c r="B317" i="25"/>
  <c r="C317" i="25" s="1"/>
  <c r="B318" i="25"/>
  <c r="C318" i="25" s="1"/>
  <c r="B319" i="25"/>
  <c r="C319" i="25" s="1"/>
  <c r="B320" i="25"/>
  <c r="C320" i="25" s="1"/>
  <c r="B321" i="25"/>
  <c r="C321" i="25" s="1"/>
  <c r="B322" i="25"/>
  <c r="C322" i="25" s="1"/>
  <c r="B323" i="25"/>
  <c r="C323" i="25" s="1"/>
  <c r="B324" i="25"/>
  <c r="C324" i="25" s="1"/>
  <c r="B325" i="25"/>
  <c r="C325" i="25" s="1"/>
  <c r="B326" i="25"/>
  <c r="C326" i="25" s="1"/>
  <c r="B327" i="25"/>
  <c r="C327" i="25" s="1"/>
  <c r="B328" i="25"/>
  <c r="C328" i="25" s="1"/>
  <c r="B329" i="25"/>
  <c r="C329" i="25" s="1"/>
  <c r="B330" i="25"/>
  <c r="C330" i="25" s="1"/>
  <c r="B331" i="25"/>
  <c r="C331" i="25" s="1"/>
  <c r="B332" i="25"/>
  <c r="C332" i="25" s="1"/>
  <c r="B333" i="25"/>
  <c r="C333" i="25" s="1"/>
  <c r="B334" i="25"/>
  <c r="C334" i="25" s="1"/>
  <c r="B335" i="25"/>
  <c r="C335" i="25" s="1"/>
  <c r="B336" i="25"/>
  <c r="C336" i="25" s="1"/>
  <c r="B337" i="25"/>
  <c r="C337" i="25" s="1"/>
  <c r="B338" i="25"/>
  <c r="C338" i="25" s="1"/>
  <c r="B339" i="25"/>
  <c r="C339" i="25" s="1"/>
  <c r="B340" i="25"/>
  <c r="C340" i="25" s="1"/>
  <c r="B341" i="25"/>
  <c r="C341" i="25" s="1"/>
  <c r="B342" i="25"/>
  <c r="C342" i="25" s="1"/>
  <c r="B343" i="25"/>
  <c r="C343" i="25" s="1"/>
  <c r="B344" i="25"/>
  <c r="C344" i="25" s="1"/>
  <c r="B345" i="25"/>
  <c r="C345" i="25" s="1"/>
  <c r="G16" i="26"/>
  <c r="G7" i="26"/>
  <c r="G8" i="26"/>
  <c r="G9" i="26"/>
  <c r="G10" i="26"/>
  <c r="G11" i="26"/>
  <c r="G12" i="26"/>
  <c r="G13" i="26"/>
  <c r="G14" i="26"/>
  <c r="G15" i="26"/>
  <c r="G6" i="26"/>
  <c r="B76" i="26"/>
  <c r="C76" i="26" s="1"/>
  <c r="B77" i="26"/>
  <c r="C77" i="26" s="1"/>
  <c r="B78" i="26"/>
  <c r="C78" i="26" s="1"/>
  <c r="B79" i="26"/>
  <c r="C79" i="26" s="1"/>
  <c r="B80" i="26"/>
  <c r="C80" i="26" s="1"/>
  <c r="B81" i="26"/>
  <c r="C81" i="26" s="1"/>
  <c r="B82" i="26"/>
  <c r="C82" i="26" s="1"/>
  <c r="B83" i="26"/>
  <c r="C83" i="26" s="1"/>
  <c r="B84" i="26"/>
  <c r="C84" i="26" s="1"/>
  <c r="B85" i="26"/>
  <c r="C85" i="26" s="1"/>
  <c r="B86" i="26"/>
  <c r="C86" i="26" s="1"/>
  <c r="B87" i="26"/>
  <c r="C87" i="26" s="1"/>
  <c r="B88" i="26"/>
  <c r="C88" i="26" s="1"/>
  <c r="B89" i="26"/>
  <c r="C89" i="26" s="1"/>
  <c r="B90" i="26"/>
  <c r="C90" i="26" s="1"/>
  <c r="B91" i="26"/>
  <c r="C91" i="26" s="1"/>
  <c r="B92" i="26"/>
  <c r="C92" i="26" s="1"/>
  <c r="B93" i="26"/>
  <c r="C93" i="26" s="1"/>
  <c r="B94" i="26"/>
  <c r="C94" i="26" s="1"/>
  <c r="B95" i="26"/>
  <c r="C95" i="26" s="1"/>
  <c r="B96" i="26"/>
  <c r="C96" i="26" s="1"/>
  <c r="B97" i="26"/>
  <c r="C97" i="26" s="1"/>
  <c r="B98" i="26"/>
  <c r="C98" i="26" s="1"/>
  <c r="B99" i="26"/>
  <c r="C99" i="26" s="1"/>
  <c r="B100" i="26"/>
  <c r="C100" i="26" s="1"/>
  <c r="B101" i="26"/>
  <c r="C101" i="26" s="1"/>
  <c r="B102" i="26"/>
  <c r="C102" i="26" s="1"/>
  <c r="B103" i="26"/>
  <c r="C103" i="26" s="1"/>
  <c r="B104" i="26"/>
  <c r="C104" i="26" s="1"/>
  <c r="B105" i="26"/>
  <c r="C105" i="26" s="1"/>
  <c r="B106" i="26"/>
  <c r="C106" i="26" s="1"/>
  <c r="B107" i="26"/>
  <c r="C107" i="26" s="1"/>
  <c r="B108" i="26"/>
  <c r="C108" i="26" s="1"/>
  <c r="B109" i="26"/>
  <c r="C109" i="26" s="1"/>
  <c r="B110" i="26"/>
  <c r="C110" i="26" s="1"/>
  <c r="B111" i="26"/>
  <c r="C111" i="26" s="1"/>
  <c r="B112" i="26"/>
  <c r="C112" i="26" s="1"/>
  <c r="B113" i="26"/>
  <c r="C113" i="26" s="1"/>
  <c r="B114" i="26"/>
  <c r="C114" i="26" s="1"/>
  <c r="B115" i="26"/>
  <c r="C115" i="26" s="1"/>
  <c r="B116" i="26"/>
  <c r="C116" i="26" s="1"/>
  <c r="B117" i="26"/>
  <c r="C117" i="26" s="1"/>
  <c r="B118" i="26"/>
  <c r="C118" i="26" s="1"/>
  <c r="B119" i="26"/>
  <c r="C119" i="26" s="1"/>
  <c r="B120" i="26"/>
  <c r="C120" i="26" s="1"/>
  <c r="B121" i="26"/>
  <c r="C121" i="26" s="1"/>
  <c r="B122" i="26"/>
  <c r="C122" i="26" s="1"/>
  <c r="B123" i="26"/>
  <c r="C123" i="26" s="1"/>
  <c r="B124" i="26"/>
  <c r="C124" i="26" s="1"/>
  <c r="B125" i="26"/>
  <c r="C125" i="26" s="1"/>
  <c r="B126" i="26"/>
  <c r="C126" i="26" s="1"/>
  <c r="B127" i="26"/>
  <c r="C127" i="26" s="1"/>
  <c r="B128" i="26"/>
  <c r="C128" i="26" s="1"/>
  <c r="B129" i="26"/>
  <c r="C129" i="26" s="1"/>
  <c r="B130" i="26"/>
  <c r="C130" i="26" s="1"/>
  <c r="B131" i="26"/>
  <c r="C131" i="26" s="1"/>
  <c r="B132" i="26"/>
  <c r="C132" i="26" s="1"/>
  <c r="B133" i="26"/>
  <c r="C133" i="26" s="1"/>
  <c r="B134" i="26"/>
  <c r="C134" i="26" s="1"/>
  <c r="B135" i="26"/>
  <c r="C135" i="26" s="1"/>
  <c r="B136" i="26"/>
  <c r="C136" i="26" s="1"/>
  <c r="B137" i="26"/>
  <c r="C137" i="26" s="1"/>
  <c r="B138" i="26"/>
  <c r="C138" i="26" s="1"/>
  <c r="B139" i="26"/>
  <c r="C139" i="26" s="1"/>
  <c r="B140" i="26"/>
  <c r="C140" i="26" s="1"/>
  <c r="B141" i="26"/>
  <c r="C141" i="26" s="1"/>
  <c r="B142" i="26"/>
  <c r="C142" i="26" s="1"/>
  <c r="B143" i="26"/>
  <c r="C143" i="26" s="1"/>
  <c r="B144" i="26"/>
  <c r="C144" i="26" s="1"/>
  <c r="B145" i="26"/>
  <c r="C145" i="26" s="1"/>
  <c r="B146" i="26"/>
  <c r="C146" i="26" s="1"/>
  <c r="B147" i="26"/>
  <c r="C147" i="26" s="1"/>
  <c r="B148" i="26"/>
  <c r="C148" i="26" s="1"/>
  <c r="B149" i="26"/>
  <c r="C149" i="26" s="1"/>
  <c r="B150" i="26"/>
  <c r="C150" i="26" s="1"/>
  <c r="B151" i="26"/>
  <c r="C151" i="26" s="1"/>
  <c r="B152" i="26"/>
  <c r="C152" i="26" s="1"/>
  <c r="B153" i="26"/>
  <c r="C153" i="26" s="1"/>
  <c r="B154" i="26"/>
  <c r="C154" i="26" s="1"/>
  <c r="B155" i="26"/>
  <c r="C155" i="26" s="1"/>
  <c r="B156" i="26"/>
  <c r="C156" i="26" s="1"/>
  <c r="B157" i="26"/>
  <c r="C157" i="26" s="1"/>
  <c r="B158" i="26"/>
  <c r="C158" i="26" s="1"/>
  <c r="B159" i="26"/>
  <c r="C159" i="26" s="1"/>
  <c r="B160" i="26"/>
  <c r="C160" i="26" s="1"/>
  <c r="B161" i="26"/>
  <c r="C161" i="26" s="1"/>
  <c r="B162" i="26"/>
  <c r="C162" i="26" s="1"/>
  <c r="B163" i="26"/>
  <c r="C163" i="26" s="1"/>
  <c r="B164" i="26"/>
  <c r="C164" i="26" s="1"/>
  <c r="B165" i="26"/>
  <c r="C165" i="26" s="1"/>
  <c r="B166" i="26"/>
  <c r="C166" i="26" s="1"/>
  <c r="B167" i="26"/>
  <c r="C167" i="26" s="1"/>
  <c r="B168" i="26"/>
  <c r="C168" i="26" s="1"/>
  <c r="B169" i="26"/>
  <c r="C169" i="26" s="1"/>
  <c r="B170" i="26"/>
  <c r="C170" i="26" s="1"/>
  <c r="B171" i="26"/>
  <c r="C171" i="26" s="1"/>
  <c r="B172" i="26"/>
  <c r="C172" i="26" s="1"/>
  <c r="B173" i="26"/>
  <c r="C173" i="26" s="1"/>
  <c r="B174" i="26"/>
  <c r="C174" i="26" s="1"/>
  <c r="B175" i="26"/>
  <c r="C175" i="26" s="1"/>
  <c r="B176" i="26"/>
  <c r="C176" i="26" s="1"/>
  <c r="B177" i="26"/>
  <c r="C177" i="26" s="1"/>
  <c r="B178" i="26"/>
  <c r="C178" i="26" s="1"/>
  <c r="B179" i="26"/>
  <c r="C179" i="26" s="1"/>
  <c r="B180" i="26"/>
  <c r="C180" i="26" s="1"/>
  <c r="B181" i="26"/>
  <c r="C181" i="26" s="1"/>
  <c r="B182" i="26"/>
  <c r="C182" i="26" s="1"/>
  <c r="B183" i="26"/>
  <c r="C183" i="26" s="1"/>
  <c r="B184" i="26"/>
  <c r="C184" i="26" s="1"/>
  <c r="B185" i="26"/>
  <c r="C185" i="26" s="1"/>
  <c r="B186" i="26"/>
  <c r="C186" i="26" s="1"/>
  <c r="B187" i="26"/>
  <c r="C187" i="26" s="1"/>
  <c r="B188" i="26"/>
  <c r="C188" i="26" s="1"/>
  <c r="B189" i="26"/>
  <c r="C189" i="26" s="1"/>
  <c r="B190" i="26"/>
  <c r="C190" i="26" s="1"/>
  <c r="B191" i="26"/>
  <c r="C191" i="26" s="1"/>
  <c r="B192" i="26"/>
  <c r="C192" i="26" s="1"/>
  <c r="B193" i="26"/>
  <c r="C193" i="26" s="1"/>
  <c r="B194" i="26"/>
  <c r="C194" i="26" s="1"/>
  <c r="B195" i="26"/>
  <c r="C195" i="26" s="1"/>
  <c r="B196" i="26"/>
  <c r="C196" i="26" s="1"/>
  <c r="B197" i="26"/>
  <c r="C197" i="26" s="1"/>
  <c r="B198" i="26"/>
  <c r="C198" i="26" s="1"/>
  <c r="B199" i="26"/>
  <c r="C199" i="26" s="1"/>
  <c r="B200" i="26"/>
  <c r="C200" i="26" s="1"/>
  <c r="B201" i="26"/>
  <c r="C201" i="26" s="1"/>
  <c r="B202" i="26"/>
  <c r="C202" i="26" s="1"/>
  <c r="B203" i="26"/>
  <c r="C203" i="26" s="1"/>
  <c r="B204" i="26"/>
  <c r="C204" i="26" s="1"/>
  <c r="B205" i="26"/>
  <c r="C205" i="26" s="1"/>
  <c r="B206" i="26"/>
  <c r="C206" i="26" s="1"/>
  <c r="B207" i="26"/>
  <c r="C207" i="26" s="1"/>
  <c r="B208" i="26"/>
  <c r="C208" i="26" s="1"/>
  <c r="B209" i="26"/>
  <c r="C209" i="26" s="1"/>
  <c r="B210" i="26"/>
  <c r="C210" i="26" s="1"/>
  <c r="B211" i="26"/>
  <c r="C211" i="26" s="1"/>
  <c r="B212" i="26"/>
  <c r="C212" i="26" s="1"/>
  <c r="B213" i="26"/>
  <c r="C213" i="26" s="1"/>
  <c r="B214" i="26"/>
  <c r="C214" i="26" s="1"/>
  <c r="B215" i="26"/>
  <c r="C215" i="26" s="1"/>
  <c r="B216" i="26"/>
  <c r="C216" i="26" s="1"/>
  <c r="B217" i="26"/>
  <c r="C217" i="26" s="1"/>
  <c r="B218" i="26"/>
  <c r="C218" i="26" s="1"/>
  <c r="B219" i="26"/>
  <c r="C219" i="26" s="1"/>
  <c r="B220" i="26"/>
  <c r="C220" i="26" s="1"/>
  <c r="B221" i="26"/>
  <c r="C221" i="26" s="1"/>
  <c r="B222" i="26"/>
  <c r="C222" i="26" s="1"/>
  <c r="B223" i="26"/>
  <c r="C223" i="26" s="1"/>
  <c r="B224" i="26"/>
  <c r="C224" i="26" s="1"/>
  <c r="B225" i="26"/>
  <c r="C225" i="26" s="1"/>
  <c r="B226" i="26"/>
  <c r="C226" i="26" s="1"/>
  <c r="B227" i="26"/>
  <c r="C227" i="26" s="1"/>
  <c r="B228" i="26"/>
  <c r="C228" i="26" s="1"/>
  <c r="B229" i="26"/>
  <c r="C229" i="26" s="1"/>
  <c r="B230" i="26"/>
  <c r="C230" i="26" s="1"/>
  <c r="B231" i="26"/>
  <c r="C231" i="26" s="1"/>
  <c r="B232" i="26"/>
  <c r="C232" i="26" s="1"/>
  <c r="B233" i="26"/>
  <c r="C233" i="26" s="1"/>
  <c r="B234" i="26"/>
  <c r="C234" i="26" s="1"/>
  <c r="B235" i="26"/>
  <c r="C235" i="26" s="1"/>
  <c r="B236" i="26"/>
  <c r="C236" i="26" s="1"/>
  <c r="B237" i="26"/>
  <c r="C237" i="26" s="1"/>
  <c r="B238" i="26"/>
  <c r="C238" i="26" s="1"/>
  <c r="B239" i="26"/>
  <c r="C239" i="26" s="1"/>
  <c r="B240" i="26"/>
  <c r="C240" i="26" s="1"/>
  <c r="B241" i="26"/>
  <c r="C241" i="26" s="1"/>
  <c r="B242" i="26"/>
  <c r="C242" i="26" s="1"/>
  <c r="B243" i="26"/>
  <c r="C243" i="26" s="1"/>
  <c r="B244" i="26"/>
  <c r="C244" i="26" s="1"/>
  <c r="B245" i="26"/>
  <c r="C245" i="26" s="1"/>
  <c r="B246" i="26"/>
  <c r="C246" i="26" s="1"/>
  <c r="B75" i="26"/>
  <c r="C75" i="26" s="1"/>
  <c r="B74" i="26"/>
  <c r="C74" i="26" s="1"/>
  <c r="B73" i="26"/>
  <c r="C73" i="26" s="1"/>
  <c r="B72" i="26"/>
  <c r="C72" i="26" s="1"/>
  <c r="B71" i="26"/>
  <c r="C71" i="26" s="1"/>
  <c r="B70" i="26"/>
  <c r="C70" i="26" s="1"/>
  <c r="B69" i="26"/>
  <c r="C69" i="26" s="1"/>
  <c r="B68" i="26"/>
  <c r="C68" i="26" s="1"/>
  <c r="B67" i="26"/>
  <c r="C67" i="26" s="1"/>
  <c r="B66" i="26"/>
  <c r="C66" i="26" s="1"/>
  <c r="B65" i="26"/>
  <c r="C65" i="26" s="1"/>
  <c r="B64" i="26"/>
  <c r="C64" i="26" s="1"/>
  <c r="B63" i="26"/>
  <c r="C63" i="26" s="1"/>
  <c r="B62" i="26"/>
  <c r="C62" i="26" s="1"/>
  <c r="B61" i="26"/>
  <c r="C61" i="26" s="1"/>
  <c r="B60" i="26"/>
  <c r="C60" i="26" s="1"/>
  <c r="B59" i="26"/>
  <c r="C59" i="26" s="1"/>
  <c r="B58" i="26"/>
  <c r="C58" i="26" s="1"/>
  <c r="B57" i="26"/>
  <c r="C57" i="26" s="1"/>
  <c r="B56" i="26"/>
  <c r="C56" i="26" s="1"/>
  <c r="B55" i="26"/>
  <c r="C55" i="26" s="1"/>
  <c r="B54" i="26"/>
  <c r="C54" i="26" s="1"/>
  <c r="B53" i="26"/>
  <c r="C53" i="26" s="1"/>
  <c r="B52" i="26"/>
  <c r="C52" i="26" s="1"/>
  <c r="B51" i="26"/>
  <c r="C51" i="26" s="1"/>
  <c r="B50" i="26"/>
  <c r="C50" i="26" s="1"/>
  <c r="B49" i="26"/>
  <c r="C49" i="26" s="1"/>
  <c r="B48" i="26"/>
  <c r="C48" i="26" s="1"/>
  <c r="B47" i="26"/>
  <c r="C47" i="26" s="1"/>
  <c r="B46" i="26"/>
  <c r="C46" i="26" s="1"/>
  <c r="B45" i="26"/>
  <c r="C45" i="26" s="1"/>
  <c r="B44" i="26"/>
  <c r="C44" i="26" s="1"/>
  <c r="B43" i="26"/>
  <c r="C43" i="26" s="1"/>
  <c r="B42" i="26"/>
  <c r="C42" i="26" s="1"/>
  <c r="B41" i="26"/>
  <c r="C41" i="26" s="1"/>
  <c r="B40" i="26"/>
  <c r="C40" i="26" s="1"/>
  <c r="B39" i="26"/>
  <c r="C39" i="26" s="1"/>
  <c r="B38" i="26"/>
  <c r="C38" i="26" s="1"/>
  <c r="B37" i="26"/>
  <c r="C37" i="26" s="1"/>
  <c r="B36" i="26"/>
  <c r="C36" i="26" s="1"/>
  <c r="B35" i="26"/>
  <c r="C35" i="26" s="1"/>
  <c r="B34" i="26"/>
  <c r="C34" i="26" s="1"/>
  <c r="B33" i="26"/>
  <c r="C33" i="26" s="1"/>
  <c r="B32" i="26"/>
  <c r="C32" i="26" s="1"/>
  <c r="B31" i="26"/>
  <c r="C31" i="26" s="1"/>
  <c r="B30" i="26"/>
  <c r="C30" i="26" s="1"/>
  <c r="B29" i="26"/>
  <c r="C29" i="26" s="1"/>
  <c r="B28" i="26"/>
  <c r="C28" i="26" s="1"/>
  <c r="B27" i="26"/>
  <c r="C27" i="26" s="1"/>
  <c r="B26" i="26"/>
  <c r="C26" i="26" s="1"/>
  <c r="B25" i="26"/>
  <c r="C25" i="26" s="1"/>
  <c r="B24" i="26"/>
  <c r="C24" i="26" s="1"/>
  <c r="B23" i="26"/>
  <c r="C23" i="26" s="1"/>
  <c r="B22" i="26"/>
  <c r="C22" i="26" s="1"/>
  <c r="B21" i="26"/>
  <c r="C21" i="26" s="1"/>
  <c r="B20" i="26"/>
  <c r="C20" i="26" s="1"/>
  <c r="B19" i="26"/>
  <c r="C19" i="26" s="1"/>
  <c r="B18" i="26"/>
  <c r="C18" i="26" s="1"/>
  <c r="B17" i="26"/>
  <c r="C17" i="26" s="1"/>
  <c r="B16" i="26"/>
  <c r="C16" i="26" s="1"/>
  <c r="F15" i="26"/>
  <c r="B15" i="26"/>
  <c r="C15" i="26" s="1"/>
  <c r="F14" i="26"/>
  <c r="B14" i="26"/>
  <c r="C14" i="26" s="1"/>
  <c r="F13" i="26"/>
  <c r="B13" i="26"/>
  <c r="C13" i="26" s="1"/>
  <c r="F12" i="26"/>
  <c r="B12" i="26"/>
  <c r="C12" i="26" s="1"/>
  <c r="F11" i="26"/>
  <c r="B11" i="26"/>
  <c r="C11" i="26" s="1"/>
  <c r="F10" i="26"/>
  <c r="B10" i="26"/>
  <c r="C10" i="26" s="1"/>
  <c r="F9" i="26"/>
  <c r="B9" i="26"/>
  <c r="C9" i="26" s="1"/>
  <c r="F8" i="26"/>
  <c r="B8" i="26"/>
  <c r="C8" i="26" s="1"/>
  <c r="F7" i="26"/>
  <c r="B7" i="26"/>
  <c r="C7" i="26" s="1"/>
  <c r="F6" i="26"/>
  <c r="B6" i="26"/>
  <c r="C6" i="26" s="1"/>
  <c r="F2" i="26"/>
  <c r="B75" i="25"/>
  <c r="C75" i="25" s="1"/>
  <c r="B74" i="25"/>
  <c r="C74" i="25" s="1"/>
  <c r="B73" i="25"/>
  <c r="C73" i="25" s="1"/>
  <c r="B72" i="25"/>
  <c r="C72" i="25" s="1"/>
  <c r="B71" i="25"/>
  <c r="C71" i="25" s="1"/>
  <c r="B70" i="25"/>
  <c r="C70" i="25" s="1"/>
  <c r="B69" i="25"/>
  <c r="C69" i="25" s="1"/>
  <c r="B68" i="25"/>
  <c r="C68" i="25" s="1"/>
  <c r="B67" i="25"/>
  <c r="C67" i="25" s="1"/>
  <c r="B66" i="25"/>
  <c r="C66" i="25" s="1"/>
  <c r="B65" i="25"/>
  <c r="C65" i="25" s="1"/>
  <c r="B64" i="25"/>
  <c r="C64" i="25" s="1"/>
  <c r="B63" i="25"/>
  <c r="C63" i="25" s="1"/>
  <c r="B62" i="25"/>
  <c r="C62" i="25" s="1"/>
  <c r="B61" i="25"/>
  <c r="C61" i="25" s="1"/>
  <c r="B60" i="25"/>
  <c r="C60" i="25" s="1"/>
  <c r="B59" i="25"/>
  <c r="C59" i="25" s="1"/>
  <c r="B58" i="25"/>
  <c r="C58" i="25" s="1"/>
  <c r="B57" i="25"/>
  <c r="C57" i="25" s="1"/>
  <c r="B56" i="25"/>
  <c r="C56" i="25" s="1"/>
  <c r="B55" i="25"/>
  <c r="C55" i="25" s="1"/>
  <c r="B54" i="25"/>
  <c r="C54" i="25" s="1"/>
  <c r="B53" i="25"/>
  <c r="C53" i="25" s="1"/>
  <c r="B52" i="25"/>
  <c r="C52" i="25" s="1"/>
  <c r="B51" i="25"/>
  <c r="C51" i="25" s="1"/>
  <c r="B50" i="25"/>
  <c r="C50" i="25" s="1"/>
  <c r="B49" i="25"/>
  <c r="C49" i="25" s="1"/>
  <c r="B48" i="25"/>
  <c r="C48" i="25" s="1"/>
  <c r="B47" i="25"/>
  <c r="C47" i="25" s="1"/>
  <c r="B46" i="25"/>
  <c r="C46" i="25" s="1"/>
  <c r="B45" i="25"/>
  <c r="C45" i="25" s="1"/>
  <c r="B44" i="25"/>
  <c r="C44" i="25" s="1"/>
  <c r="B43" i="25"/>
  <c r="C43" i="25" s="1"/>
  <c r="B42" i="25"/>
  <c r="C42" i="25" s="1"/>
  <c r="B41" i="25"/>
  <c r="C41" i="25" s="1"/>
  <c r="B40" i="25"/>
  <c r="C40" i="25" s="1"/>
  <c r="B39" i="25"/>
  <c r="C39" i="25" s="1"/>
  <c r="B38" i="25"/>
  <c r="C38" i="25" s="1"/>
  <c r="B37" i="25"/>
  <c r="C37" i="25" s="1"/>
  <c r="B36" i="25"/>
  <c r="C36" i="25" s="1"/>
  <c r="B35" i="25"/>
  <c r="C35" i="25" s="1"/>
  <c r="B34" i="25"/>
  <c r="C34" i="25" s="1"/>
  <c r="B33" i="25"/>
  <c r="C33" i="25" s="1"/>
  <c r="B32" i="25"/>
  <c r="C32" i="25" s="1"/>
  <c r="B31" i="25"/>
  <c r="C31" i="25" s="1"/>
  <c r="B30" i="25"/>
  <c r="C30" i="25" s="1"/>
  <c r="B29" i="25"/>
  <c r="C29" i="25" s="1"/>
  <c r="B28" i="25"/>
  <c r="C28" i="25" s="1"/>
  <c r="B27" i="25"/>
  <c r="C27" i="25" s="1"/>
  <c r="B26" i="25"/>
  <c r="C26" i="25" s="1"/>
  <c r="B25" i="25"/>
  <c r="C25" i="25" s="1"/>
  <c r="B24" i="25"/>
  <c r="C24" i="25" s="1"/>
  <c r="B23" i="25"/>
  <c r="C23" i="25" s="1"/>
  <c r="B22" i="25"/>
  <c r="C22" i="25" s="1"/>
  <c r="B21" i="25"/>
  <c r="C21" i="25" s="1"/>
  <c r="B20" i="25"/>
  <c r="C20" i="25" s="1"/>
  <c r="B19" i="25"/>
  <c r="C19" i="25" s="1"/>
  <c r="B18" i="25"/>
  <c r="C18" i="25" s="1"/>
  <c r="B17" i="25"/>
  <c r="C17" i="25" s="1"/>
  <c r="B16" i="25"/>
  <c r="C16" i="25" s="1"/>
  <c r="F15" i="25"/>
  <c r="B15" i="25"/>
  <c r="C15" i="25" s="1"/>
  <c r="F14" i="25"/>
  <c r="B14" i="25"/>
  <c r="C14" i="25" s="1"/>
  <c r="F13" i="25"/>
  <c r="B13" i="25"/>
  <c r="C13" i="25" s="1"/>
  <c r="F12" i="25"/>
  <c r="B12" i="25"/>
  <c r="C12" i="25" s="1"/>
  <c r="F11" i="25"/>
  <c r="B11" i="25"/>
  <c r="C11" i="25" s="1"/>
  <c r="F10" i="25"/>
  <c r="B10" i="25"/>
  <c r="C10" i="25" s="1"/>
  <c r="F9" i="25"/>
  <c r="B9" i="25"/>
  <c r="C9" i="25" s="1"/>
  <c r="F8" i="25"/>
  <c r="B8" i="25"/>
  <c r="C8" i="25" s="1"/>
  <c r="F7" i="25"/>
  <c r="B7" i="25"/>
  <c r="C7" i="25" s="1"/>
  <c r="F6" i="25"/>
  <c r="B6" i="25"/>
  <c r="C6" i="25" s="1"/>
  <c r="F2" i="25"/>
  <c r="G16" i="24"/>
  <c r="G7" i="24"/>
  <c r="G8" i="24"/>
  <c r="G9" i="24"/>
  <c r="G10" i="24"/>
  <c r="G11" i="24"/>
  <c r="G12" i="24"/>
  <c r="G13" i="24"/>
  <c r="G14" i="24"/>
  <c r="G15" i="24"/>
  <c r="G6" i="24"/>
  <c r="G16" i="23"/>
  <c r="G7" i="23"/>
  <c r="G8" i="23"/>
  <c r="G9" i="23"/>
  <c r="G10" i="23"/>
  <c r="G11" i="23"/>
  <c r="G12" i="23"/>
  <c r="G13" i="23"/>
  <c r="G14" i="23"/>
  <c r="G15" i="23"/>
  <c r="G6" i="23"/>
  <c r="B149" i="23"/>
  <c r="C149" i="23" s="1"/>
  <c r="B150" i="23"/>
  <c r="C150" i="23" s="1"/>
  <c r="B151" i="23"/>
  <c r="C151" i="23" s="1"/>
  <c r="B152" i="23"/>
  <c r="C152" i="23" s="1"/>
  <c r="B153" i="23"/>
  <c r="C153" i="23" s="1"/>
  <c r="B154" i="23"/>
  <c r="C154" i="23" s="1"/>
  <c r="B155" i="23"/>
  <c r="C155" i="23" s="1"/>
  <c r="B156" i="23"/>
  <c r="C156" i="23" s="1"/>
  <c r="B157" i="23"/>
  <c r="C157" i="23" s="1"/>
  <c r="B158" i="23"/>
  <c r="C158" i="23" s="1"/>
  <c r="B159" i="23"/>
  <c r="C159" i="23" s="1"/>
  <c r="B160" i="23"/>
  <c r="C160" i="23" s="1"/>
  <c r="B161" i="23"/>
  <c r="C161" i="23" s="1"/>
  <c r="B162" i="23"/>
  <c r="C162" i="23" s="1"/>
  <c r="B163" i="23"/>
  <c r="C163" i="23" s="1"/>
  <c r="B164" i="23"/>
  <c r="C164" i="23" s="1"/>
  <c r="B165" i="23"/>
  <c r="C165" i="23" s="1"/>
  <c r="B166" i="23"/>
  <c r="C166" i="23" s="1"/>
  <c r="B167" i="23"/>
  <c r="C167" i="23" s="1"/>
  <c r="B168" i="23"/>
  <c r="C168" i="23" s="1"/>
  <c r="B169" i="23"/>
  <c r="C169" i="23" s="1"/>
  <c r="B170" i="23"/>
  <c r="C170" i="23" s="1"/>
  <c r="B171" i="23"/>
  <c r="C171" i="23" s="1"/>
  <c r="B172" i="23"/>
  <c r="C172" i="23" s="1"/>
  <c r="B173" i="23"/>
  <c r="C173" i="23" s="1"/>
  <c r="B174" i="23"/>
  <c r="C174" i="23" s="1"/>
  <c r="B175" i="23"/>
  <c r="C175" i="23" s="1"/>
  <c r="B176" i="23"/>
  <c r="C176" i="23" s="1"/>
  <c r="B177" i="23"/>
  <c r="C177" i="23" s="1"/>
  <c r="B178" i="23"/>
  <c r="C178" i="23" s="1"/>
  <c r="B179" i="23"/>
  <c r="C179" i="23" s="1"/>
  <c r="B180" i="23"/>
  <c r="C180" i="23" s="1"/>
  <c r="B181" i="23"/>
  <c r="C181" i="23" s="1"/>
  <c r="B182" i="23"/>
  <c r="C182" i="23" s="1"/>
  <c r="B183" i="23"/>
  <c r="C183" i="23" s="1"/>
  <c r="B184" i="23"/>
  <c r="C184" i="23" s="1"/>
  <c r="B185" i="23"/>
  <c r="C185" i="23" s="1"/>
  <c r="B186" i="23"/>
  <c r="C186" i="23" s="1"/>
  <c r="B187" i="23"/>
  <c r="C187" i="23" s="1"/>
  <c r="B188" i="23"/>
  <c r="C188" i="23" s="1"/>
  <c r="B189" i="23"/>
  <c r="C189" i="23" s="1"/>
  <c r="B190" i="23"/>
  <c r="C190" i="23" s="1"/>
  <c r="B191" i="23"/>
  <c r="C191" i="23" s="1"/>
  <c r="B192" i="23"/>
  <c r="C192" i="23" s="1"/>
  <c r="B193" i="23"/>
  <c r="C193" i="23" s="1"/>
  <c r="B194" i="23"/>
  <c r="C194" i="23" s="1"/>
  <c r="B195" i="23"/>
  <c r="C195" i="23" s="1"/>
  <c r="B196" i="23"/>
  <c r="C196" i="23" s="1"/>
  <c r="B197" i="23"/>
  <c r="C197" i="23" s="1"/>
  <c r="B198" i="23"/>
  <c r="C198" i="23" s="1"/>
  <c r="B199" i="23"/>
  <c r="C199" i="23" s="1"/>
  <c r="B200" i="23"/>
  <c r="C200" i="23" s="1"/>
  <c r="B201" i="23"/>
  <c r="C201" i="23" s="1"/>
  <c r="B202" i="23"/>
  <c r="C202" i="23" s="1"/>
  <c r="B203" i="23"/>
  <c r="C203" i="23" s="1"/>
  <c r="B204" i="23"/>
  <c r="C204" i="23" s="1"/>
  <c r="B205" i="23"/>
  <c r="C205" i="23" s="1"/>
  <c r="B206" i="23"/>
  <c r="C206" i="23" s="1"/>
  <c r="B207" i="23"/>
  <c r="C207" i="23" s="1"/>
  <c r="B208" i="23"/>
  <c r="C208" i="23" s="1"/>
  <c r="B209" i="23"/>
  <c r="C209" i="23" s="1"/>
  <c r="B210" i="23"/>
  <c r="C210" i="23" s="1"/>
  <c r="B211" i="23"/>
  <c r="C211" i="23" s="1"/>
  <c r="B212" i="23"/>
  <c r="C212" i="23" s="1"/>
  <c r="B213" i="23"/>
  <c r="C213" i="23" s="1"/>
  <c r="B214" i="23"/>
  <c r="C214" i="23" s="1"/>
  <c r="B215" i="23"/>
  <c r="C215" i="23" s="1"/>
  <c r="B216" i="23"/>
  <c r="C216" i="23" s="1"/>
  <c r="B217" i="23"/>
  <c r="C217" i="23" s="1"/>
  <c r="B218" i="23"/>
  <c r="C218" i="23" s="1"/>
  <c r="B219" i="23"/>
  <c r="C219" i="23" s="1"/>
  <c r="B220" i="23"/>
  <c r="C220" i="23" s="1"/>
  <c r="B221" i="23"/>
  <c r="C221" i="23" s="1"/>
  <c r="B222" i="23"/>
  <c r="C222" i="23" s="1"/>
  <c r="B223" i="23"/>
  <c r="C223" i="23" s="1"/>
  <c r="B224" i="23"/>
  <c r="C224" i="23" s="1"/>
  <c r="B225" i="23"/>
  <c r="C225" i="23" s="1"/>
  <c r="B226" i="23"/>
  <c r="C226" i="23" s="1"/>
  <c r="B227" i="23"/>
  <c r="C227" i="23" s="1"/>
  <c r="B228" i="23"/>
  <c r="C228" i="23" s="1"/>
  <c r="B229" i="23"/>
  <c r="C229" i="23" s="1"/>
  <c r="B230" i="23"/>
  <c r="C230" i="23" s="1"/>
  <c r="B231" i="23"/>
  <c r="C231" i="23" s="1"/>
  <c r="B232" i="23"/>
  <c r="C232" i="23" s="1"/>
  <c r="B233" i="23"/>
  <c r="C233" i="23" s="1"/>
  <c r="B234" i="23"/>
  <c r="C234" i="23" s="1"/>
  <c r="B235" i="23"/>
  <c r="C235" i="23" s="1"/>
  <c r="B236" i="23"/>
  <c r="C236" i="23" s="1"/>
  <c r="B237" i="23"/>
  <c r="C237" i="23" s="1"/>
  <c r="B238" i="23"/>
  <c r="C238" i="23" s="1"/>
  <c r="B239" i="23"/>
  <c r="C239" i="23" s="1"/>
  <c r="B240" i="23"/>
  <c r="C240" i="23" s="1"/>
  <c r="B241" i="23"/>
  <c r="C241" i="23" s="1"/>
  <c r="B242" i="23"/>
  <c r="C242" i="23" s="1"/>
  <c r="B243" i="23"/>
  <c r="C243" i="23" s="1"/>
  <c r="B244" i="23"/>
  <c r="C244" i="23" s="1"/>
  <c r="B245" i="23"/>
  <c r="C245" i="23" s="1"/>
  <c r="B246" i="23"/>
  <c r="C246" i="23" s="1"/>
  <c r="B247" i="23"/>
  <c r="C247" i="23" s="1"/>
  <c r="B248" i="23"/>
  <c r="C248" i="23" s="1"/>
  <c r="B249" i="23"/>
  <c r="C249" i="23" s="1"/>
  <c r="B250" i="23"/>
  <c r="C250" i="23" s="1"/>
  <c r="B251" i="23"/>
  <c r="C251" i="23" s="1"/>
  <c r="B252" i="23"/>
  <c r="C252" i="23" s="1"/>
  <c r="B253" i="23"/>
  <c r="C253" i="23" s="1"/>
  <c r="B254" i="23"/>
  <c r="C254" i="23" s="1"/>
  <c r="B255" i="23"/>
  <c r="C255" i="23" s="1"/>
  <c r="B256" i="23"/>
  <c r="C256" i="23" s="1"/>
  <c r="B257" i="23"/>
  <c r="C257" i="23" s="1"/>
  <c r="B258" i="23"/>
  <c r="C258" i="23" s="1"/>
  <c r="B259" i="23"/>
  <c r="C259" i="23" s="1"/>
  <c r="B260" i="23"/>
  <c r="C260" i="23" s="1"/>
  <c r="B261" i="23"/>
  <c r="C261" i="23" s="1"/>
  <c r="B262" i="23"/>
  <c r="C262" i="23" s="1"/>
  <c r="B263" i="23"/>
  <c r="C263" i="23" s="1"/>
  <c r="B264" i="23"/>
  <c r="C264" i="23" s="1"/>
  <c r="B265" i="23"/>
  <c r="C265" i="23" s="1"/>
  <c r="B266" i="23"/>
  <c r="C266" i="23" s="1"/>
  <c r="B267" i="23"/>
  <c r="C267" i="23" s="1"/>
  <c r="B268" i="23"/>
  <c r="C268" i="23" s="1"/>
  <c r="B269" i="23"/>
  <c r="C269" i="23" s="1"/>
  <c r="B270" i="23"/>
  <c r="C270" i="23" s="1"/>
  <c r="B271" i="23"/>
  <c r="C271" i="23" s="1"/>
  <c r="B272" i="23"/>
  <c r="C272" i="23" s="1"/>
  <c r="B273" i="23"/>
  <c r="C273" i="23" s="1"/>
  <c r="B274" i="23"/>
  <c r="C274" i="23" s="1"/>
  <c r="B275" i="23"/>
  <c r="C275" i="23" s="1"/>
  <c r="B276" i="23"/>
  <c r="C276" i="23" s="1"/>
  <c r="B277" i="23"/>
  <c r="C277" i="23" s="1"/>
  <c r="B278" i="23"/>
  <c r="C278" i="23" s="1"/>
  <c r="B279" i="23"/>
  <c r="C279" i="23" s="1"/>
  <c r="B280" i="23"/>
  <c r="C280" i="23" s="1"/>
  <c r="B281" i="23"/>
  <c r="C281" i="23" s="1"/>
  <c r="B282" i="23"/>
  <c r="C282" i="23" s="1"/>
  <c r="B283" i="23"/>
  <c r="C283" i="23" s="1"/>
  <c r="B284" i="23"/>
  <c r="C284" i="23" s="1"/>
  <c r="B285" i="23"/>
  <c r="C285" i="23" s="1"/>
  <c r="B286" i="23"/>
  <c r="C286" i="23" s="1"/>
  <c r="B287" i="23"/>
  <c r="C287" i="23" s="1"/>
  <c r="B288" i="23"/>
  <c r="C288" i="23" s="1"/>
  <c r="B289" i="23"/>
  <c r="C289" i="23" s="1"/>
  <c r="B290" i="23"/>
  <c r="C290" i="23" s="1"/>
  <c r="B291" i="23"/>
  <c r="C291" i="23" s="1"/>
  <c r="B292" i="23"/>
  <c r="C292" i="23" s="1"/>
  <c r="B293" i="23"/>
  <c r="C293" i="23" s="1"/>
  <c r="B294" i="23"/>
  <c r="C294" i="23" s="1"/>
  <c r="B295" i="23"/>
  <c r="C295" i="23" s="1"/>
  <c r="B296" i="23"/>
  <c r="C296" i="23" s="1"/>
  <c r="B297" i="23"/>
  <c r="C297" i="23" s="1"/>
  <c r="B298" i="23"/>
  <c r="C298" i="23" s="1"/>
  <c r="B299" i="23"/>
  <c r="C299" i="23" s="1"/>
  <c r="B300" i="23"/>
  <c r="C300" i="23" s="1"/>
  <c r="B301" i="23"/>
  <c r="C301" i="23" s="1"/>
  <c r="B302" i="23"/>
  <c r="C302" i="23" s="1"/>
  <c r="B303" i="23"/>
  <c r="C303" i="23" s="1"/>
  <c r="B304" i="23"/>
  <c r="C304" i="23" s="1"/>
  <c r="B305" i="23"/>
  <c r="C305" i="23" s="1"/>
  <c r="B306" i="23"/>
  <c r="C306" i="23" s="1"/>
  <c r="B307" i="23"/>
  <c r="C307" i="23" s="1"/>
  <c r="B308" i="23"/>
  <c r="C308" i="23" s="1"/>
  <c r="B309" i="23"/>
  <c r="C309" i="23" s="1"/>
  <c r="B310" i="23"/>
  <c r="C310" i="23" s="1"/>
  <c r="B311" i="23"/>
  <c r="C311" i="23" s="1"/>
  <c r="B312" i="23"/>
  <c r="C312" i="23" s="1"/>
  <c r="B313" i="23"/>
  <c r="C313" i="23" s="1"/>
  <c r="B314" i="23"/>
  <c r="C314" i="23" s="1"/>
  <c r="B315" i="23"/>
  <c r="C315" i="23" s="1"/>
  <c r="B316" i="23"/>
  <c r="C316" i="23" s="1"/>
  <c r="B317" i="23"/>
  <c r="C317" i="23" s="1"/>
  <c r="B318" i="23"/>
  <c r="C318" i="23" s="1"/>
  <c r="B319" i="23"/>
  <c r="C319" i="23" s="1"/>
  <c r="B320" i="23"/>
  <c r="C320" i="23" s="1"/>
  <c r="B321" i="23"/>
  <c r="C321" i="23" s="1"/>
  <c r="B322" i="23"/>
  <c r="C322" i="23" s="1"/>
  <c r="B323" i="23"/>
  <c r="C323" i="23" s="1"/>
  <c r="B324" i="23"/>
  <c r="C324" i="23" s="1"/>
  <c r="B325" i="23"/>
  <c r="C325" i="23" s="1"/>
  <c r="B326" i="23"/>
  <c r="C326" i="23" s="1"/>
  <c r="B327" i="23"/>
  <c r="C327" i="23" s="1"/>
  <c r="B328" i="23"/>
  <c r="C328" i="23" s="1"/>
  <c r="B329" i="23"/>
  <c r="C329" i="23" s="1"/>
  <c r="B330" i="23"/>
  <c r="C330" i="23" s="1"/>
  <c r="B331" i="23"/>
  <c r="C331" i="23" s="1"/>
  <c r="B332" i="23"/>
  <c r="C332" i="23" s="1"/>
  <c r="B333" i="23"/>
  <c r="C333" i="23" s="1"/>
  <c r="B334" i="23"/>
  <c r="C334" i="23" s="1"/>
  <c r="B335" i="23"/>
  <c r="C335" i="23" s="1"/>
  <c r="B336" i="23"/>
  <c r="C336" i="23" s="1"/>
  <c r="B337" i="23"/>
  <c r="C337" i="23" s="1"/>
  <c r="B338" i="23"/>
  <c r="C338" i="23" s="1"/>
  <c r="B339" i="23"/>
  <c r="C339" i="23" s="1"/>
  <c r="B340" i="23"/>
  <c r="C340" i="23" s="1"/>
  <c r="B341" i="23"/>
  <c r="C341" i="23" s="1"/>
  <c r="B342" i="23"/>
  <c r="C342" i="23" s="1"/>
  <c r="B343" i="23"/>
  <c r="C343" i="23" s="1"/>
  <c r="B344" i="23"/>
  <c r="C344" i="23" s="1"/>
  <c r="B345" i="23"/>
  <c r="C345" i="23" s="1"/>
  <c r="B346" i="23"/>
  <c r="C346" i="23" s="1"/>
  <c r="B347" i="23"/>
  <c r="C347" i="23" s="1"/>
  <c r="B348" i="23"/>
  <c r="C348" i="23" s="1"/>
  <c r="B349" i="23"/>
  <c r="C349" i="23" s="1"/>
  <c r="B350" i="23"/>
  <c r="C350" i="23" s="1"/>
  <c r="B351" i="23"/>
  <c r="C351" i="23" s="1"/>
  <c r="B352" i="23"/>
  <c r="C352" i="23" s="1"/>
  <c r="B353" i="23"/>
  <c r="C353" i="23" s="1"/>
  <c r="B354" i="23"/>
  <c r="C354" i="23" s="1"/>
  <c r="B355" i="23"/>
  <c r="C355" i="23" s="1"/>
  <c r="B356" i="23"/>
  <c r="C356" i="23" s="1"/>
  <c r="B357" i="23"/>
  <c r="C357" i="23" s="1"/>
  <c r="B358" i="23"/>
  <c r="C358" i="23" s="1"/>
  <c r="B359" i="23"/>
  <c r="C359" i="23" s="1"/>
  <c r="B360" i="23"/>
  <c r="C360" i="23" s="1"/>
  <c r="B361" i="23"/>
  <c r="C361" i="23" s="1"/>
  <c r="B362" i="23"/>
  <c r="C362" i="23" s="1"/>
  <c r="B363" i="23"/>
  <c r="C363" i="23" s="1"/>
  <c r="B364" i="23"/>
  <c r="C364" i="23" s="1"/>
  <c r="B365" i="23"/>
  <c r="C365" i="23" s="1"/>
  <c r="B366" i="23"/>
  <c r="C366" i="23" s="1"/>
  <c r="B367" i="23"/>
  <c r="C367" i="23" s="1"/>
  <c r="B368" i="23"/>
  <c r="C368" i="23" s="1"/>
  <c r="B369" i="23"/>
  <c r="C369" i="23" s="1"/>
  <c r="B370" i="23"/>
  <c r="C370" i="23" s="1"/>
  <c r="B371" i="23"/>
  <c r="C371" i="23" s="1"/>
  <c r="B372" i="23"/>
  <c r="C372" i="23" s="1"/>
  <c r="B373" i="23"/>
  <c r="C373" i="23" s="1"/>
  <c r="B374" i="23"/>
  <c r="C374" i="23" s="1"/>
  <c r="B375" i="23"/>
  <c r="C375" i="23" s="1"/>
  <c r="B376" i="23"/>
  <c r="C376" i="23" s="1"/>
  <c r="B377" i="23"/>
  <c r="C377" i="23" s="1"/>
  <c r="B378" i="23"/>
  <c r="C378" i="23" s="1"/>
  <c r="B379" i="23"/>
  <c r="C379" i="23" s="1"/>
  <c r="B380" i="23"/>
  <c r="C380" i="23" s="1"/>
  <c r="B381" i="23"/>
  <c r="C381" i="23" s="1"/>
  <c r="B382" i="23"/>
  <c r="C382" i="23" s="1"/>
  <c r="B383" i="23"/>
  <c r="C383" i="23" s="1"/>
  <c r="B384" i="23"/>
  <c r="C384" i="23" s="1"/>
  <c r="B385" i="23"/>
  <c r="C385" i="23" s="1"/>
  <c r="B386" i="23"/>
  <c r="C386" i="23" s="1"/>
  <c r="B387" i="23"/>
  <c r="C387" i="23" s="1"/>
  <c r="B388" i="23"/>
  <c r="C388" i="23" s="1"/>
  <c r="B389" i="23"/>
  <c r="C389" i="23" s="1"/>
  <c r="B390" i="23"/>
  <c r="C390" i="23" s="1"/>
  <c r="B391" i="23"/>
  <c r="C391" i="23" s="1"/>
  <c r="B392" i="23"/>
  <c r="C392" i="23" s="1"/>
  <c r="B393" i="23"/>
  <c r="C393" i="23" s="1"/>
  <c r="B394" i="23"/>
  <c r="C394" i="23" s="1"/>
  <c r="B395" i="23"/>
  <c r="C395" i="23" s="1"/>
  <c r="B396" i="23"/>
  <c r="C396" i="23" s="1"/>
  <c r="B397" i="23"/>
  <c r="C397" i="23" s="1"/>
  <c r="B398" i="23"/>
  <c r="C398" i="23" s="1"/>
  <c r="B399" i="23"/>
  <c r="C399" i="23" s="1"/>
  <c r="B400" i="23"/>
  <c r="C400" i="23" s="1"/>
  <c r="B401" i="23"/>
  <c r="C401" i="23" s="1"/>
  <c r="B402" i="23"/>
  <c r="C402" i="23" s="1"/>
  <c r="B403" i="23"/>
  <c r="C403" i="23" s="1"/>
  <c r="B404" i="23"/>
  <c r="C404" i="23" s="1"/>
  <c r="B405" i="23"/>
  <c r="C405" i="23" s="1"/>
  <c r="B406" i="23"/>
  <c r="C406" i="23" s="1"/>
  <c r="B407" i="23"/>
  <c r="C407" i="23" s="1"/>
  <c r="B408" i="23"/>
  <c r="C408" i="23" s="1"/>
  <c r="B409" i="23"/>
  <c r="C409" i="23" s="1"/>
  <c r="B410" i="23"/>
  <c r="C410" i="23" s="1"/>
  <c r="B411" i="23"/>
  <c r="C411" i="23" s="1"/>
  <c r="B412" i="23"/>
  <c r="C412" i="23" s="1"/>
  <c r="B413" i="23"/>
  <c r="C413" i="23" s="1"/>
  <c r="B414" i="23"/>
  <c r="C414" i="23" s="1"/>
  <c r="B415" i="23"/>
  <c r="C415" i="23" s="1"/>
  <c r="B416" i="23"/>
  <c r="C416" i="23" s="1"/>
  <c r="B417" i="23"/>
  <c r="C417" i="23" s="1"/>
  <c r="B418" i="23"/>
  <c r="C418" i="23" s="1"/>
  <c r="B419" i="23"/>
  <c r="C419" i="23" s="1"/>
  <c r="B420" i="23"/>
  <c r="C420" i="23" s="1"/>
  <c r="B421" i="23"/>
  <c r="C421" i="23" s="1"/>
  <c r="B422" i="23"/>
  <c r="C422" i="23" s="1"/>
  <c r="B423" i="23"/>
  <c r="C423" i="23" s="1"/>
  <c r="B424" i="23"/>
  <c r="C424" i="23" s="1"/>
  <c r="B425" i="23"/>
  <c r="C425" i="23" s="1"/>
  <c r="B426" i="23"/>
  <c r="C426" i="23" s="1"/>
  <c r="B427" i="23"/>
  <c r="C427" i="23" s="1"/>
  <c r="B428" i="23"/>
  <c r="C428" i="23" s="1"/>
  <c r="B429" i="23"/>
  <c r="C429" i="23" s="1"/>
  <c r="B430" i="23"/>
  <c r="C430" i="23" s="1"/>
  <c r="B431" i="23"/>
  <c r="C431" i="23" s="1"/>
  <c r="B432" i="23"/>
  <c r="C432" i="23" s="1"/>
  <c r="B433" i="23"/>
  <c r="C433" i="23" s="1"/>
  <c r="B434" i="23"/>
  <c r="C434" i="23" s="1"/>
  <c r="B435" i="23"/>
  <c r="C435" i="23" s="1"/>
  <c r="B436" i="23"/>
  <c r="C436" i="23" s="1"/>
  <c r="B437" i="23"/>
  <c r="C437" i="23" s="1"/>
  <c r="B438" i="23"/>
  <c r="C438" i="23" s="1"/>
  <c r="B439" i="23"/>
  <c r="C439" i="23" s="1"/>
  <c r="B440" i="23"/>
  <c r="C440" i="23" s="1"/>
  <c r="B441" i="23"/>
  <c r="C441" i="23" s="1"/>
  <c r="B442" i="23"/>
  <c r="C442" i="23" s="1"/>
  <c r="B443" i="23"/>
  <c r="C443" i="23" s="1"/>
  <c r="B444" i="23"/>
  <c r="C444" i="23" s="1"/>
  <c r="B445" i="23"/>
  <c r="C445" i="23" s="1"/>
  <c r="B446" i="23"/>
  <c r="C446" i="23" s="1"/>
  <c r="B447" i="23"/>
  <c r="C447" i="23" s="1"/>
  <c r="B448" i="23"/>
  <c r="C448" i="23" s="1"/>
  <c r="B449" i="23"/>
  <c r="C449" i="23" s="1"/>
  <c r="B450" i="23"/>
  <c r="C450" i="23" s="1"/>
  <c r="B451" i="23"/>
  <c r="C451" i="23" s="1"/>
  <c r="B452" i="23"/>
  <c r="C452" i="23" s="1"/>
  <c r="B453" i="23"/>
  <c r="C453" i="23" s="1"/>
  <c r="B454" i="23"/>
  <c r="C454" i="23" s="1"/>
  <c r="B455" i="23"/>
  <c r="C455" i="23" s="1"/>
  <c r="B456" i="23"/>
  <c r="C456" i="23" s="1"/>
  <c r="B457" i="23"/>
  <c r="C457" i="23" s="1"/>
  <c r="B458" i="23"/>
  <c r="C458" i="23" s="1"/>
  <c r="B459" i="23"/>
  <c r="C459" i="23" s="1"/>
  <c r="B460" i="23"/>
  <c r="C460" i="23" s="1"/>
  <c r="B461" i="23"/>
  <c r="C461" i="23" s="1"/>
  <c r="B462" i="23"/>
  <c r="C462" i="23" s="1"/>
  <c r="B463" i="23"/>
  <c r="C463" i="23" s="1"/>
  <c r="B464" i="23"/>
  <c r="C464" i="23" s="1"/>
  <c r="B465" i="23"/>
  <c r="C465" i="23" s="1"/>
  <c r="B466" i="23"/>
  <c r="C466" i="23" s="1"/>
  <c r="B467" i="23"/>
  <c r="C467" i="23" s="1"/>
  <c r="B468" i="23"/>
  <c r="C468" i="23" s="1"/>
  <c r="B469" i="23"/>
  <c r="C469" i="23" s="1"/>
  <c r="B470" i="23"/>
  <c r="C470" i="23" s="1"/>
  <c r="B471" i="23"/>
  <c r="C471" i="23" s="1"/>
  <c r="B472" i="23"/>
  <c r="C472" i="23" s="1"/>
  <c r="B473" i="23"/>
  <c r="C473" i="23" s="1"/>
  <c r="B474" i="23"/>
  <c r="C474" i="23" s="1"/>
  <c r="B475" i="23"/>
  <c r="C475" i="23" s="1"/>
  <c r="B476" i="23"/>
  <c r="C476" i="23" s="1"/>
  <c r="B477" i="23"/>
  <c r="C477" i="23" s="1"/>
  <c r="B478" i="23"/>
  <c r="C478" i="23" s="1"/>
  <c r="B479" i="23"/>
  <c r="C479" i="23" s="1"/>
  <c r="B480" i="23"/>
  <c r="C480" i="23" s="1"/>
  <c r="B481" i="23"/>
  <c r="C481" i="23" s="1"/>
  <c r="B482" i="23"/>
  <c r="C482" i="23" s="1"/>
  <c r="B483" i="23"/>
  <c r="C483" i="23" s="1"/>
  <c r="B484" i="23"/>
  <c r="C484" i="23" s="1"/>
  <c r="B485" i="23"/>
  <c r="C485" i="23" s="1"/>
  <c r="B486" i="23"/>
  <c r="C486" i="23" s="1"/>
  <c r="B487" i="23"/>
  <c r="C487" i="23" s="1"/>
  <c r="B488" i="23"/>
  <c r="C488" i="23" s="1"/>
  <c r="B489" i="23"/>
  <c r="C489" i="23" s="1"/>
  <c r="B490" i="23"/>
  <c r="C490" i="23" s="1"/>
  <c r="B491" i="23"/>
  <c r="C491" i="23" s="1"/>
  <c r="B492" i="23"/>
  <c r="C492" i="23" s="1"/>
  <c r="B493" i="23"/>
  <c r="C493" i="23" s="1"/>
  <c r="B494" i="23"/>
  <c r="C494" i="23" s="1"/>
  <c r="B495" i="23"/>
  <c r="C495" i="23" s="1"/>
  <c r="B496" i="23"/>
  <c r="C496" i="23" s="1"/>
  <c r="B497" i="23"/>
  <c r="C497" i="23" s="1"/>
  <c r="B498" i="23"/>
  <c r="C498" i="23" s="1"/>
  <c r="B499" i="23"/>
  <c r="C499" i="23" s="1"/>
  <c r="B500" i="23"/>
  <c r="C500" i="23" s="1"/>
  <c r="B501" i="23"/>
  <c r="C501" i="23" s="1"/>
  <c r="B502" i="23"/>
  <c r="C502" i="23" s="1"/>
  <c r="B503" i="23"/>
  <c r="C503" i="23" s="1"/>
  <c r="B504" i="23"/>
  <c r="C504" i="23" s="1"/>
  <c r="B505" i="23"/>
  <c r="C505" i="23" s="1"/>
  <c r="B506" i="23"/>
  <c r="C506" i="23" s="1"/>
  <c r="B507" i="23"/>
  <c r="C507" i="23" s="1"/>
  <c r="B508" i="23"/>
  <c r="C508" i="23" s="1"/>
  <c r="B509" i="23"/>
  <c r="C509" i="23" s="1"/>
  <c r="B510" i="23"/>
  <c r="C510" i="23" s="1"/>
  <c r="B511" i="23"/>
  <c r="C511" i="23" s="1"/>
  <c r="B512" i="23"/>
  <c r="C512" i="23" s="1"/>
  <c r="B513" i="23"/>
  <c r="C513" i="23" s="1"/>
  <c r="B514" i="23"/>
  <c r="C514" i="23" s="1"/>
  <c r="B515" i="23"/>
  <c r="C515" i="23" s="1"/>
  <c r="B516" i="23"/>
  <c r="C516" i="23" s="1"/>
  <c r="B75" i="24"/>
  <c r="C75" i="24" s="1"/>
  <c r="B74" i="24"/>
  <c r="C74" i="24" s="1"/>
  <c r="B73" i="24"/>
  <c r="C73" i="24" s="1"/>
  <c r="B72" i="24"/>
  <c r="C72" i="24" s="1"/>
  <c r="B71" i="24"/>
  <c r="C71" i="24" s="1"/>
  <c r="B70" i="24"/>
  <c r="C70" i="24" s="1"/>
  <c r="B69" i="24"/>
  <c r="C69" i="24" s="1"/>
  <c r="B68" i="24"/>
  <c r="C68" i="24" s="1"/>
  <c r="B67" i="24"/>
  <c r="C67" i="24" s="1"/>
  <c r="B66" i="24"/>
  <c r="C66" i="24" s="1"/>
  <c r="B65" i="24"/>
  <c r="C65" i="24" s="1"/>
  <c r="B64" i="24"/>
  <c r="C64" i="24" s="1"/>
  <c r="B63" i="24"/>
  <c r="C63" i="24" s="1"/>
  <c r="B62" i="24"/>
  <c r="C62" i="24" s="1"/>
  <c r="B61" i="24"/>
  <c r="C61" i="24" s="1"/>
  <c r="B60" i="24"/>
  <c r="C60" i="24" s="1"/>
  <c r="B59" i="24"/>
  <c r="C59" i="24" s="1"/>
  <c r="B58" i="24"/>
  <c r="C58" i="24" s="1"/>
  <c r="B57" i="24"/>
  <c r="C57" i="24" s="1"/>
  <c r="B56" i="24"/>
  <c r="C56" i="24" s="1"/>
  <c r="B55" i="24"/>
  <c r="C55" i="24" s="1"/>
  <c r="B54" i="24"/>
  <c r="C54" i="24" s="1"/>
  <c r="B53" i="24"/>
  <c r="C53" i="24" s="1"/>
  <c r="B52" i="24"/>
  <c r="C52" i="24" s="1"/>
  <c r="B51" i="24"/>
  <c r="C51" i="24" s="1"/>
  <c r="B50" i="24"/>
  <c r="C50" i="24" s="1"/>
  <c r="B49" i="24"/>
  <c r="C49" i="24" s="1"/>
  <c r="B48" i="24"/>
  <c r="C48" i="24" s="1"/>
  <c r="B47" i="24"/>
  <c r="C47" i="24" s="1"/>
  <c r="B46" i="24"/>
  <c r="C46" i="24" s="1"/>
  <c r="B45" i="24"/>
  <c r="C45" i="24" s="1"/>
  <c r="B44" i="24"/>
  <c r="C44" i="24" s="1"/>
  <c r="B43" i="24"/>
  <c r="C43" i="24" s="1"/>
  <c r="B42" i="24"/>
  <c r="C42" i="24" s="1"/>
  <c r="B41" i="24"/>
  <c r="C41" i="24" s="1"/>
  <c r="B40" i="24"/>
  <c r="C40" i="24" s="1"/>
  <c r="B39" i="24"/>
  <c r="C39" i="24" s="1"/>
  <c r="B38" i="24"/>
  <c r="C38" i="24" s="1"/>
  <c r="B37" i="24"/>
  <c r="C37" i="24" s="1"/>
  <c r="B36" i="24"/>
  <c r="C36" i="24" s="1"/>
  <c r="B35" i="24"/>
  <c r="C35" i="24" s="1"/>
  <c r="B34" i="24"/>
  <c r="C34" i="24" s="1"/>
  <c r="B33" i="24"/>
  <c r="C33" i="24" s="1"/>
  <c r="B32" i="24"/>
  <c r="C32" i="24" s="1"/>
  <c r="B31" i="24"/>
  <c r="C31" i="24" s="1"/>
  <c r="B30" i="24"/>
  <c r="C30" i="24" s="1"/>
  <c r="B29" i="24"/>
  <c r="C29" i="24" s="1"/>
  <c r="B28" i="24"/>
  <c r="C28" i="24" s="1"/>
  <c r="B27" i="24"/>
  <c r="C27" i="24" s="1"/>
  <c r="B26" i="24"/>
  <c r="C26" i="24" s="1"/>
  <c r="B25" i="24"/>
  <c r="C25" i="24" s="1"/>
  <c r="B24" i="24"/>
  <c r="C24" i="24" s="1"/>
  <c r="B23" i="24"/>
  <c r="C23" i="24" s="1"/>
  <c r="B22" i="24"/>
  <c r="C22" i="24" s="1"/>
  <c r="B21" i="24"/>
  <c r="C21" i="24" s="1"/>
  <c r="B20" i="24"/>
  <c r="C20" i="24" s="1"/>
  <c r="B19" i="24"/>
  <c r="C19" i="24" s="1"/>
  <c r="B18" i="24"/>
  <c r="C18" i="24" s="1"/>
  <c r="B17" i="24"/>
  <c r="C17" i="24" s="1"/>
  <c r="B16" i="24"/>
  <c r="C16" i="24" s="1"/>
  <c r="F15" i="24"/>
  <c r="B15" i="24"/>
  <c r="C15" i="24" s="1"/>
  <c r="F14" i="24"/>
  <c r="B14" i="24"/>
  <c r="C14" i="24" s="1"/>
  <c r="F13" i="24"/>
  <c r="B13" i="24"/>
  <c r="C13" i="24" s="1"/>
  <c r="F12" i="24"/>
  <c r="B12" i="24"/>
  <c r="C12" i="24" s="1"/>
  <c r="F11" i="24"/>
  <c r="B11" i="24"/>
  <c r="C11" i="24" s="1"/>
  <c r="F10" i="24"/>
  <c r="B10" i="24"/>
  <c r="C10" i="24" s="1"/>
  <c r="F9" i="24"/>
  <c r="B9" i="24"/>
  <c r="C9" i="24" s="1"/>
  <c r="F8" i="24"/>
  <c r="B8" i="24"/>
  <c r="C8" i="24" s="1"/>
  <c r="F7" i="24"/>
  <c r="B7" i="24"/>
  <c r="C7" i="24" s="1"/>
  <c r="F6" i="24"/>
  <c r="B6" i="24"/>
  <c r="C6" i="24" s="1"/>
  <c r="F2" i="24"/>
  <c r="B148" i="23"/>
  <c r="C148" i="23" s="1"/>
  <c r="B147" i="23"/>
  <c r="C147" i="23" s="1"/>
  <c r="B146" i="23"/>
  <c r="C146" i="23" s="1"/>
  <c r="B145" i="23"/>
  <c r="C145" i="23" s="1"/>
  <c r="B144" i="23"/>
  <c r="C144" i="23" s="1"/>
  <c r="B143" i="23"/>
  <c r="C143" i="23" s="1"/>
  <c r="B142" i="23"/>
  <c r="C142" i="23" s="1"/>
  <c r="B141" i="23"/>
  <c r="C141" i="23" s="1"/>
  <c r="B140" i="23"/>
  <c r="C140" i="23" s="1"/>
  <c r="B139" i="23"/>
  <c r="C139" i="23" s="1"/>
  <c r="B138" i="23"/>
  <c r="C138" i="23" s="1"/>
  <c r="B137" i="23"/>
  <c r="C137" i="23" s="1"/>
  <c r="B136" i="23"/>
  <c r="C136" i="23" s="1"/>
  <c r="B135" i="23"/>
  <c r="C135" i="23" s="1"/>
  <c r="B134" i="23"/>
  <c r="C134" i="23" s="1"/>
  <c r="B133" i="23"/>
  <c r="C133" i="23" s="1"/>
  <c r="B132" i="23"/>
  <c r="C132" i="23" s="1"/>
  <c r="B131" i="23"/>
  <c r="C131" i="23" s="1"/>
  <c r="B130" i="23"/>
  <c r="C130" i="23" s="1"/>
  <c r="B129" i="23"/>
  <c r="C129" i="23" s="1"/>
  <c r="B128" i="23"/>
  <c r="C128" i="23" s="1"/>
  <c r="B127" i="23"/>
  <c r="C127" i="23" s="1"/>
  <c r="B126" i="23"/>
  <c r="C126" i="23" s="1"/>
  <c r="B125" i="23"/>
  <c r="C125" i="23" s="1"/>
  <c r="B124" i="23"/>
  <c r="C124" i="23" s="1"/>
  <c r="B123" i="23"/>
  <c r="C123" i="23" s="1"/>
  <c r="B122" i="23"/>
  <c r="C122" i="23" s="1"/>
  <c r="B121" i="23"/>
  <c r="C121" i="23" s="1"/>
  <c r="B120" i="23"/>
  <c r="C120" i="23" s="1"/>
  <c r="B119" i="23"/>
  <c r="C119" i="23" s="1"/>
  <c r="B118" i="23"/>
  <c r="C118" i="23" s="1"/>
  <c r="B117" i="23"/>
  <c r="C117" i="23" s="1"/>
  <c r="B116" i="23"/>
  <c r="C116" i="23" s="1"/>
  <c r="B115" i="23"/>
  <c r="C115" i="23" s="1"/>
  <c r="B114" i="23"/>
  <c r="C114" i="23" s="1"/>
  <c r="B113" i="23"/>
  <c r="C113" i="23" s="1"/>
  <c r="B112" i="23"/>
  <c r="C112" i="23" s="1"/>
  <c r="B111" i="23"/>
  <c r="C111" i="23" s="1"/>
  <c r="B110" i="23"/>
  <c r="C110" i="23" s="1"/>
  <c r="B109" i="23"/>
  <c r="C109" i="23" s="1"/>
  <c r="B108" i="23"/>
  <c r="C108" i="23" s="1"/>
  <c r="B107" i="23"/>
  <c r="C107" i="23" s="1"/>
  <c r="B106" i="23"/>
  <c r="C106" i="23" s="1"/>
  <c r="B105" i="23"/>
  <c r="C105" i="23" s="1"/>
  <c r="B104" i="23"/>
  <c r="C104" i="23" s="1"/>
  <c r="B103" i="23"/>
  <c r="C103" i="23" s="1"/>
  <c r="B102" i="23"/>
  <c r="C102" i="23" s="1"/>
  <c r="B101" i="23"/>
  <c r="C101" i="23" s="1"/>
  <c r="B100" i="23"/>
  <c r="C100" i="23" s="1"/>
  <c r="B99" i="23"/>
  <c r="C99" i="23" s="1"/>
  <c r="B98" i="23"/>
  <c r="C98" i="23" s="1"/>
  <c r="B97" i="23"/>
  <c r="C97" i="23" s="1"/>
  <c r="B96" i="23"/>
  <c r="C96" i="23" s="1"/>
  <c r="B95" i="23"/>
  <c r="C95" i="23" s="1"/>
  <c r="B94" i="23"/>
  <c r="C94" i="23" s="1"/>
  <c r="B93" i="23"/>
  <c r="C93" i="23" s="1"/>
  <c r="B92" i="23"/>
  <c r="C92" i="23" s="1"/>
  <c r="B91" i="23"/>
  <c r="C91" i="23" s="1"/>
  <c r="B90" i="23"/>
  <c r="C90" i="23" s="1"/>
  <c r="B89" i="23"/>
  <c r="C89" i="23" s="1"/>
  <c r="B88" i="23"/>
  <c r="C88" i="23" s="1"/>
  <c r="B87" i="23"/>
  <c r="C87" i="23" s="1"/>
  <c r="B86" i="23"/>
  <c r="C86" i="23" s="1"/>
  <c r="B85" i="23"/>
  <c r="C85" i="23" s="1"/>
  <c r="B84" i="23"/>
  <c r="C84" i="23" s="1"/>
  <c r="B83" i="23"/>
  <c r="C83" i="23" s="1"/>
  <c r="B82" i="23"/>
  <c r="C82" i="23" s="1"/>
  <c r="B81" i="23"/>
  <c r="C81" i="23" s="1"/>
  <c r="B80" i="23"/>
  <c r="C80" i="23" s="1"/>
  <c r="B79" i="23"/>
  <c r="C79" i="23" s="1"/>
  <c r="B78" i="23"/>
  <c r="C78" i="23" s="1"/>
  <c r="B77" i="23"/>
  <c r="C77" i="23" s="1"/>
  <c r="B76" i="23"/>
  <c r="C76" i="23" s="1"/>
  <c r="B75" i="23"/>
  <c r="C75" i="23" s="1"/>
  <c r="B74" i="23"/>
  <c r="C74" i="23" s="1"/>
  <c r="B73" i="23"/>
  <c r="C73" i="23" s="1"/>
  <c r="B72" i="23"/>
  <c r="C72" i="23" s="1"/>
  <c r="B71" i="23"/>
  <c r="C71" i="23" s="1"/>
  <c r="B70" i="23"/>
  <c r="C70" i="23" s="1"/>
  <c r="B69" i="23"/>
  <c r="C69" i="23" s="1"/>
  <c r="B68" i="23"/>
  <c r="C68" i="23" s="1"/>
  <c r="B67" i="23"/>
  <c r="C67" i="23" s="1"/>
  <c r="B66" i="23"/>
  <c r="C66" i="23" s="1"/>
  <c r="B65" i="23"/>
  <c r="C65" i="23" s="1"/>
  <c r="B64" i="23"/>
  <c r="C64" i="23" s="1"/>
  <c r="B63" i="23"/>
  <c r="C63" i="23" s="1"/>
  <c r="B62" i="23"/>
  <c r="C62" i="23" s="1"/>
  <c r="B61" i="23"/>
  <c r="C61" i="23" s="1"/>
  <c r="B60" i="23"/>
  <c r="C60" i="23" s="1"/>
  <c r="B59" i="23"/>
  <c r="C59" i="23" s="1"/>
  <c r="B58" i="23"/>
  <c r="C58" i="23" s="1"/>
  <c r="B57" i="23"/>
  <c r="C57" i="23" s="1"/>
  <c r="B56" i="23"/>
  <c r="C56" i="23" s="1"/>
  <c r="B55" i="23"/>
  <c r="C55" i="23" s="1"/>
  <c r="B54" i="23"/>
  <c r="C54" i="23" s="1"/>
  <c r="B53" i="23"/>
  <c r="C53" i="23" s="1"/>
  <c r="B52" i="23"/>
  <c r="C52" i="23" s="1"/>
  <c r="B51" i="23"/>
  <c r="C51" i="23" s="1"/>
  <c r="B50" i="23"/>
  <c r="C50" i="23" s="1"/>
  <c r="B49" i="23"/>
  <c r="C49" i="23" s="1"/>
  <c r="B48" i="23"/>
  <c r="C48" i="23" s="1"/>
  <c r="B47" i="23"/>
  <c r="C47" i="23" s="1"/>
  <c r="B46" i="23"/>
  <c r="C46" i="23" s="1"/>
  <c r="B45" i="23"/>
  <c r="C45" i="23" s="1"/>
  <c r="B44" i="23"/>
  <c r="C44" i="23" s="1"/>
  <c r="B43" i="23"/>
  <c r="C43" i="23" s="1"/>
  <c r="B42" i="23"/>
  <c r="C42" i="23" s="1"/>
  <c r="B41" i="23"/>
  <c r="C41" i="23" s="1"/>
  <c r="B40" i="23"/>
  <c r="C40" i="23" s="1"/>
  <c r="B39" i="23"/>
  <c r="C39" i="23" s="1"/>
  <c r="B38" i="23"/>
  <c r="C38" i="23" s="1"/>
  <c r="B37" i="23"/>
  <c r="C37" i="23" s="1"/>
  <c r="B36" i="23"/>
  <c r="C36" i="23" s="1"/>
  <c r="B35" i="23"/>
  <c r="C35" i="23" s="1"/>
  <c r="B34" i="23"/>
  <c r="C34" i="23" s="1"/>
  <c r="B33" i="23"/>
  <c r="C33" i="23" s="1"/>
  <c r="B32" i="23"/>
  <c r="C32" i="23" s="1"/>
  <c r="B31" i="23"/>
  <c r="C31" i="23" s="1"/>
  <c r="B30" i="23"/>
  <c r="C30" i="23" s="1"/>
  <c r="B29" i="23"/>
  <c r="C29" i="23" s="1"/>
  <c r="B28" i="23"/>
  <c r="C28" i="23" s="1"/>
  <c r="B27" i="23"/>
  <c r="C27" i="23" s="1"/>
  <c r="B26" i="23"/>
  <c r="C26" i="23" s="1"/>
  <c r="B25" i="23"/>
  <c r="C25" i="23" s="1"/>
  <c r="B24" i="23"/>
  <c r="C24" i="23" s="1"/>
  <c r="B23" i="23"/>
  <c r="C23" i="23" s="1"/>
  <c r="B22" i="23"/>
  <c r="C22" i="23" s="1"/>
  <c r="B21" i="23"/>
  <c r="C21" i="23" s="1"/>
  <c r="B20" i="23"/>
  <c r="C20" i="23" s="1"/>
  <c r="B19" i="23"/>
  <c r="C19" i="23" s="1"/>
  <c r="B18" i="23"/>
  <c r="C18" i="23" s="1"/>
  <c r="B17" i="23"/>
  <c r="C17" i="23" s="1"/>
  <c r="B16" i="23"/>
  <c r="C16" i="23" s="1"/>
  <c r="F15" i="23"/>
  <c r="B15" i="23"/>
  <c r="C15" i="23" s="1"/>
  <c r="F14" i="23"/>
  <c r="B14" i="23"/>
  <c r="C14" i="23" s="1"/>
  <c r="F13" i="23"/>
  <c r="B13" i="23"/>
  <c r="C13" i="23" s="1"/>
  <c r="F12" i="23"/>
  <c r="B12" i="23"/>
  <c r="C12" i="23" s="1"/>
  <c r="F11" i="23"/>
  <c r="B11" i="23"/>
  <c r="C11" i="23" s="1"/>
  <c r="F10" i="23"/>
  <c r="B10" i="23"/>
  <c r="C10" i="23" s="1"/>
  <c r="F9" i="23"/>
  <c r="B9" i="23"/>
  <c r="C9" i="23" s="1"/>
  <c r="F8" i="23"/>
  <c r="B8" i="23"/>
  <c r="C8" i="23" s="1"/>
  <c r="F7" i="23"/>
  <c r="B7" i="23"/>
  <c r="C7" i="23" s="1"/>
  <c r="F6" i="23"/>
  <c r="B6" i="23"/>
  <c r="C6" i="23" s="1"/>
  <c r="F2" i="23"/>
  <c r="G7" i="15"/>
  <c r="G8" i="15"/>
  <c r="G9" i="15"/>
  <c r="G10" i="15"/>
  <c r="G11" i="15"/>
  <c r="G12" i="15"/>
  <c r="G13" i="15"/>
  <c r="G14" i="15"/>
  <c r="G15" i="15"/>
  <c r="G6" i="15"/>
  <c r="G16" i="15"/>
  <c r="B160" i="15"/>
  <c r="C160" i="15" s="1"/>
  <c r="B161" i="15"/>
  <c r="C161" i="15" s="1"/>
  <c r="B162" i="15"/>
  <c r="C162" i="15" s="1"/>
  <c r="B163" i="15"/>
  <c r="C163" i="15" s="1"/>
  <c r="B164" i="15"/>
  <c r="C164" i="15" s="1"/>
  <c r="B165" i="15"/>
  <c r="C165" i="15"/>
  <c r="B166" i="15"/>
  <c r="C166" i="15" s="1"/>
  <c r="B167" i="15"/>
  <c r="C167" i="15"/>
  <c r="B168" i="15"/>
  <c r="C168" i="15" s="1"/>
  <c r="B169" i="15"/>
  <c r="C169" i="15" s="1"/>
  <c r="B170" i="15"/>
  <c r="C170" i="15" s="1"/>
  <c r="B171" i="15"/>
  <c r="C171" i="15" s="1"/>
  <c r="B172" i="15"/>
  <c r="C172" i="15" s="1"/>
  <c r="B6" i="15"/>
  <c r="G10" i="22"/>
  <c r="G16" i="16"/>
  <c r="G7" i="16"/>
  <c r="G8" i="16"/>
  <c r="G9" i="16"/>
  <c r="G10" i="16"/>
  <c r="G11" i="16"/>
  <c r="G12" i="16"/>
  <c r="G13" i="16"/>
  <c r="G14" i="16"/>
  <c r="G15" i="16"/>
  <c r="G6" i="16"/>
  <c r="B142" i="16"/>
  <c r="C142" i="16" s="1"/>
  <c r="B143" i="16"/>
  <c r="C143" i="16" s="1"/>
  <c r="B144" i="16"/>
  <c r="C144" i="16" s="1"/>
  <c r="B145" i="16"/>
  <c r="C145" i="16" s="1"/>
  <c r="B146" i="16"/>
  <c r="C146" i="16" s="1"/>
  <c r="B147" i="16"/>
  <c r="C147" i="16" s="1"/>
  <c r="B148" i="16"/>
  <c r="C148" i="16" s="1"/>
  <c r="B149" i="16"/>
  <c r="C149" i="16" s="1"/>
  <c r="B150" i="16"/>
  <c r="C150" i="16" s="1"/>
  <c r="B151" i="16"/>
  <c r="C151" i="16" s="1"/>
  <c r="B152" i="16"/>
  <c r="C152" i="16" s="1"/>
  <c r="B153" i="16"/>
  <c r="C153" i="16" s="1"/>
  <c r="B154" i="16"/>
  <c r="C154" i="16" s="1"/>
  <c r="B155" i="16"/>
  <c r="C155" i="16" s="1"/>
  <c r="B156" i="16"/>
  <c r="C156" i="16" s="1"/>
  <c r="B157" i="16"/>
  <c r="C157" i="16" s="1"/>
  <c r="B158" i="16"/>
  <c r="C158" i="16" s="1"/>
  <c r="B159" i="16"/>
  <c r="C159" i="16" s="1"/>
  <c r="B160" i="16"/>
  <c r="C160" i="16" s="1"/>
  <c r="B161" i="16"/>
  <c r="C161" i="16" s="1"/>
  <c r="B162" i="16"/>
  <c r="C162" i="16" s="1"/>
  <c r="B163" i="16"/>
  <c r="C163" i="16" s="1"/>
  <c r="B164" i="16"/>
  <c r="C164" i="16" s="1"/>
  <c r="B165" i="16"/>
  <c r="C165" i="16" s="1"/>
  <c r="B148" i="5"/>
  <c r="C148" i="5" s="1"/>
  <c r="G7" i="5"/>
  <c r="G8" i="5"/>
  <c r="G9" i="5"/>
  <c r="G10" i="5"/>
  <c r="G11" i="5"/>
  <c r="G12" i="5"/>
  <c r="G13" i="5"/>
  <c r="G14" i="5"/>
  <c r="G15" i="5"/>
  <c r="G6" i="5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21" i="5"/>
  <c r="C12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1" i="5"/>
  <c r="C131" i="5" s="1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K7" i="3"/>
  <c r="K6" i="3"/>
  <c r="K5" i="3"/>
  <c r="K4" i="3"/>
  <c r="H6" i="3" s="1"/>
  <c r="K3" i="3"/>
  <c r="G20" i="22"/>
  <c r="G11" i="22"/>
  <c r="G12" i="22"/>
  <c r="G13" i="22"/>
  <c r="G14" i="22"/>
  <c r="G15" i="22"/>
  <c r="G16" i="22"/>
  <c r="G17" i="22"/>
  <c r="G18" i="22"/>
  <c r="G19" i="22"/>
  <c r="F12" i="22"/>
  <c r="F11" i="22"/>
  <c r="F10" i="22"/>
  <c r="B519" i="22"/>
  <c r="C519" i="22" s="1"/>
  <c r="B520" i="22"/>
  <c r="C520" i="22" s="1"/>
  <c r="B521" i="22"/>
  <c r="C521" i="22" s="1"/>
  <c r="B522" i="22"/>
  <c r="C522" i="22" s="1"/>
  <c r="B523" i="22"/>
  <c r="C523" i="22" s="1"/>
  <c r="B524" i="22"/>
  <c r="C524" i="22" s="1"/>
  <c r="B525" i="22"/>
  <c r="C525" i="22" s="1"/>
  <c r="B526" i="22"/>
  <c r="C526" i="22" s="1"/>
  <c r="B527" i="22"/>
  <c r="C527" i="22" s="1"/>
  <c r="B528" i="22"/>
  <c r="C528" i="22" s="1"/>
  <c r="B529" i="22"/>
  <c r="C529" i="22" s="1"/>
  <c r="B530" i="22"/>
  <c r="C530" i="22" s="1"/>
  <c r="B531" i="22"/>
  <c r="C531" i="22" s="1"/>
  <c r="B532" i="22"/>
  <c r="C532" i="22" s="1"/>
  <c r="B533" i="22"/>
  <c r="C533" i="22" s="1"/>
  <c r="B534" i="22"/>
  <c r="C534" i="22" s="1"/>
  <c r="B535" i="22"/>
  <c r="C535" i="22" s="1"/>
  <c r="B536" i="22"/>
  <c r="C536" i="22" s="1"/>
  <c r="B537" i="22"/>
  <c r="C537" i="22" s="1"/>
  <c r="B538" i="22"/>
  <c r="C538" i="22" s="1"/>
  <c r="B539" i="22"/>
  <c r="C539" i="22" s="1"/>
  <c r="B540" i="22"/>
  <c r="C540" i="22" s="1"/>
  <c r="B541" i="22"/>
  <c r="C541" i="22" s="1"/>
  <c r="B542" i="22"/>
  <c r="C542" i="22" s="1"/>
  <c r="B543" i="22"/>
  <c r="C543" i="22" s="1"/>
  <c r="B544" i="22"/>
  <c r="C544" i="22" s="1"/>
  <c r="B545" i="22"/>
  <c r="C545" i="22" s="1"/>
  <c r="B546" i="22"/>
  <c r="C546" i="22" s="1"/>
  <c r="B547" i="22"/>
  <c r="C547" i="22" s="1"/>
  <c r="B548" i="22"/>
  <c r="C548" i="22" s="1"/>
  <c r="B549" i="22"/>
  <c r="C549" i="22" s="1"/>
  <c r="B550" i="22"/>
  <c r="C550" i="22" s="1"/>
  <c r="B551" i="22"/>
  <c r="C551" i="22" s="1"/>
  <c r="B552" i="22"/>
  <c r="C552" i="22" s="1"/>
  <c r="B553" i="22"/>
  <c r="C553" i="22" s="1"/>
  <c r="B554" i="22"/>
  <c r="C554" i="22" s="1"/>
  <c r="B555" i="22"/>
  <c r="C555" i="22" s="1"/>
  <c r="B556" i="22"/>
  <c r="C556" i="22" s="1"/>
  <c r="B557" i="22"/>
  <c r="C557" i="22" s="1"/>
  <c r="B558" i="22"/>
  <c r="C558" i="22" s="1"/>
  <c r="B559" i="22"/>
  <c r="C559" i="22" s="1"/>
  <c r="B560" i="22"/>
  <c r="C560" i="22" s="1"/>
  <c r="B561" i="22"/>
  <c r="C561" i="22" s="1"/>
  <c r="B562" i="22"/>
  <c r="C562" i="22" s="1"/>
  <c r="B563" i="22"/>
  <c r="C563" i="22" s="1"/>
  <c r="B564" i="22"/>
  <c r="C564" i="22" s="1"/>
  <c r="B565" i="22"/>
  <c r="C565" i="22" s="1"/>
  <c r="B566" i="22"/>
  <c r="C566" i="22" s="1"/>
  <c r="B567" i="22"/>
  <c r="C567" i="22" s="1"/>
  <c r="B568" i="22"/>
  <c r="C568" i="22" s="1"/>
  <c r="B569" i="22"/>
  <c r="C569" i="22" s="1"/>
  <c r="B570" i="22"/>
  <c r="C570" i="22" s="1"/>
  <c r="B571" i="22"/>
  <c r="C571" i="22" s="1"/>
  <c r="B572" i="22"/>
  <c r="C572" i="22" s="1"/>
  <c r="B573" i="22"/>
  <c r="C573" i="22" s="1"/>
  <c r="B574" i="22"/>
  <c r="C574" i="22" s="1"/>
  <c r="B575" i="22"/>
  <c r="C575" i="22" s="1"/>
  <c r="B576" i="22"/>
  <c r="C576" i="22" s="1"/>
  <c r="B577" i="22"/>
  <c r="C577" i="22" s="1"/>
  <c r="B578" i="22"/>
  <c r="C578" i="22" s="1"/>
  <c r="B579" i="22"/>
  <c r="C579" i="22" s="1"/>
  <c r="B580" i="22"/>
  <c r="C580" i="22" s="1"/>
  <c r="B581" i="22"/>
  <c r="C581" i="22" s="1"/>
  <c r="B582" i="22"/>
  <c r="C582" i="22" s="1"/>
  <c r="B583" i="22"/>
  <c r="C583" i="22" s="1"/>
  <c r="B584" i="22"/>
  <c r="C584" i="22" s="1"/>
  <c r="B585" i="22"/>
  <c r="C585" i="22" s="1"/>
  <c r="B586" i="22"/>
  <c r="C586" i="22" s="1"/>
  <c r="B587" i="22"/>
  <c r="C587" i="22" s="1"/>
  <c r="B588" i="22"/>
  <c r="C588" i="22" s="1"/>
  <c r="B589" i="22"/>
  <c r="C589" i="22" s="1"/>
  <c r="B590" i="22"/>
  <c r="C590" i="22" s="1"/>
  <c r="AE12" i="22" l="1"/>
  <c r="H3" i="3"/>
  <c r="H21" i="3"/>
  <c r="H13" i="3"/>
  <c r="H9" i="3"/>
  <c r="AE10" i="22"/>
  <c r="S11" i="22"/>
  <c r="H24" i="3"/>
  <c r="H16" i="3"/>
  <c r="H8" i="3"/>
  <c r="H25" i="3"/>
  <c r="H17" i="3"/>
  <c r="H5" i="3"/>
  <c r="S19" i="22"/>
  <c r="S14" i="22"/>
  <c r="AE20" i="22"/>
  <c r="H27" i="3"/>
  <c r="H23" i="3"/>
  <c r="H19" i="3"/>
  <c r="H15" i="3"/>
  <c r="H11" i="3"/>
  <c r="H7" i="3"/>
  <c r="AE16" i="22"/>
  <c r="S15" i="22"/>
  <c r="H28" i="3"/>
  <c r="H20" i="3"/>
  <c r="H12" i="3"/>
  <c r="H4" i="3"/>
  <c r="S18" i="22"/>
  <c r="AE17" i="22"/>
  <c r="AE13" i="22"/>
  <c r="H26" i="3"/>
  <c r="H22" i="3"/>
  <c r="H18" i="3"/>
  <c r="H14" i="3"/>
  <c r="H10" i="3"/>
  <c r="Y20" i="22"/>
  <c r="AE14" i="22"/>
  <c r="AE19" i="22"/>
  <c r="AE11" i="22"/>
  <c r="M10" i="22"/>
  <c r="AE18" i="22"/>
  <c r="S20" i="22"/>
  <c r="Y10" i="22"/>
  <c r="AE15" i="22"/>
  <c r="Y17" i="22"/>
  <c r="Y13" i="22"/>
  <c r="S17" i="22"/>
  <c r="S13" i="22"/>
  <c r="Y12" i="22"/>
  <c r="S16" i="22"/>
  <c r="S10" i="22"/>
  <c r="Y19" i="22"/>
  <c r="Y15" i="22"/>
  <c r="Y11" i="22"/>
  <c r="Y16" i="22"/>
  <c r="S12" i="22"/>
  <c r="Y18" i="22"/>
  <c r="Y14" i="22"/>
  <c r="B3" i="30"/>
  <c r="H8" i="30"/>
  <c r="I8" i="30" s="1"/>
  <c r="H11" i="30"/>
  <c r="I11" i="30" s="1"/>
  <c r="H6" i="30"/>
  <c r="I6" i="30" s="1"/>
  <c r="H9" i="30"/>
  <c r="I9" i="30" s="1"/>
  <c r="H14" i="30"/>
  <c r="H7" i="30"/>
  <c r="I7" i="30" s="1"/>
  <c r="H12" i="30"/>
  <c r="I12" i="30" s="1"/>
  <c r="H15" i="30"/>
  <c r="I15" i="30" s="1"/>
  <c r="H10" i="30"/>
  <c r="H13" i="30"/>
  <c r="I13" i="30" s="1"/>
  <c r="B3" i="29"/>
  <c r="H7" i="29"/>
  <c r="I7" i="29" s="1"/>
  <c r="H11" i="29"/>
  <c r="I11" i="29" s="1"/>
  <c r="H15" i="29"/>
  <c r="I15" i="29" s="1"/>
  <c r="H6" i="29"/>
  <c r="I6" i="29" s="1"/>
  <c r="H10" i="29"/>
  <c r="I10" i="29" s="1"/>
  <c r="H14" i="29"/>
  <c r="I14" i="29" s="1"/>
  <c r="H9" i="29"/>
  <c r="I9" i="29" s="1"/>
  <c r="H13" i="29"/>
  <c r="I13" i="29" s="1"/>
  <c r="H8" i="29"/>
  <c r="I8" i="29" s="1"/>
  <c r="H12" i="29"/>
  <c r="I12" i="29" s="1"/>
  <c r="B3" i="28"/>
  <c r="H12" i="28"/>
  <c r="H11" i="28"/>
  <c r="I11" i="28" s="1"/>
  <c r="H7" i="28"/>
  <c r="I7" i="28" s="1"/>
  <c r="H15" i="28"/>
  <c r="I15" i="28" s="1"/>
  <c r="H14" i="28"/>
  <c r="I14" i="28" s="1"/>
  <c r="H10" i="28"/>
  <c r="I10" i="28" s="1"/>
  <c r="H9" i="28"/>
  <c r="I9" i="28" s="1"/>
  <c r="H13" i="28"/>
  <c r="I13" i="28" s="1"/>
  <c r="B3" i="27"/>
  <c r="H11" i="27"/>
  <c r="T15" i="22" s="1"/>
  <c r="V15" i="22" s="1"/>
  <c r="H6" i="27"/>
  <c r="H9" i="27"/>
  <c r="H14" i="27"/>
  <c r="H7" i="27"/>
  <c r="H12" i="27"/>
  <c r="T16" i="22" s="1"/>
  <c r="V16" i="22" s="1"/>
  <c r="H15" i="27"/>
  <c r="H10" i="27"/>
  <c r="I11" i="27"/>
  <c r="I12" i="27"/>
  <c r="H13" i="27"/>
  <c r="H8" i="27"/>
  <c r="I14" i="30"/>
  <c r="I10" i="30"/>
  <c r="F16" i="30"/>
  <c r="H16" i="30" s="1"/>
  <c r="I16" i="30" s="1"/>
  <c r="F16" i="29"/>
  <c r="H16" i="29" s="1"/>
  <c r="I16" i="29" s="1"/>
  <c r="H8" i="28"/>
  <c r="I8" i="28" s="1"/>
  <c r="I12" i="28"/>
  <c r="H6" i="28"/>
  <c r="I6" i="28" s="1"/>
  <c r="F16" i="28"/>
  <c r="H16" i="28" s="1"/>
  <c r="I16" i="28" s="1"/>
  <c r="F16" i="27"/>
  <c r="H16" i="27" s="1"/>
  <c r="F16" i="25"/>
  <c r="H16" i="25" s="1"/>
  <c r="B3" i="25"/>
  <c r="H6" i="25"/>
  <c r="H14" i="25"/>
  <c r="H10" i="25"/>
  <c r="H9" i="25"/>
  <c r="H12" i="25"/>
  <c r="H7" i="25"/>
  <c r="H15" i="25"/>
  <c r="H11" i="25"/>
  <c r="I6" i="25"/>
  <c r="H8" i="25"/>
  <c r="H13" i="25"/>
  <c r="B3" i="26"/>
  <c r="F16" i="26"/>
  <c r="H16" i="26" s="1"/>
  <c r="I16" i="26" s="1"/>
  <c r="H10" i="26"/>
  <c r="I10" i="26" s="1"/>
  <c r="H7" i="26"/>
  <c r="I7" i="26" s="1"/>
  <c r="H15" i="26"/>
  <c r="I15" i="26" s="1"/>
  <c r="H8" i="26"/>
  <c r="I8" i="26" s="1"/>
  <c r="H13" i="26"/>
  <c r="I13" i="26" s="1"/>
  <c r="H6" i="26"/>
  <c r="I6" i="26" s="1"/>
  <c r="H11" i="26"/>
  <c r="I11" i="26" s="1"/>
  <c r="H14" i="26"/>
  <c r="I14" i="26" s="1"/>
  <c r="H9" i="26"/>
  <c r="I9" i="26" s="1"/>
  <c r="H12" i="26"/>
  <c r="I12" i="26" s="1"/>
  <c r="B3" i="24"/>
  <c r="H11" i="24"/>
  <c r="H13" i="24"/>
  <c r="H8" i="24"/>
  <c r="H6" i="24"/>
  <c r="H9" i="24"/>
  <c r="H14" i="24"/>
  <c r="H7" i="24"/>
  <c r="H12" i="24"/>
  <c r="H15" i="24"/>
  <c r="H10" i="24"/>
  <c r="B3" i="23"/>
  <c r="H9" i="23"/>
  <c r="I9" i="23" s="1"/>
  <c r="H12" i="23"/>
  <c r="H6" i="23"/>
  <c r="I6" i="23" s="1"/>
  <c r="H11" i="23"/>
  <c r="I11" i="23" s="1"/>
  <c r="H7" i="23"/>
  <c r="I7" i="23" s="1"/>
  <c r="H10" i="23"/>
  <c r="I10" i="23" s="1"/>
  <c r="H14" i="23"/>
  <c r="I14" i="23" s="1"/>
  <c r="F16" i="24"/>
  <c r="H16" i="24" s="1"/>
  <c r="I12" i="23"/>
  <c r="H8" i="23"/>
  <c r="I8" i="23" s="1"/>
  <c r="H13" i="23"/>
  <c r="I13" i="23" s="1"/>
  <c r="H15" i="23"/>
  <c r="I15" i="23" s="1"/>
  <c r="F16" i="23"/>
  <c r="H16" i="23" s="1"/>
  <c r="I16" i="23" s="1"/>
  <c r="B518" i="22"/>
  <c r="C518" i="22" s="1"/>
  <c r="B517" i="22"/>
  <c r="C517" i="22" s="1"/>
  <c r="B516" i="22"/>
  <c r="C516" i="22" s="1"/>
  <c r="B515" i="22"/>
  <c r="C515" i="22" s="1"/>
  <c r="B514" i="22"/>
  <c r="C514" i="22" s="1"/>
  <c r="B513" i="22"/>
  <c r="C513" i="22" s="1"/>
  <c r="B512" i="22"/>
  <c r="C512" i="22" s="1"/>
  <c r="B511" i="22"/>
  <c r="C511" i="22" s="1"/>
  <c r="B510" i="22"/>
  <c r="C510" i="22" s="1"/>
  <c r="B509" i="22"/>
  <c r="C509" i="22" s="1"/>
  <c r="B508" i="22"/>
  <c r="C508" i="22" s="1"/>
  <c r="B507" i="22"/>
  <c r="C507" i="22" s="1"/>
  <c r="B506" i="22"/>
  <c r="C506" i="22" s="1"/>
  <c r="B505" i="22"/>
  <c r="C505" i="22" s="1"/>
  <c r="B504" i="22"/>
  <c r="C504" i="22" s="1"/>
  <c r="B503" i="22"/>
  <c r="C503" i="22" s="1"/>
  <c r="B502" i="22"/>
  <c r="C502" i="22" s="1"/>
  <c r="B501" i="22"/>
  <c r="C501" i="22" s="1"/>
  <c r="B500" i="22"/>
  <c r="C500" i="22" s="1"/>
  <c r="B499" i="22"/>
  <c r="C499" i="22" s="1"/>
  <c r="B498" i="22"/>
  <c r="C498" i="22" s="1"/>
  <c r="B497" i="22"/>
  <c r="C497" i="22" s="1"/>
  <c r="B496" i="22"/>
  <c r="C496" i="22" s="1"/>
  <c r="B495" i="22"/>
  <c r="C495" i="22" s="1"/>
  <c r="B494" i="22"/>
  <c r="C494" i="22" s="1"/>
  <c r="B493" i="22"/>
  <c r="C493" i="22" s="1"/>
  <c r="B492" i="22"/>
  <c r="C492" i="22" s="1"/>
  <c r="B491" i="22"/>
  <c r="C491" i="22" s="1"/>
  <c r="B490" i="22"/>
  <c r="C490" i="22" s="1"/>
  <c r="B489" i="22"/>
  <c r="C489" i="22" s="1"/>
  <c r="B488" i="22"/>
  <c r="C488" i="22" s="1"/>
  <c r="B487" i="22"/>
  <c r="C487" i="22" s="1"/>
  <c r="B486" i="22"/>
  <c r="C486" i="22" s="1"/>
  <c r="B485" i="22"/>
  <c r="C485" i="22" s="1"/>
  <c r="B484" i="22"/>
  <c r="C484" i="22" s="1"/>
  <c r="B483" i="22"/>
  <c r="C483" i="22" s="1"/>
  <c r="B482" i="22"/>
  <c r="C482" i="22" s="1"/>
  <c r="B481" i="22"/>
  <c r="C481" i="22" s="1"/>
  <c r="B480" i="22"/>
  <c r="C480" i="22" s="1"/>
  <c r="B479" i="22"/>
  <c r="C479" i="22" s="1"/>
  <c r="B478" i="22"/>
  <c r="C478" i="22" s="1"/>
  <c r="B477" i="22"/>
  <c r="C477" i="22" s="1"/>
  <c r="B476" i="22"/>
  <c r="C476" i="22" s="1"/>
  <c r="B475" i="22"/>
  <c r="C475" i="22" s="1"/>
  <c r="B474" i="22"/>
  <c r="C474" i="22" s="1"/>
  <c r="B473" i="22"/>
  <c r="C473" i="22" s="1"/>
  <c r="B472" i="22"/>
  <c r="C472" i="22" s="1"/>
  <c r="B471" i="22"/>
  <c r="C471" i="22" s="1"/>
  <c r="B470" i="22"/>
  <c r="C470" i="22" s="1"/>
  <c r="B469" i="22"/>
  <c r="C469" i="22" s="1"/>
  <c r="B468" i="22"/>
  <c r="C468" i="22" s="1"/>
  <c r="B467" i="22"/>
  <c r="C467" i="22" s="1"/>
  <c r="B466" i="22"/>
  <c r="C466" i="22" s="1"/>
  <c r="B465" i="22"/>
  <c r="C465" i="22" s="1"/>
  <c r="B464" i="22"/>
  <c r="C464" i="22" s="1"/>
  <c r="B463" i="22"/>
  <c r="C463" i="22" s="1"/>
  <c r="B462" i="22"/>
  <c r="C462" i="22" s="1"/>
  <c r="B461" i="22"/>
  <c r="C461" i="22" s="1"/>
  <c r="B460" i="22"/>
  <c r="C460" i="22" s="1"/>
  <c r="B459" i="22"/>
  <c r="C459" i="22" s="1"/>
  <c r="B458" i="22"/>
  <c r="C458" i="22" s="1"/>
  <c r="B457" i="22"/>
  <c r="C457" i="22" s="1"/>
  <c r="B456" i="22"/>
  <c r="C456" i="22" s="1"/>
  <c r="B455" i="22"/>
  <c r="C455" i="22" s="1"/>
  <c r="B454" i="22"/>
  <c r="C454" i="22" s="1"/>
  <c r="B453" i="22"/>
  <c r="C453" i="22" s="1"/>
  <c r="B452" i="22"/>
  <c r="C452" i="22" s="1"/>
  <c r="B451" i="22"/>
  <c r="C451" i="22" s="1"/>
  <c r="B450" i="22"/>
  <c r="C450" i="22" s="1"/>
  <c r="B449" i="22"/>
  <c r="C449" i="22" s="1"/>
  <c r="B448" i="22"/>
  <c r="C448" i="22" s="1"/>
  <c r="B447" i="22"/>
  <c r="C447" i="22" s="1"/>
  <c r="B446" i="22"/>
  <c r="C446" i="22" s="1"/>
  <c r="B445" i="22"/>
  <c r="C445" i="22" s="1"/>
  <c r="B444" i="22"/>
  <c r="C444" i="22" s="1"/>
  <c r="B443" i="22"/>
  <c r="C443" i="22" s="1"/>
  <c r="B442" i="22"/>
  <c r="C442" i="22" s="1"/>
  <c r="B441" i="22"/>
  <c r="C441" i="22" s="1"/>
  <c r="B440" i="22"/>
  <c r="C440" i="22" s="1"/>
  <c r="B439" i="22"/>
  <c r="C439" i="22" s="1"/>
  <c r="B438" i="22"/>
  <c r="C438" i="22" s="1"/>
  <c r="B437" i="22"/>
  <c r="C437" i="22" s="1"/>
  <c r="B436" i="22"/>
  <c r="C436" i="22" s="1"/>
  <c r="B435" i="22"/>
  <c r="C435" i="22" s="1"/>
  <c r="B434" i="22"/>
  <c r="C434" i="22" s="1"/>
  <c r="B433" i="22"/>
  <c r="C433" i="22" s="1"/>
  <c r="B432" i="22"/>
  <c r="C432" i="22" s="1"/>
  <c r="B431" i="22"/>
  <c r="C431" i="22" s="1"/>
  <c r="B430" i="22"/>
  <c r="C430" i="22" s="1"/>
  <c r="B429" i="22"/>
  <c r="C429" i="22" s="1"/>
  <c r="B428" i="22"/>
  <c r="C428" i="22" s="1"/>
  <c r="B427" i="22"/>
  <c r="C427" i="22" s="1"/>
  <c r="B426" i="22"/>
  <c r="C426" i="22" s="1"/>
  <c r="B425" i="22"/>
  <c r="C425" i="22" s="1"/>
  <c r="B424" i="22"/>
  <c r="C424" i="22" s="1"/>
  <c r="B423" i="22"/>
  <c r="C423" i="22" s="1"/>
  <c r="B422" i="22"/>
  <c r="C422" i="22" s="1"/>
  <c r="B421" i="22"/>
  <c r="C421" i="22" s="1"/>
  <c r="B420" i="22"/>
  <c r="C420" i="22" s="1"/>
  <c r="B419" i="22"/>
  <c r="C419" i="22" s="1"/>
  <c r="B418" i="22"/>
  <c r="C418" i="22" s="1"/>
  <c r="B417" i="22"/>
  <c r="C417" i="22" s="1"/>
  <c r="B416" i="22"/>
  <c r="C416" i="22" s="1"/>
  <c r="B415" i="22"/>
  <c r="C415" i="22" s="1"/>
  <c r="B414" i="22"/>
  <c r="C414" i="22" s="1"/>
  <c r="B413" i="22"/>
  <c r="C413" i="22" s="1"/>
  <c r="B412" i="22"/>
  <c r="C412" i="22" s="1"/>
  <c r="B411" i="22"/>
  <c r="C411" i="22" s="1"/>
  <c r="B410" i="22"/>
  <c r="C410" i="22" s="1"/>
  <c r="B409" i="22"/>
  <c r="C409" i="22" s="1"/>
  <c r="B408" i="22"/>
  <c r="C408" i="22" s="1"/>
  <c r="B407" i="22"/>
  <c r="C407" i="22" s="1"/>
  <c r="B406" i="22"/>
  <c r="C406" i="22" s="1"/>
  <c r="B405" i="22"/>
  <c r="C405" i="22" s="1"/>
  <c r="B404" i="22"/>
  <c r="C404" i="22" s="1"/>
  <c r="B403" i="22"/>
  <c r="C403" i="22" s="1"/>
  <c r="B402" i="22"/>
  <c r="C402" i="22" s="1"/>
  <c r="B401" i="22"/>
  <c r="C401" i="22" s="1"/>
  <c r="B400" i="22"/>
  <c r="C400" i="22" s="1"/>
  <c r="B399" i="22"/>
  <c r="C399" i="22" s="1"/>
  <c r="B398" i="22"/>
  <c r="C398" i="22" s="1"/>
  <c r="B397" i="22"/>
  <c r="C397" i="22" s="1"/>
  <c r="B396" i="22"/>
  <c r="C396" i="22" s="1"/>
  <c r="B395" i="22"/>
  <c r="C395" i="22" s="1"/>
  <c r="B394" i="22"/>
  <c r="C394" i="22" s="1"/>
  <c r="B393" i="22"/>
  <c r="C393" i="22" s="1"/>
  <c r="B392" i="22"/>
  <c r="C392" i="22" s="1"/>
  <c r="B391" i="22"/>
  <c r="C391" i="22" s="1"/>
  <c r="B390" i="22"/>
  <c r="C390" i="22" s="1"/>
  <c r="B389" i="22"/>
  <c r="C389" i="22" s="1"/>
  <c r="B388" i="22"/>
  <c r="C388" i="22" s="1"/>
  <c r="B387" i="22"/>
  <c r="C387" i="22" s="1"/>
  <c r="B386" i="22"/>
  <c r="C386" i="22" s="1"/>
  <c r="B385" i="22"/>
  <c r="C385" i="22" s="1"/>
  <c r="B384" i="22"/>
  <c r="C384" i="22" s="1"/>
  <c r="B383" i="22"/>
  <c r="C383" i="22" s="1"/>
  <c r="B382" i="22"/>
  <c r="C382" i="22" s="1"/>
  <c r="B381" i="22"/>
  <c r="C381" i="22" s="1"/>
  <c r="B380" i="22"/>
  <c r="C380" i="22" s="1"/>
  <c r="B379" i="22"/>
  <c r="C379" i="22" s="1"/>
  <c r="B378" i="22"/>
  <c r="C378" i="22" s="1"/>
  <c r="B377" i="22"/>
  <c r="C377" i="22" s="1"/>
  <c r="B376" i="22"/>
  <c r="C376" i="22" s="1"/>
  <c r="B375" i="22"/>
  <c r="C375" i="22" s="1"/>
  <c r="B374" i="22"/>
  <c r="C374" i="22" s="1"/>
  <c r="B373" i="22"/>
  <c r="C373" i="22" s="1"/>
  <c r="B372" i="22"/>
  <c r="C372" i="22" s="1"/>
  <c r="B371" i="22"/>
  <c r="C371" i="22" s="1"/>
  <c r="B370" i="22"/>
  <c r="C370" i="22" s="1"/>
  <c r="B369" i="22"/>
  <c r="C369" i="22" s="1"/>
  <c r="B368" i="22"/>
  <c r="C368" i="22" s="1"/>
  <c r="B367" i="22"/>
  <c r="C367" i="22" s="1"/>
  <c r="B366" i="22"/>
  <c r="C366" i="22" s="1"/>
  <c r="B365" i="22"/>
  <c r="C365" i="22" s="1"/>
  <c r="B364" i="22"/>
  <c r="C364" i="22" s="1"/>
  <c r="B363" i="22"/>
  <c r="C363" i="22" s="1"/>
  <c r="B362" i="22"/>
  <c r="C362" i="22" s="1"/>
  <c r="B361" i="22"/>
  <c r="C361" i="22" s="1"/>
  <c r="B360" i="22"/>
  <c r="C360" i="22" s="1"/>
  <c r="B359" i="22"/>
  <c r="C359" i="22" s="1"/>
  <c r="B358" i="22"/>
  <c r="C358" i="22" s="1"/>
  <c r="B357" i="22"/>
  <c r="C357" i="22" s="1"/>
  <c r="B356" i="22"/>
  <c r="C356" i="22" s="1"/>
  <c r="B355" i="22"/>
  <c r="C355" i="22" s="1"/>
  <c r="B354" i="22"/>
  <c r="C354" i="22" s="1"/>
  <c r="B353" i="22"/>
  <c r="C353" i="22" s="1"/>
  <c r="B352" i="22"/>
  <c r="C352" i="22" s="1"/>
  <c r="B351" i="22"/>
  <c r="C351" i="22" s="1"/>
  <c r="B350" i="22"/>
  <c r="C350" i="22" s="1"/>
  <c r="B349" i="22"/>
  <c r="C349" i="22" s="1"/>
  <c r="B348" i="22"/>
  <c r="C348" i="22" s="1"/>
  <c r="B347" i="22"/>
  <c r="C347" i="22" s="1"/>
  <c r="B346" i="22"/>
  <c r="C346" i="22" s="1"/>
  <c r="B345" i="22"/>
  <c r="C345" i="22" s="1"/>
  <c r="B344" i="22"/>
  <c r="C344" i="22" s="1"/>
  <c r="B343" i="22"/>
  <c r="C343" i="22" s="1"/>
  <c r="B342" i="22"/>
  <c r="C342" i="22" s="1"/>
  <c r="B341" i="22"/>
  <c r="C341" i="22" s="1"/>
  <c r="B340" i="22"/>
  <c r="C340" i="22" s="1"/>
  <c r="B339" i="22"/>
  <c r="C339" i="22" s="1"/>
  <c r="B338" i="22"/>
  <c r="C338" i="22" s="1"/>
  <c r="B337" i="22"/>
  <c r="C337" i="22" s="1"/>
  <c r="B336" i="22"/>
  <c r="C336" i="22" s="1"/>
  <c r="B335" i="22"/>
  <c r="C335" i="22" s="1"/>
  <c r="B334" i="22"/>
  <c r="C334" i="22" s="1"/>
  <c r="B333" i="22"/>
  <c r="C333" i="22" s="1"/>
  <c r="B332" i="22"/>
  <c r="C332" i="22" s="1"/>
  <c r="B331" i="22"/>
  <c r="C331" i="22" s="1"/>
  <c r="B330" i="22"/>
  <c r="C330" i="22" s="1"/>
  <c r="B329" i="22"/>
  <c r="C329" i="22" s="1"/>
  <c r="B328" i="22"/>
  <c r="C328" i="22" s="1"/>
  <c r="B327" i="22"/>
  <c r="C327" i="22" s="1"/>
  <c r="B326" i="22"/>
  <c r="C326" i="22" s="1"/>
  <c r="B325" i="22"/>
  <c r="C325" i="22" s="1"/>
  <c r="B324" i="22"/>
  <c r="C324" i="22" s="1"/>
  <c r="B323" i="22"/>
  <c r="C323" i="22" s="1"/>
  <c r="B322" i="22"/>
  <c r="C322" i="22" s="1"/>
  <c r="B321" i="22"/>
  <c r="C321" i="22" s="1"/>
  <c r="B320" i="22"/>
  <c r="C320" i="22" s="1"/>
  <c r="B319" i="22"/>
  <c r="C319" i="22" s="1"/>
  <c r="B318" i="22"/>
  <c r="C318" i="22" s="1"/>
  <c r="B317" i="22"/>
  <c r="C317" i="22" s="1"/>
  <c r="B316" i="22"/>
  <c r="C316" i="22" s="1"/>
  <c r="B315" i="22"/>
  <c r="C315" i="22" s="1"/>
  <c r="B314" i="22"/>
  <c r="C314" i="22" s="1"/>
  <c r="B313" i="22"/>
  <c r="C313" i="22" s="1"/>
  <c r="B312" i="22"/>
  <c r="C312" i="22" s="1"/>
  <c r="B311" i="22"/>
  <c r="C311" i="22" s="1"/>
  <c r="B310" i="22"/>
  <c r="C310" i="22" s="1"/>
  <c r="B309" i="22"/>
  <c r="C309" i="22" s="1"/>
  <c r="B308" i="22"/>
  <c r="C308" i="22" s="1"/>
  <c r="B307" i="22"/>
  <c r="C307" i="22" s="1"/>
  <c r="B306" i="22"/>
  <c r="C306" i="22" s="1"/>
  <c r="B305" i="22"/>
  <c r="C305" i="22" s="1"/>
  <c r="B304" i="22"/>
  <c r="C304" i="22" s="1"/>
  <c r="B303" i="22"/>
  <c r="C303" i="22" s="1"/>
  <c r="B302" i="22"/>
  <c r="C302" i="22" s="1"/>
  <c r="B301" i="22"/>
  <c r="C301" i="22" s="1"/>
  <c r="B300" i="22"/>
  <c r="C300" i="22" s="1"/>
  <c r="B299" i="22"/>
  <c r="C299" i="22" s="1"/>
  <c r="B298" i="22"/>
  <c r="C298" i="22" s="1"/>
  <c r="B297" i="22"/>
  <c r="C297" i="22" s="1"/>
  <c r="B296" i="22"/>
  <c r="C296" i="22" s="1"/>
  <c r="B295" i="22"/>
  <c r="C295" i="22" s="1"/>
  <c r="B294" i="22"/>
  <c r="C294" i="22" s="1"/>
  <c r="B293" i="22"/>
  <c r="C293" i="22" s="1"/>
  <c r="B292" i="22"/>
  <c r="C292" i="22" s="1"/>
  <c r="B291" i="22"/>
  <c r="C291" i="22" s="1"/>
  <c r="B290" i="22"/>
  <c r="C290" i="22" s="1"/>
  <c r="B289" i="22"/>
  <c r="C289" i="22" s="1"/>
  <c r="B288" i="22"/>
  <c r="C288" i="22" s="1"/>
  <c r="B287" i="22"/>
  <c r="C287" i="22" s="1"/>
  <c r="B286" i="22"/>
  <c r="C286" i="22" s="1"/>
  <c r="B285" i="22"/>
  <c r="C285" i="22" s="1"/>
  <c r="B284" i="22"/>
  <c r="C284" i="22" s="1"/>
  <c r="B283" i="22"/>
  <c r="C283" i="22" s="1"/>
  <c r="B282" i="22"/>
  <c r="C282" i="22" s="1"/>
  <c r="B281" i="22"/>
  <c r="C281" i="22" s="1"/>
  <c r="B280" i="22"/>
  <c r="C280" i="22" s="1"/>
  <c r="B279" i="22"/>
  <c r="C279" i="22" s="1"/>
  <c r="B278" i="22"/>
  <c r="C278" i="22" s="1"/>
  <c r="B277" i="22"/>
  <c r="C277" i="22" s="1"/>
  <c r="B276" i="22"/>
  <c r="C276" i="22" s="1"/>
  <c r="B275" i="22"/>
  <c r="C275" i="22" s="1"/>
  <c r="B274" i="22"/>
  <c r="C274" i="22" s="1"/>
  <c r="B273" i="22"/>
  <c r="C273" i="22" s="1"/>
  <c r="B272" i="22"/>
  <c r="C272" i="22" s="1"/>
  <c r="B271" i="22"/>
  <c r="C271" i="22" s="1"/>
  <c r="B270" i="22"/>
  <c r="C270" i="22" s="1"/>
  <c r="B269" i="22"/>
  <c r="C269" i="22" s="1"/>
  <c r="B268" i="22"/>
  <c r="C268" i="22" s="1"/>
  <c r="B267" i="22"/>
  <c r="C267" i="22" s="1"/>
  <c r="B266" i="22"/>
  <c r="C266" i="22" s="1"/>
  <c r="B265" i="22"/>
  <c r="C265" i="22" s="1"/>
  <c r="B264" i="22"/>
  <c r="C264" i="22" s="1"/>
  <c r="B263" i="22"/>
  <c r="C263" i="22" s="1"/>
  <c r="B262" i="22"/>
  <c r="C262" i="22" s="1"/>
  <c r="B261" i="22"/>
  <c r="C261" i="22" s="1"/>
  <c r="B260" i="22"/>
  <c r="C260" i="22" s="1"/>
  <c r="B259" i="22"/>
  <c r="C259" i="22" s="1"/>
  <c r="B258" i="22"/>
  <c r="C258" i="22" s="1"/>
  <c r="B257" i="22"/>
  <c r="C257" i="22" s="1"/>
  <c r="B256" i="22"/>
  <c r="C256" i="22" s="1"/>
  <c r="B255" i="22"/>
  <c r="C255" i="22" s="1"/>
  <c r="B254" i="22"/>
  <c r="C254" i="22" s="1"/>
  <c r="B253" i="22"/>
  <c r="C253" i="22" s="1"/>
  <c r="B252" i="22"/>
  <c r="C252" i="22" s="1"/>
  <c r="B251" i="22"/>
  <c r="C251" i="22" s="1"/>
  <c r="B250" i="22"/>
  <c r="C250" i="22" s="1"/>
  <c r="B249" i="22"/>
  <c r="C249" i="22" s="1"/>
  <c r="B248" i="22"/>
  <c r="C248" i="22" s="1"/>
  <c r="B247" i="22"/>
  <c r="C247" i="22" s="1"/>
  <c r="B246" i="22"/>
  <c r="C246" i="22" s="1"/>
  <c r="B245" i="22"/>
  <c r="C245" i="22" s="1"/>
  <c r="B244" i="22"/>
  <c r="C244" i="22" s="1"/>
  <c r="B243" i="22"/>
  <c r="C243" i="22" s="1"/>
  <c r="B242" i="22"/>
  <c r="C242" i="22" s="1"/>
  <c r="B241" i="22"/>
  <c r="C241" i="22" s="1"/>
  <c r="B240" i="22"/>
  <c r="C240" i="22" s="1"/>
  <c r="B239" i="22"/>
  <c r="C239" i="22" s="1"/>
  <c r="B238" i="22"/>
  <c r="C238" i="22" s="1"/>
  <c r="B237" i="22"/>
  <c r="C237" i="22" s="1"/>
  <c r="B236" i="22"/>
  <c r="C236" i="22" s="1"/>
  <c r="B235" i="22"/>
  <c r="C235" i="22" s="1"/>
  <c r="B234" i="22"/>
  <c r="C234" i="22" s="1"/>
  <c r="B233" i="22"/>
  <c r="C233" i="22" s="1"/>
  <c r="B232" i="22"/>
  <c r="C232" i="22" s="1"/>
  <c r="B231" i="22"/>
  <c r="C231" i="22" s="1"/>
  <c r="B230" i="22"/>
  <c r="C230" i="22" s="1"/>
  <c r="B229" i="22"/>
  <c r="C229" i="22" s="1"/>
  <c r="B228" i="22"/>
  <c r="C228" i="22" s="1"/>
  <c r="B227" i="22"/>
  <c r="C227" i="22" s="1"/>
  <c r="B226" i="22"/>
  <c r="C226" i="22" s="1"/>
  <c r="B225" i="22"/>
  <c r="C225" i="22" s="1"/>
  <c r="B224" i="22"/>
  <c r="C224" i="22" s="1"/>
  <c r="B223" i="22"/>
  <c r="C223" i="22" s="1"/>
  <c r="B222" i="22"/>
  <c r="C222" i="22" s="1"/>
  <c r="B221" i="22"/>
  <c r="C221" i="22" s="1"/>
  <c r="B220" i="22"/>
  <c r="C220" i="22" s="1"/>
  <c r="B219" i="22"/>
  <c r="C219" i="22" s="1"/>
  <c r="B218" i="22"/>
  <c r="C218" i="22" s="1"/>
  <c r="B217" i="22"/>
  <c r="C217" i="22" s="1"/>
  <c r="B216" i="22"/>
  <c r="C216" i="22" s="1"/>
  <c r="B215" i="22"/>
  <c r="C215" i="22" s="1"/>
  <c r="B214" i="22"/>
  <c r="C214" i="22" s="1"/>
  <c r="B213" i="22"/>
  <c r="C213" i="22" s="1"/>
  <c r="B212" i="22"/>
  <c r="C212" i="22" s="1"/>
  <c r="B211" i="22"/>
  <c r="C211" i="22" s="1"/>
  <c r="B210" i="22"/>
  <c r="C210" i="22" s="1"/>
  <c r="B209" i="22"/>
  <c r="C209" i="22" s="1"/>
  <c r="B208" i="22"/>
  <c r="C208" i="22" s="1"/>
  <c r="B207" i="22"/>
  <c r="C207" i="22" s="1"/>
  <c r="B206" i="22"/>
  <c r="C206" i="22" s="1"/>
  <c r="B205" i="22"/>
  <c r="C205" i="22" s="1"/>
  <c r="B204" i="22"/>
  <c r="C204" i="22" s="1"/>
  <c r="B203" i="22"/>
  <c r="C203" i="22" s="1"/>
  <c r="B202" i="22"/>
  <c r="C202" i="22" s="1"/>
  <c r="B201" i="22"/>
  <c r="C201" i="22" s="1"/>
  <c r="B200" i="22"/>
  <c r="C200" i="22" s="1"/>
  <c r="B199" i="22"/>
  <c r="C199" i="22" s="1"/>
  <c r="B198" i="22"/>
  <c r="C198" i="22" s="1"/>
  <c r="B197" i="22"/>
  <c r="C197" i="22" s="1"/>
  <c r="B196" i="22"/>
  <c r="C196" i="22" s="1"/>
  <c r="B195" i="22"/>
  <c r="C195" i="22" s="1"/>
  <c r="B194" i="22"/>
  <c r="C194" i="22" s="1"/>
  <c r="B193" i="22"/>
  <c r="C193" i="22" s="1"/>
  <c r="B192" i="22"/>
  <c r="C192" i="22" s="1"/>
  <c r="B191" i="22"/>
  <c r="C191" i="22" s="1"/>
  <c r="B190" i="22"/>
  <c r="C190" i="22" s="1"/>
  <c r="B189" i="22"/>
  <c r="C189" i="22" s="1"/>
  <c r="B188" i="22"/>
  <c r="C188" i="22" s="1"/>
  <c r="B187" i="22"/>
  <c r="C187" i="22" s="1"/>
  <c r="B186" i="22"/>
  <c r="C186" i="22" s="1"/>
  <c r="B185" i="22"/>
  <c r="C185" i="22" s="1"/>
  <c r="B184" i="22"/>
  <c r="C184" i="22" s="1"/>
  <c r="B183" i="22"/>
  <c r="C183" i="22" s="1"/>
  <c r="B182" i="22"/>
  <c r="C182" i="22" s="1"/>
  <c r="B181" i="22"/>
  <c r="C181" i="22" s="1"/>
  <c r="B180" i="22"/>
  <c r="C180" i="22" s="1"/>
  <c r="B179" i="22"/>
  <c r="C179" i="22" s="1"/>
  <c r="B178" i="22"/>
  <c r="C178" i="22" s="1"/>
  <c r="B177" i="22"/>
  <c r="C177" i="22" s="1"/>
  <c r="B176" i="22"/>
  <c r="C176" i="22" s="1"/>
  <c r="B175" i="22"/>
  <c r="C175" i="22" s="1"/>
  <c r="B174" i="22"/>
  <c r="C174" i="22" s="1"/>
  <c r="B173" i="22"/>
  <c r="C173" i="22" s="1"/>
  <c r="B172" i="22"/>
  <c r="C172" i="22" s="1"/>
  <c r="B171" i="22"/>
  <c r="C171" i="22" s="1"/>
  <c r="B170" i="22"/>
  <c r="C170" i="22" s="1"/>
  <c r="B169" i="22"/>
  <c r="C169" i="22" s="1"/>
  <c r="B168" i="22"/>
  <c r="C168" i="22" s="1"/>
  <c r="B167" i="22"/>
  <c r="C167" i="22" s="1"/>
  <c r="B166" i="22"/>
  <c r="C166" i="22" s="1"/>
  <c r="B165" i="22"/>
  <c r="C165" i="22" s="1"/>
  <c r="B164" i="22"/>
  <c r="C164" i="22" s="1"/>
  <c r="B163" i="22"/>
  <c r="C163" i="22" s="1"/>
  <c r="B162" i="22"/>
  <c r="C162" i="22" s="1"/>
  <c r="B161" i="22"/>
  <c r="C161" i="22" s="1"/>
  <c r="B160" i="22"/>
  <c r="C160" i="22" s="1"/>
  <c r="B159" i="22"/>
  <c r="C159" i="22" s="1"/>
  <c r="B158" i="22"/>
  <c r="C158" i="22" s="1"/>
  <c r="B157" i="22"/>
  <c r="C157" i="22" s="1"/>
  <c r="B156" i="22"/>
  <c r="C156" i="22" s="1"/>
  <c r="B155" i="22"/>
  <c r="C155" i="22" s="1"/>
  <c r="B154" i="22"/>
  <c r="C154" i="22" s="1"/>
  <c r="B153" i="22"/>
  <c r="C153" i="22" s="1"/>
  <c r="B152" i="22"/>
  <c r="C152" i="22" s="1"/>
  <c r="B151" i="22"/>
  <c r="C151" i="22" s="1"/>
  <c r="B150" i="22"/>
  <c r="C150" i="22" s="1"/>
  <c r="B149" i="22"/>
  <c r="C149" i="22" s="1"/>
  <c r="B148" i="22"/>
  <c r="C148" i="22" s="1"/>
  <c r="B147" i="22"/>
  <c r="C147" i="22" s="1"/>
  <c r="B146" i="22"/>
  <c r="C146" i="22" s="1"/>
  <c r="B145" i="22"/>
  <c r="C145" i="22" s="1"/>
  <c r="B144" i="22"/>
  <c r="C144" i="22" s="1"/>
  <c r="B143" i="22"/>
  <c r="C143" i="22" s="1"/>
  <c r="B142" i="22"/>
  <c r="C142" i="22" s="1"/>
  <c r="B141" i="22"/>
  <c r="C141" i="22" s="1"/>
  <c r="B140" i="22"/>
  <c r="C140" i="22" s="1"/>
  <c r="B139" i="22"/>
  <c r="C139" i="22" s="1"/>
  <c r="B138" i="22"/>
  <c r="C138" i="22" s="1"/>
  <c r="B137" i="22"/>
  <c r="C137" i="22" s="1"/>
  <c r="B136" i="22"/>
  <c r="C136" i="22" s="1"/>
  <c r="B135" i="22"/>
  <c r="C135" i="22" s="1"/>
  <c r="B134" i="22"/>
  <c r="C134" i="22" s="1"/>
  <c r="B133" i="22"/>
  <c r="C133" i="22" s="1"/>
  <c r="B132" i="22"/>
  <c r="C132" i="22" s="1"/>
  <c r="B131" i="22"/>
  <c r="C131" i="22" s="1"/>
  <c r="B130" i="22"/>
  <c r="C130" i="22" s="1"/>
  <c r="B129" i="22"/>
  <c r="C129" i="22" s="1"/>
  <c r="B128" i="22"/>
  <c r="C128" i="22" s="1"/>
  <c r="B127" i="22"/>
  <c r="C127" i="22" s="1"/>
  <c r="B126" i="22"/>
  <c r="C126" i="22" s="1"/>
  <c r="B125" i="22"/>
  <c r="C125" i="22" s="1"/>
  <c r="B124" i="22"/>
  <c r="C124" i="22" s="1"/>
  <c r="B123" i="22"/>
  <c r="C123" i="22" s="1"/>
  <c r="B122" i="22"/>
  <c r="C122" i="22" s="1"/>
  <c r="B121" i="22"/>
  <c r="C121" i="22" s="1"/>
  <c r="B120" i="22"/>
  <c r="C120" i="22" s="1"/>
  <c r="B119" i="22"/>
  <c r="C119" i="22" s="1"/>
  <c r="B118" i="22"/>
  <c r="C118" i="22" s="1"/>
  <c r="B117" i="22"/>
  <c r="C117" i="22" s="1"/>
  <c r="B116" i="22"/>
  <c r="C116" i="22" s="1"/>
  <c r="B115" i="22"/>
  <c r="C115" i="22" s="1"/>
  <c r="B114" i="22"/>
  <c r="C114" i="22" s="1"/>
  <c r="B113" i="22"/>
  <c r="C113" i="22" s="1"/>
  <c r="B112" i="22"/>
  <c r="C112" i="22" s="1"/>
  <c r="B111" i="22"/>
  <c r="C111" i="22" s="1"/>
  <c r="B110" i="22"/>
  <c r="C110" i="22" s="1"/>
  <c r="B109" i="22"/>
  <c r="C109" i="22" s="1"/>
  <c r="B108" i="22"/>
  <c r="C108" i="22" s="1"/>
  <c r="B107" i="22"/>
  <c r="C107" i="22" s="1"/>
  <c r="B106" i="22"/>
  <c r="C106" i="22" s="1"/>
  <c r="B105" i="22"/>
  <c r="C105" i="22" s="1"/>
  <c r="B104" i="22"/>
  <c r="C104" i="22" s="1"/>
  <c r="B103" i="22"/>
  <c r="C103" i="22" s="1"/>
  <c r="B102" i="22"/>
  <c r="C102" i="22" s="1"/>
  <c r="B101" i="22"/>
  <c r="C101" i="22" s="1"/>
  <c r="B100" i="22"/>
  <c r="C100" i="22" s="1"/>
  <c r="B99" i="22"/>
  <c r="C99" i="22" s="1"/>
  <c r="B98" i="22"/>
  <c r="C98" i="22" s="1"/>
  <c r="B97" i="22"/>
  <c r="C97" i="22" s="1"/>
  <c r="B96" i="22"/>
  <c r="C96" i="22" s="1"/>
  <c r="B95" i="22"/>
  <c r="C95" i="22" s="1"/>
  <c r="B94" i="22"/>
  <c r="C94" i="22" s="1"/>
  <c r="B93" i="22"/>
  <c r="C93" i="22" s="1"/>
  <c r="B92" i="22"/>
  <c r="C92" i="22" s="1"/>
  <c r="B91" i="22"/>
  <c r="C91" i="22" s="1"/>
  <c r="B90" i="22"/>
  <c r="C90" i="22" s="1"/>
  <c r="B89" i="22"/>
  <c r="C89" i="22" s="1"/>
  <c r="B88" i="22"/>
  <c r="C88" i="22" s="1"/>
  <c r="B87" i="22"/>
  <c r="C87" i="22" s="1"/>
  <c r="B86" i="22"/>
  <c r="C86" i="22" s="1"/>
  <c r="B85" i="22"/>
  <c r="C85" i="22" s="1"/>
  <c r="B84" i="22"/>
  <c r="C84" i="22" s="1"/>
  <c r="B83" i="22"/>
  <c r="C83" i="22" s="1"/>
  <c r="B82" i="22"/>
  <c r="C82" i="22" s="1"/>
  <c r="B81" i="22"/>
  <c r="C81" i="22" s="1"/>
  <c r="B80" i="22"/>
  <c r="C80" i="22" s="1"/>
  <c r="B79" i="22"/>
  <c r="C79" i="22" s="1"/>
  <c r="B78" i="22"/>
  <c r="C78" i="22" s="1"/>
  <c r="B77" i="22"/>
  <c r="C77" i="22" s="1"/>
  <c r="B76" i="22"/>
  <c r="C76" i="22" s="1"/>
  <c r="B75" i="22"/>
  <c r="C75" i="22" s="1"/>
  <c r="B74" i="22"/>
  <c r="C74" i="22" s="1"/>
  <c r="B73" i="22"/>
  <c r="C73" i="22" s="1"/>
  <c r="B72" i="22"/>
  <c r="C72" i="22" s="1"/>
  <c r="B71" i="22"/>
  <c r="C71" i="22" s="1"/>
  <c r="B70" i="22"/>
  <c r="C70" i="22" s="1"/>
  <c r="B69" i="22"/>
  <c r="C69" i="22" s="1"/>
  <c r="B68" i="22"/>
  <c r="C68" i="22" s="1"/>
  <c r="B67" i="22"/>
  <c r="C67" i="22" s="1"/>
  <c r="B66" i="22"/>
  <c r="C66" i="22" s="1"/>
  <c r="B65" i="22"/>
  <c r="C65" i="22" s="1"/>
  <c r="B64" i="22"/>
  <c r="C64" i="22" s="1"/>
  <c r="B63" i="22"/>
  <c r="C63" i="22" s="1"/>
  <c r="B62" i="22"/>
  <c r="C62" i="22" s="1"/>
  <c r="B61" i="22"/>
  <c r="C61" i="22" s="1"/>
  <c r="B60" i="22"/>
  <c r="C60" i="22" s="1"/>
  <c r="B59" i="22"/>
  <c r="C59" i="22" s="1"/>
  <c r="B58" i="22"/>
  <c r="C58" i="22" s="1"/>
  <c r="B57" i="22"/>
  <c r="C57" i="22" s="1"/>
  <c r="B56" i="22"/>
  <c r="C56" i="22" s="1"/>
  <c r="B55" i="22"/>
  <c r="C55" i="22" s="1"/>
  <c r="B54" i="22"/>
  <c r="C54" i="22" s="1"/>
  <c r="B53" i="22"/>
  <c r="C53" i="22" s="1"/>
  <c r="B52" i="22"/>
  <c r="C52" i="22" s="1"/>
  <c r="B51" i="22"/>
  <c r="C51" i="22" s="1"/>
  <c r="B50" i="22"/>
  <c r="C50" i="22" s="1"/>
  <c r="B49" i="22"/>
  <c r="C49" i="22" s="1"/>
  <c r="B48" i="22"/>
  <c r="C48" i="22" s="1"/>
  <c r="B47" i="22"/>
  <c r="C47" i="22" s="1"/>
  <c r="B46" i="22"/>
  <c r="C46" i="22" s="1"/>
  <c r="B45" i="22"/>
  <c r="C45" i="22" s="1"/>
  <c r="B44" i="22"/>
  <c r="C44" i="22" s="1"/>
  <c r="B43" i="22"/>
  <c r="C43" i="22" s="1"/>
  <c r="B42" i="22"/>
  <c r="C42" i="22" s="1"/>
  <c r="B41" i="22"/>
  <c r="C41" i="22" s="1"/>
  <c r="B40" i="22"/>
  <c r="C40" i="22" s="1"/>
  <c r="B39" i="22"/>
  <c r="C39" i="22" s="1"/>
  <c r="B38" i="22"/>
  <c r="C38" i="22" s="1"/>
  <c r="B37" i="22"/>
  <c r="C37" i="22" s="1"/>
  <c r="B36" i="22"/>
  <c r="C36" i="22" s="1"/>
  <c r="B35" i="22"/>
  <c r="C35" i="22" s="1"/>
  <c r="B34" i="22"/>
  <c r="C34" i="22" s="1"/>
  <c r="B33" i="22"/>
  <c r="C33" i="22" s="1"/>
  <c r="B32" i="22"/>
  <c r="C32" i="22" s="1"/>
  <c r="B31" i="22"/>
  <c r="C31" i="22" s="1"/>
  <c r="B30" i="22"/>
  <c r="C30" i="22" s="1"/>
  <c r="B29" i="22"/>
  <c r="C29" i="22" s="1"/>
  <c r="B28" i="22"/>
  <c r="C28" i="22" s="1"/>
  <c r="B27" i="22"/>
  <c r="C27" i="22" s="1"/>
  <c r="B26" i="22"/>
  <c r="C26" i="22" s="1"/>
  <c r="B25" i="22"/>
  <c r="C25" i="22" s="1"/>
  <c r="B24" i="22"/>
  <c r="C24" i="22" s="1"/>
  <c r="B23" i="22"/>
  <c r="C23" i="22" s="1"/>
  <c r="B22" i="22"/>
  <c r="C22" i="22" s="1"/>
  <c r="B21" i="22"/>
  <c r="C21" i="22" s="1"/>
  <c r="M20" i="22"/>
  <c r="B20" i="22"/>
  <c r="C20" i="22" s="1"/>
  <c r="F19" i="22"/>
  <c r="B19" i="22"/>
  <c r="C19" i="22" s="1"/>
  <c r="M18" i="22"/>
  <c r="F18" i="22"/>
  <c r="B18" i="22"/>
  <c r="C18" i="22" s="1"/>
  <c r="M17" i="22"/>
  <c r="F17" i="22"/>
  <c r="B17" i="22"/>
  <c r="C17" i="22" s="1"/>
  <c r="M16" i="22"/>
  <c r="F16" i="22"/>
  <c r="B16" i="22"/>
  <c r="C16" i="22" s="1"/>
  <c r="M15" i="22"/>
  <c r="F15" i="22"/>
  <c r="B15" i="22"/>
  <c r="C15" i="22" s="1"/>
  <c r="M14" i="22"/>
  <c r="F14" i="22"/>
  <c r="B14" i="22"/>
  <c r="C14" i="22" s="1"/>
  <c r="M13" i="22"/>
  <c r="F13" i="22"/>
  <c r="B13" i="22"/>
  <c r="C13" i="22" s="1"/>
  <c r="M12" i="22"/>
  <c r="B12" i="22"/>
  <c r="C12" i="22" s="1"/>
  <c r="M11" i="22"/>
  <c r="B11" i="22"/>
  <c r="C11" i="22" s="1"/>
  <c r="B10" i="22"/>
  <c r="C10" i="22" s="1"/>
  <c r="Y5" i="22"/>
  <c r="AE5" i="22"/>
  <c r="S5" i="22"/>
  <c r="F5" i="22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Q30" i="11"/>
  <c r="I13" i="24" l="1"/>
  <c r="AF17" i="22"/>
  <c r="I14" i="25"/>
  <c r="Z18" i="22"/>
  <c r="I16" i="27"/>
  <c r="T20" i="22"/>
  <c r="V20" i="22" s="1"/>
  <c r="I7" i="27"/>
  <c r="T11" i="22"/>
  <c r="V11" i="22" s="1"/>
  <c r="I15" i="24"/>
  <c r="AF19" i="22"/>
  <c r="I9" i="24"/>
  <c r="AF13" i="22"/>
  <c r="I11" i="24"/>
  <c r="AF15" i="22"/>
  <c r="I12" i="25"/>
  <c r="Z16" i="22"/>
  <c r="AB16" i="22" s="1"/>
  <c r="Z10" i="22"/>
  <c r="I8" i="27"/>
  <c r="T12" i="22"/>
  <c r="V12" i="22" s="1"/>
  <c r="I10" i="27"/>
  <c r="T14" i="22"/>
  <c r="V14" i="22" s="1"/>
  <c r="I14" i="27"/>
  <c r="T18" i="22"/>
  <c r="V18" i="22" s="1"/>
  <c r="AH19" i="22"/>
  <c r="AH10" i="22"/>
  <c r="I10" i="24"/>
  <c r="AF14" i="22"/>
  <c r="AH14" i="22" s="1"/>
  <c r="I8" i="25"/>
  <c r="Z12" i="22"/>
  <c r="AH17" i="22"/>
  <c r="I12" i="24"/>
  <c r="AF16" i="22"/>
  <c r="I6" i="24"/>
  <c r="AF10" i="22"/>
  <c r="AG4" i="22"/>
  <c r="AG6" i="22" s="1"/>
  <c r="I11" i="25"/>
  <c r="Z15" i="22"/>
  <c r="AB15" i="22" s="1"/>
  <c r="I9" i="25"/>
  <c r="Z13" i="22"/>
  <c r="AB13" i="22" s="1"/>
  <c r="I13" i="27"/>
  <c r="T17" i="22"/>
  <c r="V17" i="22" s="1"/>
  <c r="I15" i="27"/>
  <c r="T19" i="22"/>
  <c r="V19" i="22" s="1"/>
  <c r="I9" i="27"/>
  <c r="T13" i="22"/>
  <c r="V13" i="22" s="1"/>
  <c r="AB18" i="22"/>
  <c r="AB12" i="22"/>
  <c r="AH18" i="22"/>
  <c r="AH13" i="22"/>
  <c r="G797" i="1"/>
  <c r="G801" i="1"/>
  <c r="G805" i="1"/>
  <c r="G793" i="1"/>
  <c r="G794" i="1"/>
  <c r="G798" i="1"/>
  <c r="G802" i="1"/>
  <c r="G806" i="1"/>
  <c r="G796" i="1"/>
  <c r="G800" i="1"/>
  <c r="G804" i="1"/>
  <c r="G808" i="1"/>
  <c r="G795" i="1"/>
  <c r="G799" i="1"/>
  <c r="G803" i="1"/>
  <c r="G807" i="1"/>
  <c r="G772" i="1"/>
  <c r="G776" i="1"/>
  <c r="G780" i="1"/>
  <c r="G784" i="1"/>
  <c r="G788" i="1"/>
  <c r="G792" i="1"/>
  <c r="G778" i="1"/>
  <c r="G771" i="1"/>
  <c r="G791" i="1"/>
  <c r="G773" i="1"/>
  <c r="G777" i="1"/>
  <c r="G781" i="1"/>
  <c r="G785" i="1"/>
  <c r="G789" i="1"/>
  <c r="G769" i="1"/>
  <c r="G770" i="1"/>
  <c r="G782" i="1"/>
  <c r="G790" i="1"/>
  <c r="G775" i="1"/>
  <c r="G787" i="1"/>
  <c r="G774" i="1"/>
  <c r="G786" i="1"/>
  <c r="G779" i="1"/>
  <c r="G783" i="1"/>
  <c r="AH16" i="22"/>
  <c r="I14" i="24"/>
  <c r="AF18" i="22"/>
  <c r="I7" i="25"/>
  <c r="F1" i="25" s="1"/>
  <c r="F3" i="25" s="1"/>
  <c r="Z11" i="22"/>
  <c r="AB11" i="22" s="1"/>
  <c r="AB10" i="22"/>
  <c r="I16" i="24"/>
  <c r="AF20" i="22"/>
  <c r="I7" i="24"/>
  <c r="AF11" i="22"/>
  <c r="AH11" i="22" s="1"/>
  <c r="I8" i="24"/>
  <c r="AF12" i="22"/>
  <c r="I13" i="25"/>
  <c r="Z17" i="22"/>
  <c r="AB17" i="22" s="1"/>
  <c r="I15" i="25"/>
  <c r="Z19" i="22"/>
  <c r="I10" i="25"/>
  <c r="Z14" i="22"/>
  <c r="AB14" i="22" s="1"/>
  <c r="I16" i="25"/>
  <c r="Z20" i="22"/>
  <c r="I6" i="27"/>
  <c r="F1" i="27" s="1"/>
  <c r="F3" i="27" s="1"/>
  <c r="T10" i="22"/>
  <c r="V10" i="22" s="1"/>
  <c r="S7" i="22" s="1"/>
  <c r="AB19" i="22"/>
  <c r="AH15" i="22"/>
  <c r="AB20" i="22"/>
  <c r="AH20" i="22"/>
  <c r="AH12" i="22"/>
  <c r="F1" i="30"/>
  <c r="F3" i="30" s="1"/>
  <c r="F1" i="29"/>
  <c r="F3" i="29" s="1"/>
  <c r="F1" i="28"/>
  <c r="F3" i="28" s="1"/>
  <c r="F1" i="26"/>
  <c r="F3" i="26" s="1"/>
  <c r="F1" i="24"/>
  <c r="F3" i="24" s="1"/>
  <c r="F1" i="23"/>
  <c r="F3" i="23" s="1"/>
  <c r="B6" i="22"/>
  <c r="U4" i="22" s="1"/>
  <c r="U6" i="22" s="1"/>
  <c r="H18" i="22"/>
  <c r="U20" i="22"/>
  <c r="H12" i="22"/>
  <c r="H15" i="22"/>
  <c r="H11" i="22"/>
  <c r="H14" i="22"/>
  <c r="M19" i="22"/>
  <c r="H10" i="22"/>
  <c r="H17" i="22"/>
  <c r="H13" i="22"/>
  <c r="H16" i="22"/>
  <c r="H19" i="22"/>
  <c r="U18" i="22"/>
  <c r="F20" i="22"/>
  <c r="H20" i="22" s="1"/>
  <c r="F6" i="16"/>
  <c r="H6" i="16" s="1"/>
  <c r="B7" i="15"/>
  <c r="C7" i="15" s="1"/>
  <c r="B141" i="16"/>
  <c r="C141" i="16" s="1"/>
  <c r="B140" i="16"/>
  <c r="C140" i="16" s="1"/>
  <c r="B139" i="16"/>
  <c r="C139" i="16" s="1"/>
  <c r="B138" i="16"/>
  <c r="C138" i="16" s="1"/>
  <c r="B137" i="16"/>
  <c r="C137" i="16" s="1"/>
  <c r="B136" i="16"/>
  <c r="C136" i="16" s="1"/>
  <c r="B135" i="16"/>
  <c r="C135" i="16" s="1"/>
  <c r="B134" i="16"/>
  <c r="C134" i="16" s="1"/>
  <c r="B133" i="16"/>
  <c r="C133" i="16" s="1"/>
  <c r="B132" i="16"/>
  <c r="C132" i="16" s="1"/>
  <c r="B131" i="16"/>
  <c r="C131" i="16" s="1"/>
  <c r="B130" i="16"/>
  <c r="C130" i="16" s="1"/>
  <c r="B129" i="16"/>
  <c r="C129" i="16" s="1"/>
  <c r="B128" i="16"/>
  <c r="C128" i="16" s="1"/>
  <c r="B127" i="16"/>
  <c r="C127" i="16" s="1"/>
  <c r="B126" i="16"/>
  <c r="C126" i="16" s="1"/>
  <c r="B125" i="16"/>
  <c r="C125" i="16" s="1"/>
  <c r="B124" i="16"/>
  <c r="C124" i="16" s="1"/>
  <c r="B123" i="16"/>
  <c r="C123" i="16" s="1"/>
  <c r="B122" i="16"/>
  <c r="C122" i="16" s="1"/>
  <c r="B121" i="16"/>
  <c r="C121" i="16" s="1"/>
  <c r="B120" i="16"/>
  <c r="C120" i="16" s="1"/>
  <c r="B119" i="16"/>
  <c r="C119" i="16" s="1"/>
  <c r="B118" i="16"/>
  <c r="C118" i="16" s="1"/>
  <c r="B117" i="16"/>
  <c r="C117" i="16" s="1"/>
  <c r="B116" i="16"/>
  <c r="C116" i="16" s="1"/>
  <c r="B115" i="16"/>
  <c r="C115" i="16" s="1"/>
  <c r="B114" i="16"/>
  <c r="C114" i="16" s="1"/>
  <c r="B113" i="16"/>
  <c r="C113" i="16" s="1"/>
  <c r="B112" i="16"/>
  <c r="C112" i="16" s="1"/>
  <c r="B111" i="16"/>
  <c r="C111" i="16" s="1"/>
  <c r="B110" i="16"/>
  <c r="C110" i="16" s="1"/>
  <c r="B109" i="16"/>
  <c r="C109" i="16" s="1"/>
  <c r="B108" i="16"/>
  <c r="C108" i="16" s="1"/>
  <c r="B107" i="16"/>
  <c r="C107" i="16" s="1"/>
  <c r="B106" i="16"/>
  <c r="C106" i="16" s="1"/>
  <c r="B105" i="16"/>
  <c r="C105" i="16" s="1"/>
  <c r="B104" i="16"/>
  <c r="C104" i="16" s="1"/>
  <c r="B103" i="16"/>
  <c r="C103" i="16" s="1"/>
  <c r="B102" i="16"/>
  <c r="C102" i="16" s="1"/>
  <c r="B101" i="16"/>
  <c r="C101" i="16" s="1"/>
  <c r="B100" i="16"/>
  <c r="C100" i="16" s="1"/>
  <c r="B99" i="16"/>
  <c r="C99" i="16" s="1"/>
  <c r="B98" i="16"/>
  <c r="C98" i="16" s="1"/>
  <c r="B97" i="16"/>
  <c r="C97" i="16" s="1"/>
  <c r="B96" i="16"/>
  <c r="C96" i="16" s="1"/>
  <c r="B95" i="16"/>
  <c r="C95" i="16" s="1"/>
  <c r="B94" i="16"/>
  <c r="C94" i="16" s="1"/>
  <c r="B93" i="16"/>
  <c r="C93" i="16" s="1"/>
  <c r="B92" i="16"/>
  <c r="C92" i="16" s="1"/>
  <c r="B91" i="16"/>
  <c r="C91" i="16" s="1"/>
  <c r="B90" i="16"/>
  <c r="C90" i="16" s="1"/>
  <c r="B89" i="16"/>
  <c r="C89" i="16" s="1"/>
  <c r="B88" i="16"/>
  <c r="C88" i="16" s="1"/>
  <c r="B87" i="16"/>
  <c r="C87" i="16" s="1"/>
  <c r="B86" i="16"/>
  <c r="C86" i="16" s="1"/>
  <c r="B85" i="16"/>
  <c r="C85" i="16" s="1"/>
  <c r="B84" i="16"/>
  <c r="C84" i="16" s="1"/>
  <c r="B83" i="16"/>
  <c r="C83" i="16" s="1"/>
  <c r="B82" i="16"/>
  <c r="C82" i="16" s="1"/>
  <c r="B81" i="16"/>
  <c r="C81" i="16" s="1"/>
  <c r="B80" i="16"/>
  <c r="C80" i="16" s="1"/>
  <c r="B79" i="16"/>
  <c r="C79" i="16" s="1"/>
  <c r="B78" i="16"/>
  <c r="C78" i="16" s="1"/>
  <c r="B77" i="16"/>
  <c r="C77" i="16" s="1"/>
  <c r="B76" i="16"/>
  <c r="C76" i="16" s="1"/>
  <c r="B75" i="16"/>
  <c r="C75" i="16" s="1"/>
  <c r="B74" i="16"/>
  <c r="C74" i="16" s="1"/>
  <c r="B73" i="16"/>
  <c r="C73" i="16" s="1"/>
  <c r="B72" i="16"/>
  <c r="C72" i="16" s="1"/>
  <c r="B71" i="16"/>
  <c r="C71" i="16" s="1"/>
  <c r="B70" i="16"/>
  <c r="C70" i="16" s="1"/>
  <c r="B69" i="16"/>
  <c r="C69" i="16" s="1"/>
  <c r="B68" i="16"/>
  <c r="C68" i="16" s="1"/>
  <c r="B67" i="16"/>
  <c r="C67" i="16" s="1"/>
  <c r="B66" i="16"/>
  <c r="C66" i="16" s="1"/>
  <c r="B65" i="16"/>
  <c r="C65" i="16" s="1"/>
  <c r="B64" i="16"/>
  <c r="C64" i="16" s="1"/>
  <c r="B63" i="16"/>
  <c r="C63" i="16" s="1"/>
  <c r="B62" i="16"/>
  <c r="C62" i="16" s="1"/>
  <c r="B61" i="16"/>
  <c r="C61" i="16" s="1"/>
  <c r="B60" i="16"/>
  <c r="C60" i="16" s="1"/>
  <c r="B59" i="16"/>
  <c r="C59" i="16" s="1"/>
  <c r="B58" i="16"/>
  <c r="C58" i="16" s="1"/>
  <c r="B57" i="16"/>
  <c r="C57" i="16" s="1"/>
  <c r="B56" i="16"/>
  <c r="C56" i="16" s="1"/>
  <c r="B55" i="16"/>
  <c r="C55" i="16" s="1"/>
  <c r="B54" i="16"/>
  <c r="C54" i="16" s="1"/>
  <c r="B53" i="16"/>
  <c r="C53" i="16" s="1"/>
  <c r="B52" i="16"/>
  <c r="C52" i="16" s="1"/>
  <c r="B51" i="16"/>
  <c r="C51" i="16" s="1"/>
  <c r="B50" i="16"/>
  <c r="C50" i="16" s="1"/>
  <c r="B49" i="16"/>
  <c r="C49" i="16" s="1"/>
  <c r="B48" i="16"/>
  <c r="C48" i="16" s="1"/>
  <c r="B47" i="16"/>
  <c r="C47" i="16" s="1"/>
  <c r="B46" i="16"/>
  <c r="C46" i="16" s="1"/>
  <c r="B45" i="16"/>
  <c r="C45" i="16" s="1"/>
  <c r="B44" i="16"/>
  <c r="C44" i="16" s="1"/>
  <c r="B43" i="16"/>
  <c r="C43" i="16" s="1"/>
  <c r="B42" i="16"/>
  <c r="C42" i="16" s="1"/>
  <c r="B41" i="16"/>
  <c r="C41" i="16" s="1"/>
  <c r="B40" i="16"/>
  <c r="C40" i="16" s="1"/>
  <c r="B39" i="16"/>
  <c r="C39" i="16" s="1"/>
  <c r="B38" i="16"/>
  <c r="C38" i="16" s="1"/>
  <c r="B37" i="16"/>
  <c r="C37" i="16" s="1"/>
  <c r="B36" i="16"/>
  <c r="C36" i="16" s="1"/>
  <c r="B35" i="16"/>
  <c r="C35" i="16" s="1"/>
  <c r="B34" i="16"/>
  <c r="C34" i="16" s="1"/>
  <c r="B33" i="16"/>
  <c r="C33" i="16" s="1"/>
  <c r="B32" i="16"/>
  <c r="C32" i="16" s="1"/>
  <c r="B31" i="16"/>
  <c r="C31" i="16" s="1"/>
  <c r="B30" i="16"/>
  <c r="C30" i="16" s="1"/>
  <c r="B29" i="16"/>
  <c r="C29" i="16" s="1"/>
  <c r="B28" i="16"/>
  <c r="C28" i="16" s="1"/>
  <c r="B27" i="16"/>
  <c r="C27" i="16" s="1"/>
  <c r="B26" i="16"/>
  <c r="C26" i="16" s="1"/>
  <c r="B25" i="16"/>
  <c r="C25" i="16" s="1"/>
  <c r="B24" i="16"/>
  <c r="C24" i="16" s="1"/>
  <c r="B23" i="16"/>
  <c r="C23" i="16" s="1"/>
  <c r="B22" i="16"/>
  <c r="C22" i="16" s="1"/>
  <c r="B21" i="16"/>
  <c r="C21" i="16" s="1"/>
  <c r="B20" i="16"/>
  <c r="C20" i="16" s="1"/>
  <c r="B19" i="16"/>
  <c r="C19" i="16" s="1"/>
  <c r="B18" i="16"/>
  <c r="C18" i="16" s="1"/>
  <c r="B17" i="16"/>
  <c r="C17" i="16" s="1"/>
  <c r="B16" i="16"/>
  <c r="C16" i="16" s="1"/>
  <c r="F15" i="16"/>
  <c r="B15" i="16"/>
  <c r="C15" i="16" s="1"/>
  <c r="F14" i="16"/>
  <c r="B14" i="16"/>
  <c r="C14" i="16" s="1"/>
  <c r="F13" i="16"/>
  <c r="B13" i="16"/>
  <c r="C13" i="16" s="1"/>
  <c r="F12" i="16"/>
  <c r="B12" i="16"/>
  <c r="C12" i="16" s="1"/>
  <c r="F11" i="16"/>
  <c r="B11" i="16"/>
  <c r="C11" i="16" s="1"/>
  <c r="F10" i="16"/>
  <c r="B10" i="16"/>
  <c r="C10" i="16" s="1"/>
  <c r="F9" i="16"/>
  <c r="B9" i="16"/>
  <c r="C9" i="16" s="1"/>
  <c r="F8" i="16"/>
  <c r="B8" i="16"/>
  <c r="C8" i="16" s="1"/>
  <c r="F7" i="16"/>
  <c r="B7" i="16"/>
  <c r="C7" i="16" s="1"/>
  <c r="B6" i="16"/>
  <c r="C6" i="16" s="1"/>
  <c r="F2" i="16"/>
  <c r="B159" i="15"/>
  <c r="C159" i="15" s="1"/>
  <c r="B158" i="15"/>
  <c r="C158" i="15" s="1"/>
  <c r="B157" i="15"/>
  <c r="C157" i="15" s="1"/>
  <c r="B156" i="15"/>
  <c r="C156" i="15" s="1"/>
  <c r="B155" i="15"/>
  <c r="C155" i="15" s="1"/>
  <c r="B154" i="15"/>
  <c r="C154" i="15" s="1"/>
  <c r="B153" i="15"/>
  <c r="C153" i="15" s="1"/>
  <c r="B152" i="15"/>
  <c r="C152" i="15" s="1"/>
  <c r="B151" i="15"/>
  <c r="C151" i="15" s="1"/>
  <c r="B150" i="15"/>
  <c r="C150" i="15" s="1"/>
  <c r="B149" i="15"/>
  <c r="C149" i="15" s="1"/>
  <c r="B148" i="15"/>
  <c r="C148" i="15" s="1"/>
  <c r="B147" i="15"/>
  <c r="C147" i="15" s="1"/>
  <c r="B146" i="15"/>
  <c r="C146" i="15" s="1"/>
  <c r="B145" i="15"/>
  <c r="C145" i="15" s="1"/>
  <c r="B144" i="15"/>
  <c r="C144" i="15" s="1"/>
  <c r="B143" i="15"/>
  <c r="C143" i="15" s="1"/>
  <c r="B142" i="15"/>
  <c r="C142" i="15" s="1"/>
  <c r="B141" i="15"/>
  <c r="C141" i="15" s="1"/>
  <c r="B140" i="15"/>
  <c r="C140" i="15" s="1"/>
  <c r="B139" i="15"/>
  <c r="C139" i="15" s="1"/>
  <c r="B138" i="15"/>
  <c r="C138" i="15" s="1"/>
  <c r="B137" i="15"/>
  <c r="C137" i="15" s="1"/>
  <c r="B136" i="15"/>
  <c r="C136" i="15" s="1"/>
  <c r="B135" i="15"/>
  <c r="C135" i="15" s="1"/>
  <c r="B134" i="15"/>
  <c r="C134" i="15" s="1"/>
  <c r="B133" i="15"/>
  <c r="C133" i="15" s="1"/>
  <c r="B132" i="15"/>
  <c r="C132" i="15" s="1"/>
  <c r="B131" i="15"/>
  <c r="C131" i="15" s="1"/>
  <c r="B130" i="15"/>
  <c r="C130" i="15" s="1"/>
  <c r="B129" i="15"/>
  <c r="C129" i="15" s="1"/>
  <c r="B128" i="15"/>
  <c r="C128" i="15" s="1"/>
  <c r="B127" i="15"/>
  <c r="C127" i="15" s="1"/>
  <c r="B126" i="15"/>
  <c r="C126" i="15" s="1"/>
  <c r="B125" i="15"/>
  <c r="C125" i="15" s="1"/>
  <c r="B124" i="15"/>
  <c r="C124" i="15" s="1"/>
  <c r="B123" i="15"/>
  <c r="C123" i="15" s="1"/>
  <c r="B122" i="15"/>
  <c r="C122" i="15" s="1"/>
  <c r="B121" i="15"/>
  <c r="C121" i="15" s="1"/>
  <c r="B120" i="15"/>
  <c r="C120" i="15" s="1"/>
  <c r="B119" i="15"/>
  <c r="C119" i="15" s="1"/>
  <c r="B118" i="15"/>
  <c r="C118" i="15" s="1"/>
  <c r="B117" i="15"/>
  <c r="C117" i="15" s="1"/>
  <c r="B116" i="15"/>
  <c r="C116" i="15" s="1"/>
  <c r="B115" i="15"/>
  <c r="C115" i="15" s="1"/>
  <c r="B114" i="15"/>
  <c r="C114" i="15" s="1"/>
  <c r="B113" i="15"/>
  <c r="C113" i="15" s="1"/>
  <c r="B112" i="15"/>
  <c r="C112" i="15" s="1"/>
  <c r="B111" i="15"/>
  <c r="C111" i="15" s="1"/>
  <c r="B110" i="15"/>
  <c r="C110" i="15" s="1"/>
  <c r="B109" i="15"/>
  <c r="C109" i="15" s="1"/>
  <c r="B108" i="15"/>
  <c r="C108" i="15" s="1"/>
  <c r="B107" i="15"/>
  <c r="C107" i="15" s="1"/>
  <c r="B106" i="15"/>
  <c r="C106" i="15" s="1"/>
  <c r="B105" i="15"/>
  <c r="C105" i="15" s="1"/>
  <c r="B104" i="15"/>
  <c r="C104" i="15" s="1"/>
  <c r="B103" i="15"/>
  <c r="C103" i="15" s="1"/>
  <c r="B102" i="15"/>
  <c r="C102" i="15" s="1"/>
  <c r="B101" i="15"/>
  <c r="C101" i="15" s="1"/>
  <c r="B100" i="15"/>
  <c r="C100" i="15" s="1"/>
  <c r="B99" i="15"/>
  <c r="C99" i="15" s="1"/>
  <c r="B98" i="15"/>
  <c r="C98" i="15" s="1"/>
  <c r="B97" i="15"/>
  <c r="C97" i="15" s="1"/>
  <c r="B96" i="15"/>
  <c r="C96" i="15" s="1"/>
  <c r="B95" i="15"/>
  <c r="C95" i="15" s="1"/>
  <c r="B94" i="15"/>
  <c r="C94" i="15" s="1"/>
  <c r="B93" i="15"/>
  <c r="C93" i="15" s="1"/>
  <c r="B92" i="15"/>
  <c r="C92" i="15" s="1"/>
  <c r="B91" i="15"/>
  <c r="C91" i="15" s="1"/>
  <c r="B90" i="15"/>
  <c r="C90" i="15" s="1"/>
  <c r="B89" i="15"/>
  <c r="C89" i="15" s="1"/>
  <c r="B88" i="15"/>
  <c r="C88" i="15" s="1"/>
  <c r="B87" i="15"/>
  <c r="C87" i="15" s="1"/>
  <c r="B86" i="15"/>
  <c r="C86" i="15" s="1"/>
  <c r="B85" i="15"/>
  <c r="C85" i="15" s="1"/>
  <c r="B84" i="15"/>
  <c r="C84" i="15" s="1"/>
  <c r="B83" i="15"/>
  <c r="C83" i="15" s="1"/>
  <c r="B82" i="15"/>
  <c r="C82" i="15" s="1"/>
  <c r="B81" i="15"/>
  <c r="C81" i="15" s="1"/>
  <c r="B80" i="15"/>
  <c r="C80" i="15" s="1"/>
  <c r="B79" i="15"/>
  <c r="C79" i="15" s="1"/>
  <c r="B78" i="15"/>
  <c r="C78" i="15" s="1"/>
  <c r="B77" i="15"/>
  <c r="C77" i="15" s="1"/>
  <c r="B76" i="15"/>
  <c r="C76" i="15" s="1"/>
  <c r="B75" i="15"/>
  <c r="C75" i="15" s="1"/>
  <c r="B74" i="15"/>
  <c r="C74" i="15" s="1"/>
  <c r="B73" i="15"/>
  <c r="C73" i="15" s="1"/>
  <c r="B72" i="15"/>
  <c r="C72" i="15" s="1"/>
  <c r="B71" i="15"/>
  <c r="C71" i="15" s="1"/>
  <c r="B70" i="15"/>
  <c r="C70" i="15" s="1"/>
  <c r="B69" i="15"/>
  <c r="C69" i="15" s="1"/>
  <c r="B68" i="15"/>
  <c r="C68" i="15" s="1"/>
  <c r="B67" i="15"/>
  <c r="C67" i="15" s="1"/>
  <c r="B66" i="15"/>
  <c r="C66" i="15" s="1"/>
  <c r="B65" i="15"/>
  <c r="C65" i="15" s="1"/>
  <c r="B64" i="15"/>
  <c r="C64" i="15" s="1"/>
  <c r="B63" i="15"/>
  <c r="C63" i="15" s="1"/>
  <c r="B62" i="15"/>
  <c r="C62" i="15" s="1"/>
  <c r="B61" i="15"/>
  <c r="C61" i="15" s="1"/>
  <c r="B60" i="15"/>
  <c r="C60" i="15" s="1"/>
  <c r="B59" i="15"/>
  <c r="C59" i="15" s="1"/>
  <c r="B58" i="15"/>
  <c r="C58" i="15" s="1"/>
  <c r="B57" i="15"/>
  <c r="C57" i="15" s="1"/>
  <c r="B56" i="15"/>
  <c r="C56" i="15" s="1"/>
  <c r="B55" i="15"/>
  <c r="C55" i="15" s="1"/>
  <c r="B54" i="15"/>
  <c r="C54" i="15" s="1"/>
  <c r="B53" i="15"/>
  <c r="C53" i="15" s="1"/>
  <c r="B52" i="15"/>
  <c r="C52" i="15" s="1"/>
  <c r="B51" i="15"/>
  <c r="C51" i="15" s="1"/>
  <c r="B50" i="15"/>
  <c r="C50" i="15" s="1"/>
  <c r="B49" i="15"/>
  <c r="C49" i="15" s="1"/>
  <c r="B48" i="15"/>
  <c r="C48" i="15" s="1"/>
  <c r="B47" i="15"/>
  <c r="C47" i="15" s="1"/>
  <c r="B46" i="15"/>
  <c r="C46" i="15" s="1"/>
  <c r="B45" i="15"/>
  <c r="C45" i="15" s="1"/>
  <c r="B44" i="15"/>
  <c r="C44" i="15" s="1"/>
  <c r="B43" i="15"/>
  <c r="C43" i="15" s="1"/>
  <c r="B42" i="15"/>
  <c r="C42" i="15" s="1"/>
  <c r="B41" i="15"/>
  <c r="C41" i="15" s="1"/>
  <c r="B40" i="15"/>
  <c r="C40" i="15" s="1"/>
  <c r="B39" i="15"/>
  <c r="C39" i="15" s="1"/>
  <c r="B38" i="15"/>
  <c r="C38" i="15" s="1"/>
  <c r="B37" i="15"/>
  <c r="C37" i="15" s="1"/>
  <c r="B36" i="15"/>
  <c r="C36" i="15" s="1"/>
  <c r="B35" i="15"/>
  <c r="C35" i="15" s="1"/>
  <c r="B34" i="15"/>
  <c r="C34" i="15" s="1"/>
  <c r="B33" i="15"/>
  <c r="C33" i="15" s="1"/>
  <c r="B32" i="15"/>
  <c r="C32" i="15" s="1"/>
  <c r="B31" i="15"/>
  <c r="C31" i="15" s="1"/>
  <c r="B30" i="15"/>
  <c r="C30" i="15" s="1"/>
  <c r="B29" i="15"/>
  <c r="C29" i="15" s="1"/>
  <c r="B28" i="15"/>
  <c r="C28" i="15" s="1"/>
  <c r="B27" i="15"/>
  <c r="C27" i="15" s="1"/>
  <c r="B26" i="15"/>
  <c r="C26" i="15" s="1"/>
  <c r="B25" i="15"/>
  <c r="C25" i="15" s="1"/>
  <c r="B24" i="15"/>
  <c r="C24" i="15" s="1"/>
  <c r="B23" i="15"/>
  <c r="C23" i="15" s="1"/>
  <c r="B22" i="15"/>
  <c r="C22" i="15" s="1"/>
  <c r="B21" i="15"/>
  <c r="C21" i="15" s="1"/>
  <c r="B20" i="15"/>
  <c r="C20" i="15" s="1"/>
  <c r="B19" i="15"/>
  <c r="C19" i="15" s="1"/>
  <c r="B18" i="15"/>
  <c r="C18" i="15" s="1"/>
  <c r="B17" i="15"/>
  <c r="C17" i="15" s="1"/>
  <c r="B16" i="15"/>
  <c r="C16" i="15" s="1"/>
  <c r="F15" i="15"/>
  <c r="B15" i="15"/>
  <c r="C15" i="15" s="1"/>
  <c r="F14" i="15"/>
  <c r="B14" i="15"/>
  <c r="C14" i="15" s="1"/>
  <c r="F13" i="15"/>
  <c r="B13" i="15"/>
  <c r="C13" i="15" s="1"/>
  <c r="F12" i="15"/>
  <c r="B12" i="15"/>
  <c r="C12" i="15" s="1"/>
  <c r="F11" i="15"/>
  <c r="B11" i="15"/>
  <c r="C11" i="15" s="1"/>
  <c r="F10" i="15"/>
  <c r="B10" i="15"/>
  <c r="C10" i="15" s="1"/>
  <c r="F9" i="15"/>
  <c r="B9" i="15"/>
  <c r="C9" i="15" s="1"/>
  <c r="F8" i="15"/>
  <c r="B8" i="15"/>
  <c r="C8" i="15" s="1"/>
  <c r="F7" i="15"/>
  <c r="F6" i="15"/>
  <c r="C6" i="15"/>
  <c r="F2" i="15"/>
  <c r="G16" i="14"/>
  <c r="G6" i="14"/>
  <c r="G7" i="14"/>
  <c r="G8" i="14"/>
  <c r="G9" i="14"/>
  <c r="G10" i="14"/>
  <c r="G11" i="14"/>
  <c r="G12" i="14"/>
  <c r="G13" i="14"/>
  <c r="G14" i="14"/>
  <c r="G15" i="14"/>
  <c r="F6" i="14"/>
  <c r="B116" i="14"/>
  <c r="C116" i="14" s="1"/>
  <c r="B115" i="14"/>
  <c r="C115" i="14" s="1"/>
  <c r="B114" i="14"/>
  <c r="C114" i="14" s="1"/>
  <c r="B113" i="14"/>
  <c r="C113" i="14" s="1"/>
  <c r="B112" i="14"/>
  <c r="C112" i="14" s="1"/>
  <c r="B111" i="14"/>
  <c r="C111" i="14" s="1"/>
  <c r="B110" i="14"/>
  <c r="C110" i="14" s="1"/>
  <c r="B109" i="14"/>
  <c r="C109" i="14" s="1"/>
  <c r="B108" i="14"/>
  <c r="C108" i="14" s="1"/>
  <c r="B107" i="14"/>
  <c r="C107" i="14" s="1"/>
  <c r="B106" i="14"/>
  <c r="C106" i="14" s="1"/>
  <c r="B105" i="14"/>
  <c r="C105" i="14" s="1"/>
  <c r="B104" i="14"/>
  <c r="C104" i="14" s="1"/>
  <c r="B103" i="14"/>
  <c r="C103" i="14" s="1"/>
  <c r="B102" i="14"/>
  <c r="C102" i="14" s="1"/>
  <c r="B101" i="14"/>
  <c r="C101" i="14" s="1"/>
  <c r="B100" i="14"/>
  <c r="C100" i="14" s="1"/>
  <c r="B99" i="14"/>
  <c r="C99" i="14" s="1"/>
  <c r="B98" i="14"/>
  <c r="C98" i="14" s="1"/>
  <c r="B97" i="14"/>
  <c r="C97" i="14" s="1"/>
  <c r="B96" i="14"/>
  <c r="C96" i="14" s="1"/>
  <c r="B95" i="14"/>
  <c r="C95" i="14" s="1"/>
  <c r="B94" i="14"/>
  <c r="C94" i="14" s="1"/>
  <c r="B93" i="14"/>
  <c r="C93" i="14" s="1"/>
  <c r="B92" i="14"/>
  <c r="C92" i="14" s="1"/>
  <c r="B91" i="14"/>
  <c r="C91" i="14" s="1"/>
  <c r="B90" i="14"/>
  <c r="C90" i="14" s="1"/>
  <c r="B89" i="14"/>
  <c r="C89" i="14" s="1"/>
  <c r="B88" i="14"/>
  <c r="C88" i="14" s="1"/>
  <c r="B87" i="14"/>
  <c r="C87" i="14" s="1"/>
  <c r="B86" i="14"/>
  <c r="C86" i="14" s="1"/>
  <c r="B85" i="14"/>
  <c r="C85" i="14" s="1"/>
  <c r="B84" i="14"/>
  <c r="C84" i="14" s="1"/>
  <c r="B83" i="14"/>
  <c r="C83" i="14" s="1"/>
  <c r="B82" i="14"/>
  <c r="C82" i="14" s="1"/>
  <c r="B81" i="14"/>
  <c r="C81" i="14" s="1"/>
  <c r="B80" i="14"/>
  <c r="C80" i="14" s="1"/>
  <c r="B79" i="14"/>
  <c r="C79" i="14" s="1"/>
  <c r="B78" i="14"/>
  <c r="C78" i="14" s="1"/>
  <c r="B77" i="14"/>
  <c r="C77" i="14" s="1"/>
  <c r="B76" i="14"/>
  <c r="C76" i="14" s="1"/>
  <c r="B75" i="14"/>
  <c r="C75" i="14" s="1"/>
  <c r="B74" i="14"/>
  <c r="C74" i="14" s="1"/>
  <c r="B73" i="14"/>
  <c r="C73" i="14" s="1"/>
  <c r="B72" i="14"/>
  <c r="C72" i="14" s="1"/>
  <c r="B71" i="14"/>
  <c r="C71" i="14" s="1"/>
  <c r="B70" i="14"/>
  <c r="C70" i="14" s="1"/>
  <c r="B69" i="14"/>
  <c r="C69" i="14" s="1"/>
  <c r="B68" i="14"/>
  <c r="C68" i="14" s="1"/>
  <c r="B67" i="14"/>
  <c r="C67" i="14" s="1"/>
  <c r="B66" i="14"/>
  <c r="C66" i="14" s="1"/>
  <c r="B65" i="14"/>
  <c r="C65" i="14" s="1"/>
  <c r="B64" i="14"/>
  <c r="C64" i="14" s="1"/>
  <c r="B63" i="14"/>
  <c r="C63" i="14" s="1"/>
  <c r="B62" i="14"/>
  <c r="C62" i="14" s="1"/>
  <c r="B61" i="14"/>
  <c r="C61" i="14" s="1"/>
  <c r="B60" i="14"/>
  <c r="C60" i="14" s="1"/>
  <c r="B59" i="14"/>
  <c r="C59" i="14" s="1"/>
  <c r="B58" i="14"/>
  <c r="C58" i="14" s="1"/>
  <c r="B57" i="14"/>
  <c r="C57" i="14" s="1"/>
  <c r="B56" i="14"/>
  <c r="C56" i="14" s="1"/>
  <c r="B55" i="14"/>
  <c r="C55" i="14" s="1"/>
  <c r="B54" i="14"/>
  <c r="C54" i="14" s="1"/>
  <c r="B53" i="14"/>
  <c r="C53" i="14" s="1"/>
  <c r="B52" i="14"/>
  <c r="C52" i="14" s="1"/>
  <c r="B51" i="14"/>
  <c r="C51" i="14" s="1"/>
  <c r="B50" i="14"/>
  <c r="C50" i="14" s="1"/>
  <c r="B49" i="14"/>
  <c r="C49" i="14" s="1"/>
  <c r="B48" i="14"/>
  <c r="C48" i="14" s="1"/>
  <c r="B47" i="14"/>
  <c r="C47" i="14" s="1"/>
  <c r="B46" i="14"/>
  <c r="C46" i="14" s="1"/>
  <c r="B45" i="14"/>
  <c r="C45" i="14" s="1"/>
  <c r="B44" i="14"/>
  <c r="C44" i="14" s="1"/>
  <c r="B43" i="14"/>
  <c r="C43" i="14" s="1"/>
  <c r="B42" i="14"/>
  <c r="C42" i="14" s="1"/>
  <c r="B41" i="14"/>
  <c r="C41" i="14" s="1"/>
  <c r="B40" i="14"/>
  <c r="C40" i="14" s="1"/>
  <c r="B39" i="14"/>
  <c r="C39" i="14" s="1"/>
  <c r="B38" i="14"/>
  <c r="C38" i="14" s="1"/>
  <c r="B37" i="14"/>
  <c r="C37" i="14" s="1"/>
  <c r="B36" i="14"/>
  <c r="C36" i="14" s="1"/>
  <c r="B35" i="14"/>
  <c r="C35" i="14" s="1"/>
  <c r="B34" i="14"/>
  <c r="C34" i="14" s="1"/>
  <c r="B33" i="14"/>
  <c r="C33" i="14" s="1"/>
  <c r="B32" i="14"/>
  <c r="C32" i="14" s="1"/>
  <c r="B31" i="14"/>
  <c r="C31" i="14" s="1"/>
  <c r="B30" i="14"/>
  <c r="C30" i="14" s="1"/>
  <c r="B29" i="14"/>
  <c r="C29" i="14" s="1"/>
  <c r="B28" i="14"/>
  <c r="C28" i="14" s="1"/>
  <c r="B27" i="14"/>
  <c r="C27" i="14" s="1"/>
  <c r="B26" i="14"/>
  <c r="C26" i="14" s="1"/>
  <c r="B25" i="14"/>
  <c r="C25" i="14" s="1"/>
  <c r="B24" i="14"/>
  <c r="C24" i="14" s="1"/>
  <c r="B23" i="14"/>
  <c r="C23" i="14" s="1"/>
  <c r="B22" i="14"/>
  <c r="C22" i="14" s="1"/>
  <c r="B21" i="14"/>
  <c r="C21" i="14" s="1"/>
  <c r="B20" i="14"/>
  <c r="C20" i="14" s="1"/>
  <c r="B19" i="14"/>
  <c r="C19" i="14" s="1"/>
  <c r="B18" i="14"/>
  <c r="C18" i="14" s="1"/>
  <c r="B17" i="14"/>
  <c r="C17" i="14" s="1"/>
  <c r="B16" i="14"/>
  <c r="C16" i="14" s="1"/>
  <c r="F15" i="14"/>
  <c r="B15" i="14"/>
  <c r="C15" i="14" s="1"/>
  <c r="F14" i="14"/>
  <c r="B14" i="14"/>
  <c r="C14" i="14" s="1"/>
  <c r="F13" i="14"/>
  <c r="B13" i="14"/>
  <c r="C13" i="14" s="1"/>
  <c r="F12" i="14"/>
  <c r="B12" i="14"/>
  <c r="C12" i="14" s="1"/>
  <c r="F11" i="14"/>
  <c r="B11" i="14"/>
  <c r="C11" i="14" s="1"/>
  <c r="F10" i="14"/>
  <c r="B10" i="14"/>
  <c r="C10" i="14" s="1"/>
  <c r="F9" i="14"/>
  <c r="B9" i="14"/>
  <c r="C9" i="14" s="1"/>
  <c r="F8" i="14"/>
  <c r="B8" i="14"/>
  <c r="C8" i="14" s="1"/>
  <c r="F7" i="14"/>
  <c r="B7" i="14"/>
  <c r="C7" i="14" s="1"/>
  <c r="B6" i="14"/>
  <c r="C6" i="14" s="1"/>
  <c r="F2" i="14"/>
  <c r="F2" i="5"/>
  <c r="F7" i="5"/>
  <c r="H7" i="5" s="1"/>
  <c r="F8" i="5"/>
  <c r="H8" i="5" s="1"/>
  <c r="F9" i="5"/>
  <c r="H9" i="5" s="1"/>
  <c r="F10" i="5"/>
  <c r="H10" i="5" s="1"/>
  <c r="F11" i="5"/>
  <c r="H11" i="5" s="1"/>
  <c r="F12" i="5"/>
  <c r="F13" i="5"/>
  <c r="H13" i="5" s="1"/>
  <c r="F14" i="5"/>
  <c r="H14" i="5" s="1"/>
  <c r="F15" i="5"/>
  <c r="H15" i="5" s="1"/>
  <c r="F6" i="5"/>
  <c r="H6" i="5" s="1"/>
  <c r="I6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I16" i="22" l="1"/>
  <c r="J16" i="22"/>
  <c r="I12" i="22"/>
  <c r="J12" i="22"/>
  <c r="I20" i="22"/>
  <c r="J20" i="22"/>
  <c r="I17" i="22"/>
  <c r="J17" i="22"/>
  <c r="I11" i="22"/>
  <c r="J11" i="22"/>
  <c r="I18" i="22"/>
  <c r="J18" i="22"/>
  <c r="Y7" i="22"/>
  <c r="AE7" i="22"/>
  <c r="I13" i="22"/>
  <c r="J13" i="22"/>
  <c r="I14" i="22"/>
  <c r="J14" i="22"/>
  <c r="I19" i="22"/>
  <c r="J19" i="22"/>
  <c r="I10" i="22"/>
  <c r="J10" i="22"/>
  <c r="I15" i="22"/>
  <c r="J15" i="22"/>
  <c r="AA4" i="22"/>
  <c r="AA6" i="22" s="1"/>
  <c r="F16" i="15"/>
  <c r="B3" i="16"/>
  <c r="H8" i="15"/>
  <c r="I8" i="15" s="1"/>
  <c r="H10" i="15"/>
  <c r="I10" i="15" s="1"/>
  <c r="H12" i="15"/>
  <c r="I12" i="15" s="1"/>
  <c r="H14" i="15"/>
  <c r="I14" i="15" s="1"/>
  <c r="B3" i="5"/>
  <c r="I14" i="5"/>
  <c r="I10" i="5"/>
  <c r="I13" i="5"/>
  <c r="I9" i="5"/>
  <c r="H12" i="5"/>
  <c r="I12" i="5" s="1"/>
  <c r="I8" i="5"/>
  <c r="I15" i="5"/>
  <c r="I11" i="5"/>
  <c r="I7" i="5"/>
  <c r="F4" i="22"/>
  <c r="F6" i="22" s="1"/>
  <c r="H6" i="15"/>
  <c r="F16" i="5"/>
  <c r="H16" i="5" s="1"/>
  <c r="H9" i="15"/>
  <c r="I9" i="15" s="1"/>
  <c r="H15" i="15"/>
  <c r="I15" i="15" s="1"/>
  <c r="H7" i="15"/>
  <c r="I7" i="15" s="1"/>
  <c r="H13" i="15"/>
  <c r="I13" i="15" s="1"/>
  <c r="H6" i="14"/>
  <c r="I6" i="14" s="1"/>
  <c r="I6" i="16"/>
  <c r="U12" i="22"/>
  <c r="U13" i="22"/>
  <c r="AG18" i="22"/>
  <c r="AA18" i="22"/>
  <c r="U14" i="22"/>
  <c r="U17" i="22"/>
  <c r="U15" i="22"/>
  <c r="U11" i="22"/>
  <c r="AG20" i="22"/>
  <c r="AA20" i="22"/>
  <c r="U19" i="22"/>
  <c r="U16" i="22"/>
  <c r="U10" i="22"/>
  <c r="H11" i="16"/>
  <c r="I11" i="16" s="1"/>
  <c r="H9" i="16"/>
  <c r="I9" i="16" s="1"/>
  <c r="H14" i="16"/>
  <c r="I14" i="16" s="1"/>
  <c r="H7" i="16"/>
  <c r="I7" i="16" s="1"/>
  <c r="H12" i="16"/>
  <c r="I12" i="16" s="1"/>
  <c r="H15" i="16"/>
  <c r="I15" i="16" s="1"/>
  <c r="H10" i="16"/>
  <c r="I10" i="16" s="1"/>
  <c r="H13" i="16"/>
  <c r="I13" i="16" s="1"/>
  <c r="H8" i="16"/>
  <c r="I8" i="16" s="1"/>
  <c r="B3" i="15"/>
  <c r="H11" i="15"/>
  <c r="I11" i="15" s="1"/>
  <c r="F16" i="16"/>
  <c r="H16" i="16" s="1"/>
  <c r="I16" i="16" s="1"/>
  <c r="B3" i="14"/>
  <c r="F16" i="14"/>
  <c r="H16" i="14" s="1"/>
  <c r="I16" i="14" s="1"/>
  <c r="H8" i="14"/>
  <c r="I8" i="14" s="1"/>
  <c r="H12" i="14"/>
  <c r="I12" i="14" s="1"/>
  <c r="H10" i="14"/>
  <c r="I10" i="14" s="1"/>
  <c r="H14" i="14"/>
  <c r="I14" i="14" s="1"/>
  <c r="H15" i="14"/>
  <c r="I15" i="14" s="1"/>
  <c r="H7" i="14"/>
  <c r="I7" i="14" s="1"/>
  <c r="H9" i="14"/>
  <c r="I9" i="14" s="1"/>
  <c r="H11" i="14"/>
  <c r="I11" i="14" s="1"/>
  <c r="H13" i="14"/>
  <c r="I13" i="14" s="1"/>
  <c r="F7" i="22" l="1"/>
  <c r="S4" i="22"/>
  <c r="S6" i="22" s="1"/>
  <c r="N10" i="22"/>
  <c r="P10" i="22" s="1"/>
  <c r="I6" i="15"/>
  <c r="N19" i="22"/>
  <c r="I16" i="5"/>
  <c r="F1" i="5" s="1"/>
  <c r="F3" i="5" s="1"/>
  <c r="N17" i="22"/>
  <c r="N11" i="22"/>
  <c r="N13" i="22"/>
  <c r="N18" i="22"/>
  <c r="N16" i="22"/>
  <c r="N14" i="22"/>
  <c r="N15" i="22"/>
  <c r="N12" i="22"/>
  <c r="AG14" i="22"/>
  <c r="AA14" i="22"/>
  <c r="AA15" i="22"/>
  <c r="AG15" i="22"/>
  <c r="AG13" i="22"/>
  <c r="AA13" i="22"/>
  <c r="AG10" i="22"/>
  <c r="AA10" i="22"/>
  <c r="AA11" i="22"/>
  <c r="AG11" i="22"/>
  <c r="AG16" i="22"/>
  <c r="AA16" i="22"/>
  <c r="AA19" i="22"/>
  <c r="AG19" i="22"/>
  <c r="AG17" i="22"/>
  <c r="AA17" i="22"/>
  <c r="AG12" i="22"/>
  <c r="AA12" i="22"/>
  <c r="H16" i="15"/>
  <c r="I16" i="15" s="1"/>
  <c r="F1" i="15" s="1"/>
  <c r="F3" i="15" s="1"/>
  <c r="F1" i="16"/>
  <c r="F3" i="16" s="1"/>
  <c r="F1" i="14"/>
  <c r="F3" i="14" s="1"/>
  <c r="O13" i="22" l="1"/>
  <c r="P13" i="22"/>
  <c r="O11" i="22"/>
  <c r="P11" i="22"/>
  <c r="O16" i="22"/>
  <c r="P16" i="22"/>
  <c r="O17" i="22"/>
  <c r="P17" i="22"/>
  <c r="O10" i="22"/>
  <c r="O15" i="22"/>
  <c r="P15" i="22"/>
  <c r="O19" i="22"/>
  <c r="P19" i="22"/>
  <c r="O14" i="22"/>
  <c r="P14" i="22"/>
  <c r="O12" i="22"/>
  <c r="P12" i="22"/>
  <c r="O18" i="22"/>
  <c r="P18" i="22"/>
  <c r="Y4" i="22"/>
  <c r="Y6" i="22" s="1"/>
  <c r="AE4" i="22"/>
  <c r="AE6" i="22" s="1"/>
  <c r="N20" i="22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5" i="1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2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U6" i="11" l="1"/>
  <c r="U7" i="11"/>
  <c r="U8" i="11"/>
  <c r="O20" i="22"/>
  <c r="M4" i="22" s="1"/>
  <c r="M6" i="22" s="1"/>
  <c r="P20" i="22"/>
  <c r="M7" i="22" s="1"/>
  <c r="U5" i="11"/>
  <c r="P1008" i="1"/>
  <c r="U9" i="11"/>
  <c r="R5" i="11" l="1"/>
  <c r="R30" i="11"/>
  <c r="R28" i="11"/>
  <c r="R20" i="11"/>
  <c r="F367" i="1" s="1"/>
  <c r="R21" i="11"/>
  <c r="R8" i="11"/>
  <c r="R3" i="1" s="1"/>
  <c r="R16" i="11"/>
  <c r="R6" i="1" s="1"/>
  <c r="R22" i="11"/>
  <c r="F483" i="1" s="1"/>
  <c r="R10" i="11"/>
  <c r="R13" i="11"/>
  <c r="F276" i="1" s="1"/>
  <c r="R15" i="11"/>
  <c r="R11" i="11"/>
  <c r="F132" i="1" s="1"/>
  <c r="R19" i="11"/>
  <c r="R24" i="11"/>
  <c r="R17" i="11"/>
  <c r="R5" i="1" s="1"/>
  <c r="R7" i="11"/>
  <c r="F334" i="1" s="1"/>
  <c r="R18" i="11"/>
  <c r="R23" i="11"/>
  <c r="R27" i="11"/>
  <c r="R29" i="11"/>
  <c r="F938" i="1" s="1"/>
  <c r="R26" i="11"/>
  <c r="R25" i="11"/>
  <c r="R6" i="11"/>
  <c r="R14" i="11"/>
  <c r="F439" i="1" s="1"/>
  <c r="R12" i="11"/>
  <c r="F175" i="1" s="1"/>
  <c r="R9" i="11"/>
  <c r="R4" i="1" s="1"/>
  <c r="F178" i="1"/>
  <c r="F153" i="1"/>
  <c r="F160" i="1"/>
  <c r="F176" i="1"/>
  <c r="F151" i="1"/>
  <c r="F159" i="1"/>
  <c r="F875" i="1"/>
  <c r="F879" i="1"/>
  <c r="F877" i="1"/>
  <c r="F886" i="1"/>
  <c r="F885" i="1"/>
  <c r="F888" i="1"/>
  <c r="F880" i="1"/>
  <c r="F865" i="1"/>
  <c r="F301" i="1"/>
  <c r="F287" i="1"/>
  <c r="F267" i="1"/>
  <c r="F274" i="1"/>
  <c r="F284" i="1"/>
  <c r="F270" i="1"/>
  <c r="F295" i="1"/>
  <c r="F275" i="1"/>
  <c r="F281" i="1"/>
  <c r="F292" i="1"/>
  <c r="F278" i="1"/>
  <c r="F303" i="1"/>
  <c r="F283" i="1"/>
  <c r="F282" i="1"/>
  <c r="F300" i="1"/>
  <c r="F286" i="1"/>
  <c r="F272" i="1"/>
  <c r="F291" i="1"/>
  <c r="F289" i="1"/>
  <c r="F269" i="1"/>
  <c r="F294" i="1"/>
  <c r="F280" i="1"/>
  <c r="F299" i="1"/>
  <c r="F290" i="1"/>
  <c r="F277" i="1"/>
  <c r="F302" i="1"/>
  <c r="F288" i="1"/>
  <c r="F266" i="1"/>
  <c r="F265" i="1"/>
  <c r="F279" i="1"/>
  <c r="F296" i="1"/>
  <c r="F304" i="1"/>
  <c r="F298" i="1"/>
  <c r="F293" i="1"/>
  <c r="F268" i="1"/>
  <c r="F273" i="1"/>
  <c r="F285" i="1"/>
  <c r="F297" i="1"/>
  <c r="F271" i="1"/>
  <c r="F396" i="1"/>
  <c r="F421" i="1"/>
  <c r="F407" i="1"/>
  <c r="F387" i="1"/>
  <c r="F409" i="1"/>
  <c r="F404" i="1"/>
  <c r="F390" i="1"/>
  <c r="F415" i="1"/>
  <c r="F395" i="1"/>
  <c r="F410" i="1"/>
  <c r="F412" i="1"/>
  <c r="F398" i="1"/>
  <c r="F423" i="1"/>
  <c r="F403" i="1"/>
  <c r="F385" i="1"/>
  <c r="F420" i="1"/>
  <c r="F406" i="1"/>
  <c r="F392" i="1"/>
  <c r="F411" i="1"/>
  <c r="F417" i="1"/>
  <c r="F389" i="1"/>
  <c r="F414" i="1"/>
  <c r="F400" i="1"/>
  <c r="F419" i="1"/>
  <c r="F386" i="1"/>
  <c r="F397" i="1"/>
  <c r="F422" i="1"/>
  <c r="F408" i="1"/>
  <c r="F394" i="1"/>
  <c r="F418" i="1"/>
  <c r="F424" i="1"/>
  <c r="F401" i="1"/>
  <c r="F388" i="1"/>
  <c r="F402" i="1"/>
  <c r="F405" i="1"/>
  <c r="F393" i="1"/>
  <c r="F413" i="1"/>
  <c r="F391" i="1"/>
  <c r="F399" i="1"/>
  <c r="F416" i="1"/>
  <c r="F236" i="1"/>
  <c r="F261" i="1"/>
  <c r="F249" i="1"/>
  <c r="F244" i="1"/>
  <c r="F235" i="1"/>
  <c r="F250" i="1"/>
  <c r="F263" i="1"/>
  <c r="F243" i="1"/>
  <c r="F246" i="1"/>
  <c r="F232" i="1"/>
  <c r="F229" i="1"/>
  <c r="F254" i="1"/>
  <c r="F226" i="1"/>
  <c r="F237" i="1"/>
  <c r="F234" i="1"/>
  <c r="F258" i="1"/>
  <c r="F264" i="1"/>
  <c r="F241" i="1"/>
  <c r="F245" i="1"/>
  <c r="F233" i="1"/>
  <c r="F189" i="1"/>
  <c r="F214" i="1"/>
  <c r="F200" i="1"/>
  <c r="F219" i="1"/>
  <c r="F193" i="1"/>
  <c r="F197" i="1"/>
  <c r="F222" i="1"/>
  <c r="F208" i="1"/>
  <c r="F202" i="1"/>
  <c r="F194" i="1"/>
  <c r="F205" i="1"/>
  <c r="F191" i="1"/>
  <c r="F216" i="1"/>
  <c r="F209" i="1"/>
  <c r="F201" i="1"/>
  <c r="F188" i="1"/>
  <c r="F213" i="1"/>
  <c r="F199" i="1"/>
  <c r="F224" i="1"/>
  <c r="F210" i="1"/>
  <c r="F196" i="1"/>
  <c r="F221" i="1"/>
  <c r="F207" i="1"/>
  <c r="F187" i="1"/>
  <c r="F185" i="1"/>
  <c r="F204" i="1"/>
  <c r="F190" i="1"/>
  <c r="F215" i="1"/>
  <c r="F195" i="1"/>
  <c r="F217" i="1"/>
  <c r="F220" i="1"/>
  <c r="F206" i="1"/>
  <c r="F192" i="1"/>
  <c r="F211" i="1"/>
  <c r="F218" i="1"/>
  <c r="F212" i="1"/>
  <c r="F198" i="1"/>
  <c r="F223" i="1"/>
  <c r="F203" i="1"/>
  <c r="F186" i="1"/>
  <c r="F978" i="1"/>
  <c r="F973" i="1"/>
  <c r="F983" i="1"/>
  <c r="F981" i="1"/>
  <c r="F989" i="1"/>
  <c r="F986" i="1"/>
  <c r="F990" i="1"/>
  <c r="F994" i="1"/>
  <c r="F999" i="1"/>
  <c r="F1003" i="1"/>
  <c r="F1002" i="1"/>
  <c r="F972" i="1"/>
  <c r="F997" i="1"/>
  <c r="F1006" i="1"/>
  <c r="F1007" i="1"/>
  <c r="F992" i="1"/>
  <c r="F1005" i="1"/>
  <c r="F984" i="1"/>
  <c r="F1000" i="1"/>
  <c r="F980" i="1"/>
  <c r="F968" i="1"/>
  <c r="F971" i="1"/>
  <c r="F977" i="1"/>
  <c r="F1001" i="1"/>
  <c r="F988" i="1"/>
  <c r="F976" i="1"/>
  <c r="F969" i="1"/>
  <c r="F985" i="1"/>
  <c r="F993" i="1"/>
  <c r="F970" i="1"/>
  <c r="F979" i="1"/>
  <c r="F1004" i="1"/>
  <c r="F974" i="1"/>
  <c r="F975" i="1"/>
  <c r="F987" i="1"/>
  <c r="F982" i="1"/>
  <c r="F995" i="1"/>
  <c r="F991" i="1"/>
  <c r="F998" i="1"/>
  <c r="F996" i="1"/>
  <c r="F668" i="1"/>
  <c r="F670" i="1"/>
  <c r="F674" i="1"/>
  <c r="F676" i="1"/>
  <c r="F684" i="1"/>
  <c r="F688" i="1"/>
  <c r="F659" i="1"/>
  <c r="F665" i="1"/>
  <c r="F663" i="1"/>
  <c r="F667" i="1"/>
  <c r="F671" i="1"/>
  <c r="F675" i="1"/>
  <c r="F679" i="1"/>
  <c r="F682" i="1"/>
  <c r="F662" i="1"/>
  <c r="F664" i="1"/>
  <c r="F652" i="1"/>
  <c r="F654" i="1"/>
  <c r="F673" i="1"/>
  <c r="F516" i="1"/>
  <c r="F518" i="1"/>
  <c r="F520" i="1"/>
  <c r="F530" i="1"/>
  <c r="F524" i="1"/>
  <c r="F526" i="1"/>
  <c r="F528" i="1"/>
  <c r="F505" i="1"/>
  <c r="F501" i="1"/>
  <c r="F503" i="1"/>
  <c r="F507" i="1"/>
  <c r="F506" i="1"/>
  <c r="F509" i="1"/>
  <c r="F511" i="1"/>
  <c r="F515" i="1"/>
  <c r="F513" i="1"/>
  <c r="F517" i="1"/>
  <c r="F519" i="1"/>
  <c r="F523" i="1"/>
  <c r="F514" i="1"/>
  <c r="F525" i="1"/>
  <c r="F527" i="1"/>
  <c r="F531" i="1"/>
  <c r="F521" i="1"/>
  <c r="F508" i="1"/>
  <c r="F510" i="1"/>
  <c r="F512" i="1"/>
  <c r="F529" i="1"/>
  <c r="F504" i="1"/>
  <c r="F522" i="1"/>
  <c r="F502" i="1"/>
  <c r="F580" i="1"/>
  <c r="F605" i="1"/>
  <c r="F591" i="1"/>
  <c r="F579" i="1"/>
  <c r="F601" i="1"/>
  <c r="F588" i="1"/>
  <c r="F574" i="1"/>
  <c r="F599" i="1"/>
  <c r="F587" i="1"/>
  <c r="F602" i="1"/>
  <c r="F596" i="1"/>
  <c r="F582" i="1"/>
  <c r="F607" i="1"/>
  <c r="F595" i="1"/>
  <c r="F578" i="1"/>
  <c r="F604" i="1"/>
  <c r="F590" i="1"/>
  <c r="F576" i="1"/>
  <c r="F603" i="1"/>
  <c r="F577" i="1"/>
  <c r="F573" i="1"/>
  <c r="F598" i="1"/>
  <c r="F584" i="1"/>
  <c r="F611" i="1"/>
  <c r="F609" i="1"/>
  <c r="F581" i="1"/>
  <c r="F606" i="1"/>
  <c r="F592" i="1"/>
  <c r="F586" i="1"/>
  <c r="F610" i="1"/>
  <c r="F597" i="1"/>
  <c r="F575" i="1"/>
  <c r="F583" i="1"/>
  <c r="F600" i="1"/>
  <c r="F608" i="1"/>
  <c r="F593" i="1"/>
  <c r="F572" i="1"/>
  <c r="F594" i="1"/>
  <c r="F589" i="1"/>
  <c r="F585" i="1"/>
  <c r="F890" i="1"/>
  <c r="F899" i="1"/>
  <c r="F924" i="1"/>
  <c r="F894" i="1"/>
  <c r="F903" i="1"/>
  <c r="F898" i="1"/>
  <c r="F907" i="1"/>
  <c r="F893" i="1"/>
  <c r="F902" i="1"/>
  <c r="F911" i="1"/>
  <c r="F906" i="1"/>
  <c r="F915" i="1"/>
  <c r="F901" i="1"/>
  <c r="F910" i="1"/>
  <c r="F919" i="1"/>
  <c r="F914" i="1"/>
  <c r="F923" i="1"/>
  <c r="F909" i="1"/>
  <c r="F918" i="1"/>
  <c r="F927" i="1"/>
  <c r="F922" i="1"/>
  <c r="F892" i="1"/>
  <c r="F917" i="1"/>
  <c r="F926" i="1"/>
  <c r="F889" i="1"/>
  <c r="F912" i="1"/>
  <c r="F900" i="1"/>
  <c r="F925" i="1"/>
  <c r="F896" i="1"/>
  <c r="F920" i="1"/>
  <c r="F891" i="1"/>
  <c r="F916" i="1"/>
  <c r="F913" i="1"/>
  <c r="F895" i="1"/>
  <c r="F921" i="1"/>
  <c r="F897" i="1"/>
  <c r="F905" i="1"/>
  <c r="F908" i="1"/>
  <c r="F904" i="1"/>
  <c r="F540" i="1"/>
  <c r="F565" i="1"/>
  <c r="F551" i="1"/>
  <c r="F539" i="1"/>
  <c r="F537" i="1"/>
  <c r="F548" i="1"/>
  <c r="F534" i="1"/>
  <c r="F559" i="1"/>
  <c r="F547" i="1"/>
  <c r="F569" i="1"/>
  <c r="F556" i="1"/>
  <c r="F542" i="1"/>
  <c r="F567" i="1"/>
  <c r="F555" i="1"/>
  <c r="F546" i="1"/>
  <c r="F564" i="1"/>
  <c r="F550" i="1"/>
  <c r="F536" i="1"/>
  <c r="F563" i="1"/>
  <c r="F538" i="1"/>
  <c r="F533" i="1"/>
  <c r="F558" i="1"/>
  <c r="F544" i="1"/>
  <c r="F571" i="1"/>
  <c r="F570" i="1"/>
  <c r="F541" i="1"/>
  <c r="F566" i="1"/>
  <c r="F552" i="1"/>
  <c r="F554" i="1"/>
  <c r="F545" i="1"/>
  <c r="F532" i="1"/>
  <c r="F557" i="1"/>
  <c r="F543" i="1"/>
  <c r="F568" i="1"/>
  <c r="F562" i="1"/>
  <c r="F549" i="1"/>
  <c r="F535" i="1"/>
  <c r="F560" i="1"/>
  <c r="F561" i="1"/>
  <c r="F553" i="1"/>
  <c r="F628" i="1"/>
  <c r="F614" i="1"/>
  <c r="F639" i="1"/>
  <c r="F636" i="1"/>
  <c r="F622" i="1"/>
  <c r="F647" i="1"/>
  <c r="F621" i="1"/>
  <c r="F646" i="1"/>
  <c r="F632" i="1"/>
  <c r="F630" i="1"/>
  <c r="F648" i="1"/>
  <c r="F625" i="1"/>
  <c r="F612" i="1"/>
  <c r="F638" i="1"/>
  <c r="F619" i="1"/>
  <c r="F626" i="1"/>
  <c r="F620" i="1"/>
  <c r="F615" i="1"/>
  <c r="F627" i="1"/>
  <c r="F633" i="1"/>
  <c r="F644" i="1"/>
  <c r="F623" i="1"/>
  <c r="F635" i="1"/>
  <c r="F634" i="1"/>
  <c r="F624" i="1"/>
  <c r="F613" i="1"/>
  <c r="F631" i="1"/>
  <c r="F643" i="1"/>
  <c r="F641" i="1"/>
  <c r="F618" i="1"/>
  <c r="F629" i="1"/>
  <c r="F616" i="1"/>
  <c r="F651" i="1"/>
  <c r="F642" i="1"/>
  <c r="F637" i="1"/>
  <c r="F617" i="1"/>
  <c r="F645" i="1"/>
  <c r="F640" i="1"/>
  <c r="F650" i="1"/>
  <c r="F649" i="1"/>
  <c r="F5" i="1"/>
  <c r="F30" i="1"/>
  <c r="F16" i="1"/>
  <c r="F35" i="1"/>
  <c r="F34" i="1"/>
  <c r="F13" i="1"/>
  <c r="F38" i="1"/>
  <c r="F24" i="1"/>
  <c r="F10" i="1"/>
  <c r="F9" i="1"/>
  <c r="F21" i="1"/>
  <c r="F7" i="1"/>
  <c r="F32" i="1"/>
  <c r="F17" i="1"/>
  <c r="F41" i="1"/>
  <c r="F4" i="1"/>
  <c r="F29" i="1"/>
  <c r="F15" i="1"/>
  <c r="F40" i="1"/>
  <c r="F18" i="1"/>
  <c r="F12" i="1"/>
  <c r="F37" i="1"/>
  <c r="F23" i="1"/>
  <c r="F3" i="1"/>
  <c r="F25" i="1"/>
  <c r="F20" i="1"/>
  <c r="F6" i="1"/>
  <c r="F31" i="1"/>
  <c r="F11" i="1"/>
  <c r="F26" i="1"/>
  <c r="F36" i="1"/>
  <c r="F22" i="1"/>
  <c r="F8" i="1"/>
  <c r="F27" i="1"/>
  <c r="F33" i="1"/>
  <c r="F2" i="1"/>
  <c r="F28" i="1"/>
  <c r="F14" i="1"/>
  <c r="F39" i="1"/>
  <c r="F19" i="1"/>
  <c r="F690" i="1"/>
  <c r="F715" i="1"/>
  <c r="F701" i="1"/>
  <c r="F718" i="1"/>
  <c r="F728" i="1"/>
  <c r="F698" i="1"/>
  <c r="F723" i="1"/>
  <c r="F709" i="1"/>
  <c r="F726" i="1"/>
  <c r="F696" i="1"/>
  <c r="F706" i="1"/>
  <c r="F692" i="1"/>
  <c r="F717" i="1"/>
  <c r="F695" i="1"/>
  <c r="F720" i="1"/>
  <c r="F714" i="1"/>
  <c r="F700" i="1"/>
  <c r="F725" i="1"/>
  <c r="F703" i="1"/>
  <c r="F689" i="1"/>
  <c r="F722" i="1"/>
  <c r="F708" i="1"/>
  <c r="F712" i="1"/>
  <c r="F711" i="1"/>
  <c r="F697" i="1"/>
  <c r="F691" i="1"/>
  <c r="F716" i="1"/>
  <c r="F694" i="1"/>
  <c r="F719" i="1"/>
  <c r="F705" i="1"/>
  <c r="F707" i="1"/>
  <c r="F693" i="1"/>
  <c r="F710" i="1"/>
  <c r="F704" i="1"/>
  <c r="F721" i="1"/>
  <c r="F699" i="1"/>
  <c r="F724" i="1"/>
  <c r="F702" i="1"/>
  <c r="F727" i="1"/>
  <c r="F713" i="1"/>
  <c r="F44" i="1"/>
  <c r="F48" i="1"/>
  <c r="F54" i="1"/>
  <c r="F49" i="1"/>
  <c r="F64" i="1"/>
  <c r="F63" i="1"/>
  <c r="F52" i="1"/>
  <c r="F60" i="1"/>
  <c r="F66" i="1"/>
  <c r="F62" i="1"/>
  <c r="F59" i="1"/>
  <c r="F68" i="1"/>
  <c r="F70" i="1"/>
  <c r="F72" i="1"/>
  <c r="F57" i="1"/>
  <c r="F45" i="1"/>
  <c r="F43" i="1"/>
  <c r="F61" i="1"/>
  <c r="F47" i="1"/>
  <c r="F58" i="1"/>
  <c r="F53" i="1"/>
  <c r="F55" i="1"/>
  <c r="F51" i="1"/>
  <c r="F65" i="1"/>
  <c r="F69" i="1"/>
  <c r="F71" i="1"/>
  <c r="F67" i="1"/>
  <c r="F46" i="1"/>
  <c r="F42" i="1"/>
  <c r="F56" i="1"/>
  <c r="F50" i="1"/>
  <c r="F747" i="1"/>
  <c r="F750" i="1"/>
  <c r="F738" i="1"/>
  <c r="F758" i="1"/>
  <c r="F749" i="1"/>
  <c r="F741" i="1"/>
  <c r="F731" i="1"/>
  <c r="F746" i="1"/>
  <c r="F763" i="1"/>
  <c r="F766" i="1"/>
  <c r="F756" i="1"/>
  <c r="F754" i="1"/>
  <c r="F732" i="1"/>
  <c r="F757" i="1"/>
  <c r="F736" i="1"/>
  <c r="F744" i="1"/>
  <c r="F740" i="1"/>
  <c r="F768" i="1"/>
  <c r="F762" i="1"/>
  <c r="F765" i="1"/>
  <c r="F729" i="1"/>
  <c r="F743" i="1"/>
  <c r="F753" i="1"/>
  <c r="F748" i="1"/>
  <c r="F752" i="1"/>
  <c r="F735" i="1"/>
  <c r="F737" i="1"/>
  <c r="F745" i="1"/>
  <c r="F739" i="1"/>
  <c r="F764" i="1"/>
  <c r="F742" i="1"/>
  <c r="F751" i="1"/>
  <c r="F761" i="1"/>
  <c r="F730" i="1"/>
  <c r="F733" i="1"/>
  <c r="F759" i="1"/>
  <c r="F755" i="1"/>
  <c r="F767" i="1"/>
  <c r="F760" i="1"/>
  <c r="F734" i="1"/>
  <c r="F87" i="1"/>
  <c r="F81" i="1"/>
  <c r="F95" i="1"/>
  <c r="F73" i="1"/>
  <c r="F109" i="1"/>
  <c r="F82" i="1"/>
  <c r="F92" i="1"/>
  <c r="F78" i="1"/>
  <c r="F103" i="1"/>
  <c r="F83" i="1"/>
  <c r="F89" i="1"/>
  <c r="F100" i="1"/>
  <c r="F86" i="1"/>
  <c r="F111" i="1"/>
  <c r="F91" i="1"/>
  <c r="F90" i="1"/>
  <c r="F94" i="1"/>
  <c r="F99" i="1"/>
  <c r="F97" i="1"/>
  <c r="F85" i="1"/>
  <c r="F74" i="1"/>
  <c r="F108" i="1"/>
  <c r="F80" i="1"/>
  <c r="F110" i="1"/>
  <c r="F77" i="1"/>
  <c r="F102" i="1"/>
  <c r="F88" i="1"/>
  <c r="F107" i="1"/>
  <c r="F98" i="1"/>
  <c r="F96" i="1"/>
  <c r="F93" i="1"/>
  <c r="F79" i="1"/>
  <c r="F104" i="1"/>
  <c r="F106" i="1"/>
  <c r="F105" i="1"/>
  <c r="F76" i="1"/>
  <c r="F101" i="1"/>
  <c r="F112" i="1"/>
  <c r="F84" i="1"/>
  <c r="F75" i="1"/>
  <c r="F810" i="1"/>
  <c r="F813" i="1"/>
  <c r="F839" i="1"/>
  <c r="F818" i="1"/>
  <c r="F835" i="1"/>
  <c r="F821" i="1"/>
  <c r="F830" i="1"/>
  <c r="F847" i="1"/>
  <c r="F826" i="1"/>
  <c r="F843" i="1"/>
  <c r="F829" i="1"/>
  <c r="F838" i="1"/>
  <c r="F816" i="1"/>
  <c r="F834" i="1"/>
  <c r="F812" i="1"/>
  <c r="F837" i="1"/>
  <c r="F846" i="1"/>
  <c r="F841" i="1"/>
  <c r="F842" i="1"/>
  <c r="F845" i="1"/>
  <c r="F824" i="1"/>
  <c r="F825" i="1"/>
  <c r="F820" i="1"/>
  <c r="F840" i="1"/>
  <c r="F811" i="1"/>
  <c r="F823" i="1"/>
  <c r="F817" i="1"/>
  <c r="F828" i="1"/>
  <c r="F832" i="1"/>
  <c r="F815" i="1"/>
  <c r="F848" i="1"/>
  <c r="F836" i="1"/>
  <c r="F809" i="1"/>
  <c r="F819" i="1"/>
  <c r="F844" i="1"/>
  <c r="F814" i="1"/>
  <c r="F831" i="1"/>
  <c r="F833" i="1"/>
  <c r="F827" i="1"/>
  <c r="F822" i="1"/>
  <c r="F867" i="1" l="1"/>
  <c r="R7" i="1"/>
  <c r="F797" i="1"/>
  <c r="F801" i="1"/>
  <c r="F805" i="1"/>
  <c r="F793" i="1"/>
  <c r="F794" i="1"/>
  <c r="F798" i="1"/>
  <c r="F802" i="1"/>
  <c r="F806" i="1"/>
  <c r="F796" i="1"/>
  <c r="F800" i="1"/>
  <c r="F808" i="1"/>
  <c r="F795" i="1"/>
  <c r="F799" i="1"/>
  <c r="F803" i="1"/>
  <c r="F807" i="1"/>
  <c r="R2" i="1"/>
  <c r="F804" i="1"/>
  <c r="F141" i="1"/>
  <c r="F490" i="1"/>
  <c r="F863" i="1"/>
  <c r="F868" i="1"/>
  <c r="F855" i="1"/>
  <c r="F887" i="1"/>
  <c r="F858" i="1"/>
  <c r="F854" i="1"/>
  <c r="F857" i="1"/>
  <c r="F851" i="1"/>
  <c r="F878" i="1"/>
  <c r="F850" i="1"/>
  <c r="F121" i="1"/>
  <c r="F960" i="1"/>
  <c r="F129" i="1"/>
  <c r="F343" i="1"/>
  <c r="F138" i="1"/>
  <c r="F321" i="1"/>
  <c r="F348" i="1"/>
  <c r="F169" i="1"/>
  <c r="F162" i="1"/>
  <c r="F150" i="1"/>
  <c r="F145" i="1"/>
  <c r="F166" i="1"/>
  <c r="F182" i="1"/>
  <c r="F156" i="1"/>
  <c r="F120" i="1"/>
  <c r="F119" i="1"/>
  <c r="F137" i="1"/>
  <c r="F144" i="1"/>
  <c r="F315" i="1"/>
  <c r="F491" i="1"/>
  <c r="F438" i="1"/>
  <c r="F113" i="1"/>
  <c r="F126" i="1"/>
  <c r="F130" i="1"/>
  <c r="F114" i="1"/>
  <c r="F316" i="1"/>
  <c r="F476" i="1"/>
  <c r="F451" i="1"/>
  <c r="F127" i="1"/>
  <c r="F123" i="1"/>
  <c r="F131" i="1"/>
  <c r="F136" i="1"/>
  <c r="F336" i="1"/>
  <c r="F471" i="1"/>
  <c r="F428" i="1"/>
  <c r="F362" i="1"/>
  <c r="F932" i="1"/>
  <c r="F378" i="1"/>
  <c r="F457" i="1"/>
  <c r="F437" i="1"/>
  <c r="F950" i="1"/>
  <c r="F866" i="1"/>
  <c r="F363" i="1"/>
  <c r="F149" i="1"/>
  <c r="F174" i="1"/>
  <c r="F152" i="1"/>
  <c r="F183" i="1"/>
  <c r="F931" i="1"/>
  <c r="F364" i="1"/>
  <c r="F179" i="1"/>
  <c r="F148" i="1"/>
  <c r="F161" i="1"/>
  <c r="F146" i="1"/>
  <c r="F165" i="1"/>
  <c r="F157" i="1"/>
  <c r="F172" i="1"/>
  <c r="F164" i="1"/>
  <c r="F167" i="1"/>
  <c r="F171" i="1"/>
  <c r="F147" i="1"/>
  <c r="F154" i="1"/>
  <c r="F173" i="1"/>
  <c r="F168" i="1"/>
  <c r="F163" i="1"/>
  <c r="F155" i="1"/>
  <c r="F933" i="1"/>
  <c r="F955" i="1"/>
  <c r="F954" i="1"/>
  <c r="F936" i="1"/>
  <c r="F966" i="1"/>
  <c r="F965" i="1"/>
  <c r="F948" i="1"/>
  <c r="F930" i="1"/>
  <c r="F939" i="1"/>
  <c r="F934" i="1"/>
  <c r="F942" i="1"/>
  <c r="F941" i="1"/>
  <c r="F963" i="1"/>
  <c r="F962" i="1"/>
  <c r="F937" i="1"/>
  <c r="F928" i="1"/>
  <c r="F944" i="1"/>
  <c r="F951" i="1"/>
  <c r="F956" i="1"/>
  <c r="F943" i="1"/>
  <c r="F494" i="1"/>
  <c r="F477" i="1"/>
  <c r="F489" i="1"/>
  <c r="F497" i="1"/>
  <c r="F467" i="1"/>
  <c r="F487" i="1"/>
  <c r="F470" i="1"/>
  <c r="F500" i="1"/>
  <c r="F481" i="1"/>
  <c r="F492" i="1"/>
  <c r="F480" i="1"/>
  <c r="F463" i="1"/>
  <c r="F485" i="1"/>
  <c r="F468" i="1"/>
  <c r="F466" i="1"/>
  <c r="F475" i="1"/>
  <c r="F495" i="1"/>
  <c r="F486" i="1"/>
  <c r="F464" i="1"/>
  <c r="F478" i="1"/>
  <c r="F117" i="1"/>
  <c r="F116" i="1"/>
  <c r="F124" i="1"/>
  <c r="F118" i="1"/>
  <c r="F128" i="1"/>
  <c r="F135" i="1"/>
  <c r="F142" i="1"/>
  <c r="F134" i="1"/>
  <c r="F331" i="1"/>
  <c r="F324" i="1"/>
  <c r="F319" i="1"/>
  <c r="F322" i="1"/>
  <c r="F499" i="1"/>
  <c r="F484" i="1"/>
  <c r="F479" i="1"/>
  <c r="F465" i="1"/>
  <c r="F469" i="1"/>
  <c r="F458" i="1"/>
  <c r="F459" i="1"/>
  <c r="F436" i="1"/>
  <c r="F961" i="1"/>
  <c r="F945" i="1"/>
  <c r="F940" i="1"/>
  <c r="F958" i="1"/>
  <c r="F946" i="1"/>
  <c r="F361" i="1"/>
  <c r="F379" i="1"/>
  <c r="F354" i="1"/>
  <c r="F372" i="1"/>
  <c r="F247" i="1"/>
  <c r="F230" i="1"/>
  <c r="F252" i="1"/>
  <c r="F225" i="1"/>
  <c r="F251" i="1"/>
  <c r="F240" i="1"/>
  <c r="F262" i="1"/>
  <c r="F239" i="1"/>
  <c r="F228" i="1"/>
  <c r="F253" i="1"/>
  <c r="F227" i="1"/>
  <c r="F255" i="1"/>
  <c r="F238" i="1"/>
  <c r="F260" i="1"/>
  <c r="F257" i="1"/>
  <c r="F259" i="1"/>
  <c r="F248" i="1"/>
  <c r="F256" i="1"/>
  <c r="F242" i="1"/>
  <c r="F231" i="1"/>
  <c r="F672" i="1"/>
  <c r="F678" i="1"/>
  <c r="F653" i="1"/>
  <c r="F681" i="1"/>
  <c r="F685" i="1"/>
  <c r="F666" i="1"/>
  <c r="F686" i="1"/>
  <c r="F683" i="1"/>
  <c r="F656" i="1"/>
  <c r="F658" i="1"/>
  <c r="F680" i="1"/>
  <c r="F655" i="1"/>
  <c r="F661" i="1"/>
  <c r="F669" i="1"/>
  <c r="F677" i="1"/>
  <c r="F660" i="1"/>
  <c r="F687" i="1"/>
  <c r="F657" i="1"/>
  <c r="F853" i="1"/>
  <c r="F861" i="1"/>
  <c r="F883" i="1"/>
  <c r="F874" i="1"/>
  <c r="F856" i="1"/>
  <c r="F882" i="1"/>
  <c r="F876" i="1"/>
  <c r="F872" i="1"/>
  <c r="F859" i="1"/>
  <c r="F881" i="1"/>
  <c r="F871" i="1"/>
  <c r="F870" i="1"/>
  <c r="F869" i="1"/>
  <c r="F852" i="1"/>
  <c r="F864" i="1"/>
  <c r="F860" i="1"/>
  <c r="F849" i="1"/>
  <c r="F873" i="1"/>
  <c r="F884" i="1"/>
  <c r="F862" i="1"/>
  <c r="F427" i="1"/>
  <c r="F435" i="1"/>
  <c r="F447" i="1"/>
  <c r="F461" i="1"/>
  <c r="F444" i="1"/>
  <c r="F450" i="1"/>
  <c r="F426" i="1"/>
  <c r="F433" i="1"/>
  <c r="F446" i="1"/>
  <c r="F434" i="1"/>
  <c r="F441" i="1"/>
  <c r="F443" i="1"/>
  <c r="F455" i="1"/>
  <c r="F430" i="1"/>
  <c r="F452" i="1"/>
  <c r="F425" i="1"/>
  <c r="F460" i="1"/>
  <c r="F454" i="1"/>
  <c r="F320" i="1"/>
  <c r="F342" i="1"/>
  <c r="F325" i="1"/>
  <c r="F329" i="1"/>
  <c r="F344" i="1"/>
  <c r="F327" i="1"/>
  <c r="F310" i="1"/>
  <c r="F340" i="1"/>
  <c r="F314" i="1"/>
  <c r="F313" i="1"/>
  <c r="F339" i="1"/>
  <c r="F328" i="1"/>
  <c r="F311" i="1"/>
  <c r="F308" i="1"/>
  <c r="F337" i="1"/>
  <c r="F307" i="1"/>
  <c r="F335" i="1"/>
  <c r="F326" i="1"/>
  <c r="F318" i="1"/>
  <c r="F332" i="1"/>
  <c r="F384" i="1"/>
  <c r="F347" i="1"/>
  <c r="F375" i="1"/>
  <c r="F358" i="1"/>
  <c r="F366" i="1"/>
  <c r="F380" i="1"/>
  <c r="F349" i="1"/>
  <c r="F353" i="1"/>
  <c r="F351" i="1"/>
  <c r="F373" i="1"/>
  <c r="F356" i="1"/>
  <c r="F345" i="1"/>
  <c r="F355" i="1"/>
  <c r="F383" i="1"/>
  <c r="F371" i="1"/>
  <c r="F352" i="1"/>
  <c r="F374" i="1"/>
  <c r="F357" i="1"/>
  <c r="F376" i="1"/>
  <c r="F370" i="1"/>
  <c r="F143" i="1"/>
  <c r="F122" i="1"/>
  <c r="F139" i="1"/>
  <c r="F115" i="1"/>
  <c r="F125" i="1"/>
  <c r="F133" i="1"/>
  <c r="F140" i="1"/>
  <c r="F312" i="1"/>
  <c r="F306" i="1"/>
  <c r="F333" i="1"/>
  <c r="F330" i="1"/>
  <c r="F309" i="1"/>
  <c r="F472" i="1"/>
  <c r="F498" i="1"/>
  <c r="F493" i="1"/>
  <c r="F488" i="1"/>
  <c r="F448" i="1"/>
  <c r="F456" i="1"/>
  <c r="F432" i="1"/>
  <c r="F442" i="1"/>
  <c r="F445" i="1"/>
  <c r="F964" i="1"/>
  <c r="F935" i="1"/>
  <c r="F952" i="1"/>
  <c r="F949" i="1"/>
  <c r="F959" i="1"/>
  <c r="F369" i="1"/>
  <c r="F360" i="1"/>
  <c r="F382" i="1"/>
  <c r="F377" i="1"/>
  <c r="F381" i="1"/>
  <c r="F323" i="1"/>
  <c r="F338" i="1"/>
  <c r="F341" i="1"/>
  <c r="F305" i="1"/>
  <c r="F317" i="1"/>
  <c r="F474" i="1"/>
  <c r="F473" i="1"/>
  <c r="F462" i="1"/>
  <c r="F496" i="1"/>
  <c r="F482" i="1"/>
  <c r="F429" i="1"/>
  <c r="F440" i="1"/>
  <c r="F449" i="1"/>
  <c r="F453" i="1"/>
  <c r="F431" i="1"/>
  <c r="F929" i="1"/>
  <c r="F953" i="1"/>
  <c r="F957" i="1"/>
  <c r="F967" i="1"/>
  <c r="F947" i="1"/>
  <c r="F365" i="1"/>
  <c r="F368" i="1"/>
  <c r="F346" i="1"/>
  <c r="F350" i="1"/>
  <c r="F359" i="1"/>
  <c r="F184" i="1"/>
  <c r="F181" i="1"/>
  <c r="F177" i="1"/>
  <c r="F170" i="1"/>
  <c r="F180" i="1"/>
  <c r="F158" i="1"/>
  <c r="F773" i="1"/>
  <c r="F777" i="1"/>
  <c r="F781" i="1"/>
  <c r="F785" i="1"/>
  <c r="F789" i="1"/>
  <c r="F769" i="1"/>
  <c r="F780" i="1"/>
  <c r="F792" i="1"/>
  <c r="F770" i="1"/>
  <c r="F774" i="1"/>
  <c r="F778" i="1"/>
  <c r="F782" i="1"/>
  <c r="F786" i="1"/>
  <c r="F790" i="1"/>
  <c r="F772" i="1"/>
  <c r="F788" i="1"/>
  <c r="F771" i="1"/>
  <c r="F775" i="1"/>
  <c r="F779" i="1"/>
  <c r="F783" i="1"/>
  <c r="F787" i="1"/>
  <c r="F791" i="1"/>
  <c r="F776" i="1"/>
  <c r="F784" i="1"/>
  <c r="G595" i="1"/>
  <c r="G580" i="1"/>
  <c r="G573" i="1"/>
  <c r="G605" i="1"/>
  <c r="G598" i="1"/>
  <c r="G591" i="1"/>
  <c r="G584" i="1"/>
  <c r="G577" i="1"/>
  <c r="G609" i="1"/>
  <c r="G602" i="1"/>
  <c r="G603" i="1"/>
  <c r="G588" i="1"/>
  <c r="G581" i="1"/>
  <c r="G574" i="1"/>
  <c r="G606" i="1"/>
  <c r="G599" i="1"/>
  <c r="G592" i="1"/>
  <c r="G585" i="1"/>
  <c r="G578" i="1"/>
  <c r="G610" i="1"/>
  <c r="G579" i="1"/>
  <c r="G611" i="1"/>
  <c r="G596" i="1"/>
  <c r="G589" i="1"/>
  <c r="G582" i="1"/>
  <c r="G575" i="1"/>
  <c r="G607" i="1"/>
  <c r="G600" i="1"/>
  <c r="G593" i="1"/>
  <c r="G586" i="1"/>
  <c r="G587" i="1"/>
  <c r="G572" i="1"/>
  <c r="G604" i="1"/>
  <c r="G597" i="1"/>
  <c r="G590" i="1"/>
  <c r="G583" i="1"/>
  <c r="G576" i="1"/>
  <c r="G608" i="1"/>
  <c r="G601" i="1"/>
  <c r="G594" i="1"/>
  <c r="G451" i="1"/>
  <c r="G444" i="1"/>
  <c r="G437" i="1"/>
  <c r="G430" i="1"/>
  <c r="G431" i="1"/>
  <c r="G432" i="1"/>
  <c r="G425" i="1"/>
  <c r="G457" i="1"/>
  <c r="G434" i="1"/>
  <c r="G427" i="1"/>
  <c r="G459" i="1"/>
  <c r="G452" i="1"/>
  <c r="G445" i="1"/>
  <c r="G438" i="1"/>
  <c r="G439" i="1"/>
  <c r="G440" i="1"/>
  <c r="G433" i="1"/>
  <c r="G442" i="1"/>
  <c r="G426" i="1"/>
  <c r="G435" i="1"/>
  <c r="G428" i="1"/>
  <c r="G460" i="1"/>
  <c r="G453" i="1"/>
  <c r="G446" i="1"/>
  <c r="G447" i="1"/>
  <c r="G448" i="1"/>
  <c r="G441" i="1"/>
  <c r="G450" i="1"/>
  <c r="G443" i="1"/>
  <c r="G436" i="1"/>
  <c r="G429" i="1"/>
  <c r="G461" i="1"/>
  <c r="G454" i="1"/>
  <c r="G455" i="1"/>
  <c r="G456" i="1"/>
  <c r="G449" i="1"/>
  <c r="G458" i="1"/>
  <c r="G350" i="1"/>
  <c r="G382" i="1"/>
  <c r="G375" i="1"/>
  <c r="G368" i="1"/>
  <c r="G353" i="1"/>
  <c r="G346" i="1"/>
  <c r="G378" i="1"/>
  <c r="G371" i="1"/>
  <c r="G364" i="1"/>
  <c r="G357" i="1"/>
  <c r="G358" i="1"/>
  <c r="G351" i="1"/>
  <c r="G383" i="1"/>
  <c r="G376" i="1"/>
  <c r="G361" i="1"/>
  <c r="G354" i="1"/>
  <c r="G347" i="1"/>
  <c r="G379" i="1"/>
  <c r="G372" i="1"/>
  <c r="G365" i="1"/>
  <c r="G366" i="1"/>
  <c r="G359" i="1"/>
  <c r="G352" i="1"/>
  <c r="G384" i="1"/>
  <c r="G369" i="1"/>
  <c r="G362" i="1"/>
  <c r="G355" i="1"/>
  <c r="G348" i="1"/>
  <c r="G380" i="1"/>
  <c r="G373" i="1"/>
  <c r="G374" i="1"/>
  <c r="G367" i="1"/>
  <c r="G360" i="1"/>
  <c r="G345" i="1"/>
  <c r="G377" i="1"/>
  <c r="G370" i="1"/>
  <c r="G363" i="1"/>
  <c r="G356" i="1"/>
  <c r="G349" i="1"/>
  <c r="G381" i="1"/>
  <c r="G957" i="1"/>
  <c r="G929" i="1"/>
  <c r="G941" i="1"/>
  <c r="G937" i="1"/>
  <c r="G930" i="1"/>
  <c r="G933" i="1"/>
  <c r="G961" i="1"/>
  <c r="G964" i="1"/>
  <c r="G948" i="1"/>
  <c r="G932" i="1"/>
  <c r="G967" i="1"/>
  <c r="G951" i="1"/>
  <c r="G935" i="1"/>
  <c r="G966" i="1"/>
  <c r="G950" i="1"/>
  <c r="G934" i="1"/>
  <c r="G945" i="1"/>
  <c r="G960" i="1"/>
  <c r="G944" i="1"/>
  <c r="G928" i="1"/>
  <c r="G963" i="1"/>
  <c r="G947" i="1"/>
  <c r="G931" i="1"/>
  <c r="G962" i="1"/>
  <c r="G946" i="1"/>
  <c r="G965" i="1"/>
  <c r="G956" i="1"/>
  <c r="G940" i="1"/>
  <c r="G959" i="1"/>
  <c r="G943" i="1"/>
  <c r="G958" i="1"/>
  <c r="G942" i="1"/>
  <c r="G953" i="1"/>
  <c r="G949" i="1"/>
  <c r="G952" i="1"/>
  <c r="G936" i="1"/>
  <c r="G955" i="1"/>
  <c r="G939" i="1"/>
  <c r="G954" i="1"/>
  <c r="G938" i="1"/>
  <c r="G483" i="1"/>
  <c r="G476" i="1"/>
  <c r="G469" i="1"/>
  <c r="G462" i="1"/>
  <c r="G494" i="1"/>
  <c r="G487" i="1"/>
  <c r="G480" i="1"/>
  <c r="G473" i="1"/>
  <c r="G466" i="1"/>
  <c r="G498" i="1"/>
  <c r="G491" i="1"/>
  <c r="G484" i="1"/>
  <c r="G477" i="1"/>
  <c r="G470" i="1"/>
  <c r="G463" i="1"/>
  <c r="G495" i="1"/>
  <c r="G488" i="1"/>
  <c r="G481" i="1"/>
  <c r="G474" i="1"/>
  <c r="G467" i="1"/>
  <c r="G499" i="1"/>
  <c r="G492" i="1"/>
  <c r="G485" i="1"/>
  <c r="G478" i="1"/>
  <c r="G471" i="1"/>
  <c r="G464" i="1"/>
  <c r="G496" i="1"/>
  <c r="G489" i="1"/>
  <c r="G482" i="1"/>
  <c r="G475" i="1"/>
  <c r="G468" i="1"/>
  <c r="G500" i="1"/>
  <c r="G493" i="1"/>
  <c r="G486" i="1"/>
  <c r="G479" i="1"/>
  <c r="G472" i="1"/>
  <c r="G465" i="1"/>
  <c r="G497" i="1"/>
  <c r="G490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42" i="1"/>
  <c r="G43" i="1"/>
  <c r="G44" i="1"/>
  <c r="G45" i="1"/>
  <c r="G46" i="1"/>
  <c r="G47" i="1"/>
  <c r="G523" i="1"/>
  <c r="G524" i="1"/>
  <c r="G525" i="1"/>
  <c r="G526" i="1"/>
  <c r="G527" i="1"/>
  <c r="G528" i="1"/>
  <c r="G529" i="1"/>
  <c r="G530" i="1"/>
  <c r="G531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104" i="1"/>
  <c r="G89" i="1"/>
  <c r="G82" i="1"/>
  <c r="G75" i="1"/>
  <c r="G107" i="1"/>
  <c r="G100" i="1"/>
  <c r="G93" i="1"/>
  <c r="G86" i="1"/>
  <c r="G111" i="1"/>
  <c r="G103" i="1"/>
  <c r="G80" i="1"/>
  <c r="G112" i="1"/>
  <c r="G97" i="1"/>
  <c r="G90" i="1"/>
  <c r="G83" i="1"/>
  <c r="G76" i="1"/>
  <c r="G108" i="1"/>
  <c r="G101" i="1"/>
  <c r="G94" i="1"/>
  <c r="G79" i="1"/>
  <c r="G88" i="1"/>
  <c r="G73" i="1"/>
  <c r="G105" i="1"/>
  <c r="G98" i="1"/>
  <c r="G91" i="1"/>
  <c r="G84" i="1"/>
  <c r="G77" i="1"/>
  <c r="G109" i="1"/>
  <c r="G102" i="1"/>
  <c r="G87" i="1"/>
  <c r="G96" i="1"/>
  <c r="G81" i="1"/>
  <c r="G74" i="1"/>
  <c r="G106" i="1"/>
  <c r="G99" i="1"/>
  <c r="G92" i="1"/>
  <c r="G85" i="1"/>
  <c r="G78" i="1"/>
  <c r="G110" i="1"/>
  <c r="G95" i="1"/>
  <c r="G152" i="1"/>
  <c r="G184" i="1"/>
  <c r="G169" i="1"/>
  <c r="G162" i="1"/>
  <c r="G155" i="1"/>
  <c r="G148" i="1"/>
  <c r="G180" i="1"/>
  <c r="G173" i="1"/>
  <c r="G166" i="1"/>
  <c r="G183" i="1"/>
  <c r="G160" i="1"/>
  <c r="G145" i="1"/>
  <c r="G177" i="1"/>
  <c r="G170" i="1"/>
  <c r="G163" i="1"/>
  <c r="G156" i="1"/>
  <c r="G149" i="1"/>
  <c r="G181" i="1"/>
  <c r="G174" i="1"/>
  <c r="G167" i="1"/>
  <c r="G168" i="1"/>
  <c r="G153" i="1"/>
  <c r="G146" i="1"/>
  <c r="G178" i="1"/>
  <c r="G171" i="1"/>
  <c r="G164" i="1"/>
  <c r="G157" i="1"/>
  <c r="G150" i="1"/>
  <c r="G182" i="1"/>
  <c r="G151" i="1"/>
  <c r="G176" i="1"/>
  <c r="G161" i="1"/>
  <c r="G154" i="1"/>
  <c r="G147" i="1"/>
  <c r="G179" i="1"/>
  <c r="G172" i="1"/>
  <c r="G165" i="1"/>
  <c r="G158" i="1"/>
  <c r="G175" i="1"/>
  <c r="G159" i="1"/>
  <c r="G417" i="1"/>
  <c r="G386" i="1"/>
  <c r="G385" i="1"/>
  <c r="G401" i="1"/>
  <c r="G389" i="1"/>
  <c r="G416" i="1"/>
  <c r="G400" i="1"/>
  <c r="G415" i="1"/>
  <c r="G399" i="1"/>
  <c r="G418" i="1"/>
  <c r="G402" i="1"/>
  <c r="G413" i="1"/>
  <c r="G412" i="1"/>
  <c r="G396" i="1"/>
  <c r="G411" i="1"/>
  <c r="G395" i="1"/>
  <c r="G414" i="1"/>
  <c r="G398" i="1"/>
  <c r="G397" i="1"/>
  <c r="G409" i="1"/>
  <c r="G421" i="1"/>
  <c r="G424" i="1"/>
  <c r="G408" i="1"/>
  <c r="G392" i="1"/>
  <c r="G423" i="1"/>
  <c r="G407" i="1"/>
  <c r="G391" i="1"/>
  <c r="G410" i="1"/>
  <c r="G394" i="1"/>
  <c r="G393" i="1"/>
  <c r="G405" i="1"/>
  <c r="G420" i="1"/>
  <c r="G404" i="1"/>
  <c r="G388" i="1"/>
  <c r="G419" i="1"/>
  <c r="G403" i="1"/>
  <c r="G387" i="1"/>
  <c r="G422" i="1"/>
  <c r="G406" i="1"/>
  <c r="G390" i="1"/>
  <c r="G613" i="1"/>
  <c r="G625" i="1"/>
  <c r="G641" i="1"/>
  <c r="G621" i="1"/>
  <c r="G633" i="1"/>
  <c r="G645" i="1"/>
  <c r="G648" i="1"/>
  <c r="G632" i="1"/>
  <c r="G616" i="1"/>
  <c r="G651" i="1"/>
  <c r="G635" i="1"/>
  <c r="G619" i="1"/>
  <c r="G642" i="1"/>
  <c r="G626" i="1"/>
  <c r="G617" i="1"/>
  <c r="G629" i="1"/>
  <c r="G644" i="1"/>
  <c r="G628" i="1"/>
  <c r="G612" i="1"/>
  <c r="G647" i="1"/>
  <c r="G631" i="1"/>
  <c r="G615" i="1"/>
  <c r="G638" i="1"/>
  <c r="G622" i="1"/>
  <c r="G640" i="1"/>
  <c r="G624" i="1"/>
  <c r="G643" i="1"/>
  <c r="G627" i="1"/>
  <c r="G650" i="1"/>
  <c r="G634" i="1"/>
  <c r="G618" i="1"/>
  <c r="G637" i="1"/>
  <c r="G649" i="1"/>
  <c r="G614" i="1"/>
  <c r="G636" i="1"/>
  <c r="G620" i="1"/>
  <c r="G639" i="1"/>
  <c r="G623" i="1"/>
  <c r="G646" i="1"/>
  <c r="G630" i="1"/>
  <c r="G681" i="1"/>
  <c r="G682" i="1"/>
  <c r="G683" i="1"/>
  <c r="G676" i="1"/>
  <c r="G669" i="1"/>
  <c r="G662" i="1"/>
  <c r="G655" i="1"/>
  <c r="G687" i="1"/>
  <c r="G688" i="1"/>
  <c r="G657" i="1"/>
  <c r="G658" i="1"/>
  <c r="G659" i="1"/>
  <c r="G652" i="1"/>
  <c r="G684" i="1"/>
  <c r="G677" i="1"/>
  <c r="G670" i="1"/>
  <c r="G663" i="1"/>
  <c r="G672" i="1"/>
  <c r="G656" i="1"/>
  <c r="G665" i="1"/>
  <c r="G666" i="1"/>
  <c r="G667" i="1"/>
  <c r="G660" i="1"/>
  <c r="G653" i="1"/>
  <c r="G685" i="1"/>
  <c r="G678" i="1"/>
  <c r="G671" i="1"/>
  <c r="G680" i="1"/>
  <c r="G673" i="1"/>
  <c r="G674" i="1"/>
  <c r="G675" i="1"/>
  <c r="G668" i="1"/>
  <c r="G661" i="1"/>
  <c r="G654" i="1"/>
  <c r="G686" i="1"/>
  <c r="G679" i="1"/>
  <c r="G664" i="1"/>
  <c r="G689" i="1"/>
  <c r="G705" i="1"/>
  <c r="G721" i="1"/>
  <c r="G693" i="1"/>
  <c r="G720" i="1"/>
  <c r="G704" i="1"/>
  <c r="G719" i="1"/>
  <c r="G703" i="1"/>
  <c r="G714" i="1"/>
  <c r="G698" i="1"/>
  <c r="G717" i="1"/>
  <c r="G713" i="1"/>
  <c r="G716" i="1"/>
  <c r="G700" i="1"/>
  <c r="G715" i="1"/>
  <c r="G699" i="1"/>
  <c r="G726" i="1"/>
  <c r="G710" i="1"/>
  <c r="G694" i="1"/>
  <c r="G701" i="1"/>
  <c r="G697" i="1"/>
  <c r="G690" i="1"/>
  <c r="G725" i="1"/>
  <c r="G728" i="1"/>
  <c r="G712" i="1"/>
  <c r="G696" i="1"/>
  <c r="G727" i="1"/>
  <c r="G711" i="1"/>
  <c r="G695" i="1"/>
  <c r="G722" i="1"/>
  <c r="G706" i="1"/>
  <c r="G709" i="1"/>
  <c r="G724" i="1"/>
  <c r="G708" i="1"/>
  <c r="G692" i="1"/>
  <c r="G723" i="1"/>
  <c r="G707" i="1"/>
  <c r="G691" i="1"/>
  <c r="G718" i="1"/>
  <c r="G702" i="1"/>
  <c r="G144" i="1"/>
  <c r="G137" i="1"/>
  <c r="G138" i="1"/>
  <c r="G139" i="1"/>
  <c r="G140" i="1"/>
  <c r="G141" i="1"/>
  <c r="G142" i="1"/>
  <c r="G143" i="1"/>
  <c r="G120" i="1"/>
  <c r="G113" i="1"/>
  <c r="G114" i="1"/>
  <c r="G115" i="1"/>
  <c r="G116" i="1"/>
  <c r="G117" i="1"/>
  <c r="G118" i="1"/>
  <c r="G119" i="1"/>
  <c r="G128" i="1"/>
  <c r="G121" i="1"/>
  <c r="G122" i="1"/>
  <c r="G123" i="1"/>
  <c r="G124" i="1"/>
  <c r="G125" i="1"/>
  <c r="G126" i="1"/>
  <c r="G127" i="1"/>
  <c r="G136" i="1"/>
  <c r="G129" i="1"/>
  <c r="G130" i="1"/>
  <c r="G131" i="1"/>
  <c r="G132" i="1"/>
  <c r="G133" i="1"/>
  <c r="G134" i="1"/>
  <c r="G135" i="1"/>
  <c r="G248" i="1"/>
  <c r="G233" i="1"/>
  <c r="G226" i="1"/>
  <c r="G258" i="1"/>
  <c r="G251" i="1"/>
  <c r="G244" i="1"/>
  <c r="G237" i="1"/>
  <c r="G230" i="1"/>
  <c r="G262" i="1"/>
  <c r="G263" i="1"/>
  <c r="G256" i="1"/>
  <c r="G241" i="1"/>
  <c r="G234" i="1"/>
  <c r="G227" i="1"/>
  <c r="G259" i="1"/>
  <c r="G252" i="1"/>
  <c r="G245" i="1"/>
  <c r="G238" i="1"/>
  <c r="G239" i="1"/>
  <c r="G231" i="1"/>
  <c r="G232" i="1"/>
  <c r="G264" i="1"/>
  <c r="G249" i="1"/>
  <c r="G242" i="1"/>
  <c r="G235" i="1"/>
  <c r="G228" i="1"/>
  <c r="G260" i="1"/>
  <c r="G253" i="1"/>
  <c r="G246" i="1"/>
  <c r="G247" i="1"/>
  <c r="G240" i="1"/>
  <c r="G225" i="1"/>
  <c r="G257" i="1"/>
  <c r="G250" i="1"/>
  <c r="G243" i="1"/>
  <c r="G236" i="1"/>
  <c r="G229" i="1"/>
  <c r="G261" i="1"/>
  <c r="G254" i="1"/>
  <c r="G255" i="1"/>
  <c r="G277" i="1"/>
  <c r="G273" i="1"/>
  <c r="G289" i="1"/>
  <c r="G285" i="1"/>
  <c r="G297" i="1"/>
  <c r="G304" i="1"/>
  <c r="G288" i="1"/>
  <c r="G272" i="1"/>
  <c r="G303" i="1"/>
  <c r="G287" i="1"/>
  <c r="G271" i="1"/>
  <c r="G302" i="1"/>
  <c r="G286" i="1"/>
  <c r="G270" i="1"/>
  <c r="G269" i="1"/>
  <c r="G266" i="1"/>
  <c r="G281" i="1"/>
  <c r="G293" i="1"/>
  <c r="G300" i="1"/>
  <c r="G284" i="1"/>
  <c r="G268" i="1"/>
  <c r="G299" i="1"/>
  <c r="G283" i="1"/>
  <c r="G267" i="1"/>
  <c r="G298" i="1"/>
  <c r="G282" i="1"/>
  <c r="G265" i="1"/>
  <c r="G296" i="1"/>
  <c r="G280" i="1"/>
  <c r="G295" i="1"/>
  <c r="G279" i="1"/>
  <c r="G294" i="1"/>
  <c r="G278" i="1"/>
  <c r="G301" i="1"/>
  <c r="G292" i="1"/>
  <c r="G276" i="1"/>
  <c r="G291" i="1"/>
  <c r="G275" i="1"/>
  <c r="G290" i="1"/>
  <c r="G274" i="1"/>
  <c r="G547" i="1"/>
  <c r="G532" i="1"/>
  <c r="G564" i="1"/>
  <c r="G557" i="1"/>
  <c r="G550" i="1"/>
  <c r="G543" i="1"/>
  <c r="G536" i="1"/>
  <c r="G568" i="1"/>
  <c r="G561" i="1"/>
  <c r="G546" i="1"/>
  <c r="G555" i="1"/>
  <c r="G540" i="1"/>
  <c r="G533" i="1"/>
  <c r="G565" i="1"/>
  <c r="G558" i="1"/>
  <c r="G551" i="1"/>
  <c r="G544" i="1"/>
  <c r="G537" i="1"/>
  <c r="G569" i="1"/>
  <c r="G554" i="1"/>
  <c r="G563" i="1"/>
  <c r="G548" i="1"/>
  <c r="G541" i="1"/>
  <c r="G534" i="1"/>
  <c r="G566" i="1"/>
  <c r="G559" i="1"/>
  <c r="G552" i="1"/>
  <c r="G545" i="1"/>
  <c r="G570" i="1"/>
  <c r="G562" i="1"/>
  <c r="G539" i="1"/>
  <c r="G571" i="1"/>
  <c r="G556" i="1"/>
  <c r="G549" i="1"/>
  <c r="G542" i="1"/>
  <c r="G535" i="1"/>
  <c r="G567" i="1"/>
  <c r="G560" i="1"/>
  <c r="G553" i="1"/>
  <c r="G538" i="1"/>
  <c r="G977" i="1"/>
  <c r="G970" i="1"/>
  <c r="G978" i="1"/>
  <c r="G979" i="1"/>
  <c r="G972" i="1"/>
  <c r="G990" i="1"/>
  <c r="G997" i="1"/>
  <c r="G1005" i="1"/>
  <c r="G976" i="1"/>
  <c r="G999" i="1"/>
  <c r="G985" i="1"/>
  <c r="G986" i="1"/>
  <c r="G994" i="1"/>
  <c r="G987" i="1"/>
  <c r="G980" i="1"/>
  <c r="G988" i="1"/>
  <c r="G974" i="1"/>
  <c r="G982" i="1"/>
  <c r="G975" i="1"/>
  <c r="G1007" i="1"/>
  <c r="G993" i="1"/>
  <c r="G1002" i="1"/>
  <c r="G968" i="1"/>
  <c r="G995" i="1"/>
  <c r="G996" i="1"/>
  <c r="G1004" i="1"/>
  <c r="G1006" i="1"/>
  <c r="G998" i="1"/>
  <c r="G983" i="1"/>
  <c r="G1000" i="1"/>
  <c r="G969" i="1"/>
  <c r="G1001" i="1"/>
  <c r="G984" i="1"/>
  <c r="G971" i="1"/>
  <c r="G1003" i="1"/>
  <c r="G989" i="1"/>
  <c r="G973" i="1"/>
  <c r="G981" i="1"/>
  <c r="G992" i="1"/>
  <c r="G991" i="1"/>
  <c r="G899" i="1"/>
  <c r="G900" i="1"/>
  <c r="G908" i="1"/>
  <c r="G909" i="1"/>
  <c r="G927" i="1"/>
  <c r="G894" i="1"/>
  <c r="G895" i="1"/>
  <c r="G919" i="1"/>
  <c r="G889" i="1"/>
  <c r="G921" i="1"/>
  <c r="G907" i="1"/>
  <c r="G916" i="1"/>
  <c r="G924" i="1"/>
  <c r="G917" i="1"/>
  <c r="G912" i="1"/>
  <c r="G902" i="1"/>
  <c r="G911" i="1"/>
  <c r="G920" i="1"/>
  <c r="G897" i="1"/>
  <c r="G914" i="1"/>
  <c r="G915" i="1"/>
  <c r="G898" i="1"/>
  <c r="G893" i="1"/>
  <c r="G925" i="1"/>
  <c r="G890" i="1"/>
  <c r="G910" i="1"/>
  <c r="G904" i="1"/>
  <c r="G906" i="1"/>
  <c r="G905" i="1"/>
  <c r="G891" i="1"/>
  <c r="G923" i="1"/>
  <c r="G892" i="1"/>
  <c r="G901" i="1"/>
  <c r="G918" i="1"/>
  <c r="G922" i="1"/>
  <c r="G926" i="1"/>
  <c r="G903" i="1"/>
  <c r="G896" i="1"/>
  <c r="G913" i="1"/>
  <c r="G2" i="1"/>
  <c r="G17" i="1"/>
  <c r="G33" i="1"/>
  <c r="G5" i="1"/>
  <c r="G6" i="1"/>
  <c r="G25" i="1"/>
  <c r="G32" i="1"/>
  <c r="G16" i="1"/>
  <c r="G31" i="1"/>
  <c r="G15" i="1"/>
  <c r="G26" i="1"/>
  <c r="G10" i="1"/>
  <c r="G9" i="1"/>
  <c r="G28" i="1"/>
  <c r="G12" i="1"/>
  <c r="G27" i="1"/>
  <c r="G11" i="1"/>
  <c r="G38" i="1"/>
  <c r="G22" i="1"/>
  <c r="G29" i="1"/>
  <c r="G37" i="1"/>
  <c r="G40" i="1"/>
  <c r="G24" i="1"/>
  <c r="G8" i="1"/>
  <c r="G39" i="1"/>
  <c r="G23" i="1"/>
  <c r="G7" i="1"/>
  <c r="G34" i="1"/>
  <c r="G18" i="1"/>
  <c r="G13" i="1"/>
  <c r="G41" i="1"/>
  <c r="G21" i="1"/>
  <c r="G36" i="1"/>
  <c r="G20" i="1"/>
  <c r="G4" i="1"/>
  <c r="G35" i="1"/>
  <c r="G19" i="1"/>
  <c r="G3" i="1"/>
  <c r="G30" i="1"/>
  <c r="G14" i="1"/>
  <c r="G854" i="1"/>
  <c r="G855" i="1"/>
  <c r="G856" i="1"/>
  <c r="G849" i="1"/>
  <c r="G881" i="1"/>
  <c r="G874" i="1"/>
  <c r="G867" i="1"/>
  <c r="G860" i="1"/>
  <c r="G884" i="1"/>
  <c r="G853" i="1"/>
  <c r="G862" i="1"/>
  <c r="G863" i="1"/>
  <c r="G864" i="1"/>
  <c r="G857" i="1"/>
  <c r="G850" i="1"/>
  <c r="G882" i="1"/>
  <c r="G875" i="1"/>
  <c r="G868" i="1"/>
  <c r="G885" i="1"/>
  <c r="G888" i="1"/>
  <c r="G870" i="1"/>
  <c r="G871" i="1"/>
  <c r="G872" i="1"/>
  <c r="G865" i="1"/>
  <c r="G858" i="1"/>
  <c r="G851" i="1"/>
  <c r="G883" i="1"/>
  <c r="G876" i="1"/>
  <c r="G887" i="1"/>
  <c r="G861" i="1"/>
  <c r="G878" i="1"/>
  <c r="G879" i="1"/>
  <c r="G880" i="1"/>
  <c r="G873" i="1"/>
  <c r="G866" i="1"/>
  <c r="G859" i="1"/>
  <c r="G852" i="1"/>
  <c r="G877" i="1"/>
  <c r="G886" i="1"/>
  <c r="G869" i="1"/>
  <c r="G814" i="1"/>
  <c r="G846" i="1"/>
  <c r="G839" i="1"/>
  <c r="G832" i="1"/>
  <c r="G817" i="1"/>
  <c r="G810" i="1"/>
  <c r="G842" i="1"/>
  <c r="G835" i="1"/>
  <c r="G828" i="1"/>
  <c r="G821" i="1"/>
  <c r="G822" i="1"/>
  <c r="G815" i="1"/>
  <c r="G847" i="1"/>
  <c r="G840" i="1"/>
  <c r="G825" i="1"/>
  <c r="G818" i="1"/>
  <c r="G811" i="1"/>
  <c r="G843" i="1"/>
  <c r="G830" i="1"/>
  <c r="G823" i="1"/>
  <c r="G816" i="1"/>
  <c r="G848" i="1"/>
  <c r="G833" i="1"/>
  <c r="G826" i="1"/>
  <c r="G819" i="1"/>
  <c r="G812" i="1"/>
  <c r="G838" i="1"/>
  <c r="G831" i="1"/>
  <c r="G824" i="1"/>
  <c r="G809" i="1"/>
  <c r="G841" i="1"/>
  <c r="G834" i="1"/>
  <c r="G827" i="1"/>
  <c r="G820" i="1"/>
  <c r="G813" i="1"/>
  <c r="G836" i="1"/>
  <c r="G845" i="1"/>
  <c r="G844" i="1"/>
  <c r="G829" i="1"/>
  <c r="G837" i="1"/>
  <c r="G326" i="1"/>
  <c r="G319" i="1"/>
  <c r="G312" i="1"/>
  <c r="G344" i="1"/>
  <c r="G329" i="1"/>
  <c r="G322" i="1"/>
  <c r="G334" i="1"/>
  <c r="G327" i="1"/>
  <c r="G320" i="1"/>
  <c r="G305" i="1"/>
  <c r="G337" i="1"/>
  <c r="G330" i="1"/>
  <c r="G323" i="1"/>
  <c r="G310" i="1"/>
  <c r="G342" i="1"/>
  <c r="G335" i="1"/>
  <c r="G328" i="1"/>
  <c r="G313" i="1"/>
  <c r="G306" i="1"/>
  <c r="G338" i="1"/>
  <c r="G318" i="1"/>
  <c r="G311" i="1"/>
  <c r="G343" i="1"/>
  <c r="G336" i="1"/>
  <c r="G321" i="1"/>
  <c r="G314" i="1"/>
  <c r="G307" i="1"/>
  <c r="G308" i="1"/>
  <c r="G340" i="1"/>
  <c r="G325" i="1"/>
  <c r="G315" i="1"/>
  <c r="G316" i="1"/>
  <c r="G341" i="1"/>
  <c r="G333" i="1"/>
  <c r="G331" i="1"/>
  <c r="G324" i="1"/>
  <c r="G309" i="1"/>
  <c r="G339" i="1"/>
  <c r="G332" i="1"/>
  <c r="G317" i="1"/>
  <c r="G734" i="1"/>
  <c r="G766" i="1"/>
  <c r="G759" i="1"/>
  <c r="G752" i="1"/>
  <c r="G737" i="1"/>
  <c r="G730" i="1"/>
  <c r="G762" i="1"/>
  <c r="G755" i="1"/>
  <c r="G748" i="1"/>
  <c r="G741" i="1"/>
  <c r="G742" i="1"/>
  <c r="G735" i="1"/>
  <c r="G767" i="1"/>
  <c r="G760" i="1"/>
  <c r="G745" i="1"/>
  <c r="G738" i="1"/>
  <c r="G731" i="1"/>
  <c r="G763" i="1"/>
  <c r="G756" i="1"/>
  <c r="G749" i="1"/>
  <c r="G750" i="1"/>
  <c r="G743" i="1"/>
  <c r="G736" i="1"/>
  <c r="G768" i="1"/>
  <c r="G753" i="1"/>
  <c r="G746" i="1"/>
  <c r="G739" i="1"/>
  <c r="G732" i="1"/>
  <c r="G764" i="1"/>
  <c r="G765" i="1"/>
  <c r="G758" i="1"/>
  <c r="G751" i="1"/>
  <c r="G744" i="1"/>
  <c r="G729" i="1"/>
  <c r="G761" i="1"/>
  <c r="G754" i="1"/>
  <c r="G747" i="1"/>
  <c r="G740" i="1"/>
  <c r="G733" i="1"/>
  <c r="G757" i="1"/>
  <c r="G192" i="1"/>
  <c r="G224" i="1"/>
  <c r="G209" i="1"/>
  <c r="G202" i="1"/>
  <c r="G195" i="1"/>
  <c r="G188" i="1"/>
  <c r="G220" i="1"/>
  <c r="G213" i="1"/>
  <c r="G206" i="1"/>
  <c r="G199" i="1"/>
  <c r="G200" i="1"/>
  <c r="G185" i="1"/>
  <c r="G217" i="1"/>
  <c r="G210" i="1"/>
  <c r="G203" i="1"/>
  <c r="G196" i="1"/>
  <c r="G189" i="1"/>
  <c r="G221" i="1"/>
  <c r="G214" i="1"/>
  <c r="G207" i="1"/>
  <c r="G208" i="1"/>
  <c r="G193" i="1"/>
  <c r="G186" i="1"/>
  <c r="G218" i="1"/>
  <c r="G211" i="1"/>
  <c r="G204" i="1"/>
  <c r="G197" i="1"/>
  <c r="G190" i="1"/>
  <c r="G222" i="1"/>
  <c r="G215" i="1"/>
  <c r="G216" i="1"/>
  <c r="G201" i="1"/>
  <c r="G194" i="1"/>
  <c r="G187" i="1"/>
  <c r="G219" i="1"/>
  <c r="G212" i="1"/>
  <c r="G205" i="1"/>
  <c r="G198" i="1"/>
  <c r="G191" i="1"/>
  <c r="G223" i="1"/>
</calcChain>
</file>

<file path=xl/sharedStrings.xml><?xml version="1.0" encoding="utf-8"?>
<sst xmlns="http://schemas.openxmlformats.org/spreadsheetml/2006/main" count="5178" uniqueCount="242">
  <si>
    <t>season</t>
  </si>
  <si>
    <t>week_num</t>
  </si>
  <si>
    <t>day_of_week</t>
  </si>
  <si>
    <t>gametime_local</t>
  </si>
  <si>
    <t>home_team</t>
  </si>
  <si>
    <t>away_team</t>
  </si>
  <si>
    <t>home_score</t>
  </si>
  <si>
    <t>away_score</t>
  </si>
  <si>
    <t>OT_flag</t>
  </si>
  <si>
    <t>arrests</t>
  </si>
  <si>
    <t>division_game</t>
  </si>
  <si>
    <t>Sunday</t>
  </si>
  <si>
    <t>Arizona</t>
  </si>
  <si>
    <t>Carolina</t>
  </si>
  <si>
    <t>n</t>
  </si>
  <si>
    <t>New York Giants</t>
  </si>
  <si>
    <t>Pittsburgh</t>
  </si>
  <si>
    <t>St. Louis</t>
  </si>
  <si>
    <t>OT</t>
  </si>
  <si>
    <t>y</t>
  </si>
  <si>
    <t>Dallas</t>
  </si>
  <si>
    <t>San Francisco</t>
  </si>
  <si>
    <t>Cleveland</t>
  </si>
  <si>
    <t>Seattle</t>
  </si>
  <si>
    <t>Philadelphia</t>
  </si>
  <si>
    <t>Miami</t>
  </si>
  <si>
    <t>Buffalo</t>
  </si>
  <si>
    <t>Monday</t>
  </si>
  <si>
    <t>Detroit</t>
  </si>
  <si>
    <t>Chicago</t>
  </si>
  <si>
    <t>Thursday</t>
  </si>
  <si>
    <t>Atlanta</t>
  </si>
  <si>
    <t>Houston</t>
  </si>
  <si>
    <t>Indianapolis</t>
  </si>
  <si>
    <t>San Diego</t>
  </si>
  <si>
    <t>Washington</t>
  </si>
  <si>
    <t>Kansas City</t>
  </si>
  <si>
    <t>New Orleans</t>
  </si>
  <si>
    <t>Baltimore</t>
  </si>
  <si>
    <t>Cincinnati</t>
  </si>
  <si>
    <t>Minnesota</t>
  </si>
  <si>
    <t>Green Bay</t>
  </si>
  <si>
    <t>New York Jets</t>
  </si>
  <si>
    <t>New England</t>
  </si>
  <si>
    <t>Tennessee</t>
  </si>
  <si>
    <t>Jacksonville</t>
  </si>
  <si>
    <t>Saturday</t>
  </si>
  <si>
    <t>Tampa Bay</t>
  </si>
  <si>
    <t>Denver</t>
  </si>
  <si>
    <t>Oakland</t>
  </si>
  <si>
    <t>Wednesday</t>
  </si>
  <si>
    <t>NY Giants</t>
  </si>
  <si>
    <t>NY Jets</t>
  </si>
  <si>
    <t>Los Angeles</t>
  </si>
  <si>
    <t>Avg</t>
  </si>
  <si>
    <t>Total</t>
  </si>
  <si>
    <t>GMS</t>
  </si>
  <si>
    <t>PCT</t>
  </si>
  <si>
    <t>Attendance at Home Games in 2015</t>
  </si>
  <si>
    <t>Team</t>
  </si>
  <si>
    <t>Rk</t>
  </si>
  <si>
    <t>Adj. Name</t>
  </si>
  <si>
    <t>* San Diego's "The Chargers" moved to Los Angeles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</si>
  <si>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http://www.espn.com/nfl/attendance/_/year/2015</t>
    </r>
  </si>
  <si>
    <t>Percentile</t>
  </si>
  <si>
    <t>Attendants</t>
  </si>
  <si>
    <t>Minimum</t>
  </si>
  <si>
    <t>Maximum</t>
  </si>
  <si>
    <t>Label</t>
  </si>
  <si>
    <t>Condition</t>
  </si>
  <si>
    <t>Below the 25th percentile</t>
  </si>
  <si>
    <t>=</t>
  </si>
  <si>
    <t>Sort out games with no arrest data</t>
  </si>
  <si>
    <t>Data ranges from 2011 to 2015</t>
  </si>
  <si>
    <t>Will use first 3 years to create model</t>
  </si>
  <si>
    <t>Holdout sample will be 2 last years</t>
  </si>
  <si>
    <t>Notes</t>
  </si>
  <si>
    <r>
      <rPr>
        <b/>
        <sz val="11"/>
        <color theme="1"/>
        <rFont val="Calibri"/>
        <family val="2"/>
        <scheme val="minor"/>
      </rPr>
      <t>Objective:</t>
    </r>
    <r>
      <rPr>
        <sz val="11"/>
        <color theme="1"/>
        <rFont val="Calibri"/>
        <family val="2"/>
        <scheme val="minor"/>
      </rPr>
      <t xml:space="preserve"> Build a model that stadiums can use to anticipate criminal activity</t>
    </r>
  </si>
  <si>
    <t>attendance</t>
  </si>
  <si>
    <t>weekend?</t>
  </si>
  <si>
    <t>outcome</t>
  </si>
  <si>
    <t>low</t>
  </si>
  <si>
    <t>high</t>
  </si>
  <si>
    <t>State</t>
  </si>
  <si>
    <t>City</t>
  </si>
  <si>
    <t>Population</t>
  </si>
  <si>
    <t>Violent Crime</t>
  </si>
  <si>
    <t>Property Crime</t>
  </si>
  <si>
    <t>Murder and</t>
  </si>
  <si>
    <t>Nonnegligent Manslaughter</t>
  </si>
  <si>
    <t>Rape</t>
  </si>
  <si>
    <t>Robbery</t>
  </si>
  <si>
    <t>Aggravated Assault</t>
  </si>
  <si>
    <t>Burglary</t>
  </si>
  <si>
    <t>Larceny-Theft</t>
  </si>
  <si>
    <t>Motor Vehicle Theft</t>
  </si>
  <si>
    <t>New Mexico</t>
  </si>
  <si>
    <t>Albuquerque</t>
  </si>
  <si>
    <t>California</t>
  </si>
  <si>
    <t>Anaheim</t>
  </si>
  <si>
    <t>Alaska</t>
  </si>
  <si>
    <t>Anchorage</t>
  </si>
  <si>
    <t>Texas</t>
  </si>
  <si>
    <t>Arlington</t>
  </si>
  <si>
    <t>Georgia</t>
  </si>
  <si>
    <t>Colorado</t>
  </si>
  <si>
    <t>Aurora</t>
  </si>
  <si>
    <t>Austin</t>
  </si>
  <si>
    <t>Bakersfield</t>
  </si>
  <si>
    <t>Maryland</t>
  </si>
  <si>
    <t>Massachusetts</t>
  </si>
  <si>
    <t>Boston</t>
  </si>
  <si>
    <t>N/A</t>
  </si>
  <si>
    <t>New York</t>
  </si>
  <si>
    <t>Chandler</t>
  </si>
  <si>
    <t>North Carolina</t>
  </si>
  <si>
    <t>Charlotte-Mecklenburg</t>
  </si>
  <si>
    <t>Illinois</t>
  </si>
  <si>
    <t>Chula Vista</t>
  </si>
  <si>
    <t>Ohio</t>
  </si>
  <si>
    <t>Cleveland*</t>
  </si>
  <si>
    <t>Colorado Springs</t>
  </si>
  <si>
    <t>Columbus</t>
  </si>
  <si>
    <t>Corpus Christi</t>
  </si>
  <si>
    <t>Michigan</t>
  </si>
  <si>
    <t>Durham</t>
  </si>
  <si>
    <t>El Paso</t>
  </si>
  <si>
    <t>Indiana</t>
  </si>
  <si>
    <t>Fort Wayne</t>
  </si>
  <si>
    <t>Fort Worth</t>
  </si>
  <si>
    <t>Fresno</t>
  </si>
  <si>
    <t>Greensboro</t>
  </si>
  <si>
    <t>Nevada</t>
  </si>
  <si>
    <t>Henderson</t>
  </si>
  <si>
    <t>Hawaii</t>
  </si>
  <si>
    <t>Honolulu</t>
  </si>
  <si>
    <t>Irvine</t>
  </si>
  <si>
    <t>Florida</t>
  </si>
  <si>
    <t>New Jersey</t>
  </si>
  <si>
    <t>Jersey City</t>
  </si>
  <si>
    <t>Missouri</t>
  </si>
  <si>
    <t>Laredo</t>
  </si>
  <si>
    <t>Las Vegas</t>
  </si>
  <si>
    <t>Kentucky</t>
  </si>
  <si>
    <t>Lexington</t>
  </si>
  <si>
    <t>Nebraska</t>
  </si>
  <si>
    <t>Lincoln</t>
  </si>
  <si>
    <t>Long Beach</t>
  </si>
  <si>
    <t>Louisville Metro</t>
  </si>
  <si>
    <t>Memphis</t>
  </si>
  <si>
    <t>Mesa</t>
  </si>
  <si>
    <t>Wisconsin</t>
  </si>
  <si>
    <t>Milwaukee</t>
  </si>
  <si>
    <t>Minneapolis</t>
  </si>
  <si>
    <t>Alabama</t>
  </si>
  <si>
    <t>Mobile2</t>
  </si>
  <si>
    <t>NashvilleMetropolitan</t>
  </si>
  <si>
    <t>Louisiana</t>
  </si>
  <si>
    <t>Newark*</t>
  </si>
  <si>
    <t>Oklahoma</t>
  </si>
  <si>
    <t>Oklahoma City</t>
  </si>
  <si>
    <t>Omaha</t>
  </si>
  <si>
    <t>Orlando</t>
  </si>
  <si>
    <t>Pennsylvania</t>
  </si>
  <si>
    <t>Phoenix</t>
  </si>
  <si>
    <t>Plano</t>
  </si>
  <si>
    <t>Oregon</t>
  </si>
  <si>
    <t>Portland*</t>
  </si>
  <si>
    <t>Raleigh**</t>
  </si>
  <si>
    <t>Riverside</t>
  </si>
  <si>
    <t>Sacramento</t>
  </si>
  <si>
    <t>San Antonio</t>
  </si>
  <si>
    <t>San Jose</t>
  </si>
  <si>
    <t>Santa Ana</t>
  </si>
  <si>
    <t>St. Paul</t>
  </si>
  <si>
    <t>St. Petersburg</t>
  </si>
  <si>
    <t>Stockton</t>
  </si>
  <si>
    <t>Tampa</t>
  </si>
  <si>
    <t>Toledo</t>
  </si>
  <si>
    <t>Tucson</t>
  </si>
  <si>
    <t>Tulsa</t>
  </si>
  <si>
    <t>Virginia</t>
  </si>
  <si>
    <t>Virginia Beach</t>
  </si>
  <si>
    <t>District Of Columbia</t>
  </si>
  <si>
    <t>Kansas</t>
  </si>
  <si>
    <t>Wichita</t>
  </si>
  <si>
    <t>Arson1</t>
  </si>
  <si>
    <t>Crime Rates per 100,000 people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</si>
  <si>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https://en.wikipedia.org/wiki/List_of_United_States_cities_by_crime_rate</t>
    </r>
  </si>
  <si>
    <t>Name</t>
  </si>
  <si>
    <t>Total Violent Crimes</t>
  </si>
  <si>
    <t>Labeling</t>
  </si>
  <si>
    <t>Crime Level</t>
  </si>
  <si>
    <t>Attendance Level</t>
  </si>
  <si>
    <t>r</t>
  </si>
  <si>
    <t>alpha</t>
  </si>
  <si>
    <t>P(X=x)</t>
  </si>
  <si>
    <t>LL</t>
  </si>
  <si>
    <t>Expected</t>
  </si>
  <si>
    <t>10+</t>
  </si>
  <si>
    <t>Actual</t>
  </si>
  <si>
    <t>Arrests</t>
  </si>
  <si>
    <t>Chi-Sq.</t>
  </si>
  <si>
    <t>Df</t>
  </si>
  <si>
    <t>pvalue</t>
  </si>
  <si>
    <t>very low</t>
  </si>
  <si>
    <t>very high</t>
  </si>
  <si>
    <t>Above the 75th percentile</t>
  </si>
  <si>
    <t>Between 25th and 50th percentile</t>
  </si>
  <si>
    <t>Between 50th and 75th percentile</t>
  </si>
  <si>
    <t>ALL</t>
  </si>
  <si>
    <t>BY CRIME LEVEL</t>
  </si>
  <si>
    <t>Parameter Est.</t>
  </si>
  <si>
    <t>BY ATTENDANCE LEVEL</t>
  </si>
  <si>
    <t>BY GAME OUTCOME</t>
  </si>
  <si>
    <t>2011-2013</t>
  </si>
  <si>
    <t>crime level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</si>
  <si>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https://www.statista.com/statistics/250047/average-home-attendance-of-the-san-diego-chargers/</t>
    </r>
  </si>
  <si>
    <t>LR</t>
  </si>
  <si>
    <t>BY DAY OF WEEK</t>
  </si>
  <si>
    <t>Very Low Crime Stadiums</t>
  </si>
  <si>
    <t>Low Crime Stadiums</t>
  </si>
  <si>
    <t>High Crime Stadiums</t>
  </si>
  <si>
    <t>Very High Crime Stadiums</t>
  </si>
  <si>
    <t>Arrest Data 2014-2015</t>
  </si>
  <si>
    <t>All Stadiums</t>
  </si>
  <si>
    <t>MAPE</t>
  </si>
  <si>
    <t>APE</t>
  </si>
  <si>
    <t>Lorenz Curves</t>
  </si>
  <si>
    <t>Very Low</t>
  </si>
  <si>
    <t>Low</t>
  </si>
  <si>
    <t>High</t>
  </si>
  <si>
    <t>Very High</t>
  </si>
  <si>
    <t>VL</t>
  </si>
  <si>
    <t>L</t>
  </si>
  <si>
    <t>H</t>
  </si>
  <si>
    <t>VH</t>
  </si>
  <si>
    <t>g(lambda)</t>
  </si>
  <si>
    <t>Lambda</t>
  </si>
  <si>
    <t>% with propensity to have less than @lambda arrests per week</t>
  </si>
  <si>
    <t>avg. arrests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</si>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</sst>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%"/>
    <numFmt numFmtId="166" formatCode="0.0"/>
    <numFmt numFmtId="167" formatCode="0.0E+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19" fontId="0" fillId="0" borderId="0" xfId="0" applyNumberFormat="1"/>
    <xf numFmtId="3" fontId="0" fillId="0" borderId="0" xfId="0" applyNumberFormat="1"/>
    <xf numFmtId="0" fontId="16" fillId="0" borderId="0" xfId="0" applyFont="1"/>
    <xf numFmtId="0" fontId="16" fillId="33" borderId="0" xfId="0" applyFont="1" applyFill="1"/>
    <xf numFmtId="9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8" fillId="0" borderId="0" xfId="0" applyFont="1"/>
    <xf numFmtId="0" fontId="16" fillId="0" borderId="0" xfId="0" applyFont="1" applyFill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0" fontId="16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Fill="1"/>
    <xf numFmtId="9" fontId="0" fillId="0" borderId="0" xfId="42" applyFont="1"/>
    <xf numFmtId="164" fontId="0" fillId="0" borderId="0" xfId="42" applyNumberFormat="1" applyFont="1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3" fontId="16" fillId="35" borderId="0" xfId="0" applyNumberFormat="1" applyFont="1" applyFill="1"/>
    <xf numFmtId="0" fontId="16" fillId="35" borderId="0" xfId="0" applyFont="1" applyFill="1"/>
    <xf numFmtId="3" fontId="0" fillId="35" borderId="0" xfId="0" applyNumberFormat="1" applyFill="1"/>
    <xf numFmtId="0" fontId="0" fillId="35" borderId="0" xfId="0" applyFill="1"/>
    <xf numFmtId="3" fontId="0" fillId="0" borderId="0" xfId="0" applyNumberFormat="1" applyFill="1"/>
    <xf numFmtId="10" fontId="0" fillId="0" borderId="0" xfId="42" applyNumberFormat="1" applyFont="1"/>
    <xf numFmtId="165" fontId="0" fillId="0" borderId="0" xfId="42" applyNumberFormat="1" applyFont="1"/>
    <xf numFmtId="0" fontId="16" fillId="0" borderId="0" xfId="0" applyFont="1" applyAlignment="1">
      <alignment horizontal="right"/>
    </xf>
    <xf numFmtId="1" fontId="0" fillId="0" borderId="0" xfId="0" applyNumberFormat="1" applyFont="1"/>
    <xf numFmtId="167" fontId="0" fillId="0" borderId="0" xfId="0" applyNumberFormat="1"/>
    <xf numFmtId="0" fontId="19" fillId="0" borderId="0" xfId="0" applyFont="1"/>
    <xf numFmtId="0" fontId="18" fillId="0" borderId="0" xfId="0" applyFont="1" applyFill="1"/>
    <xf numFmtId="0" fontId="19" fillId="0" borderId="0" xfId="0" applyFont="1" applyFill="1"/>
    <xf numFmtId="9" fontId="0" fillId="0" borderId="0" xfId="42" applyNumberFormat="1" applyFont="1"/>
    <xf numFmtId="0" fontId="20" fillId="36" borderId="0" xfId="0" applyFont="1" applyFill="1" applyAlignment="1">
      <alignment horizontal="center"/>
    </xf>
    <xf numFmtId="0" fontId="21" fillId="0" borderId="0" xfId="0" applyFont="1"/>
    <xf numFmtId="2" fontId="0" fillId="0" borderId="0" xfId="0" applyNumberFormat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0" xfId="42" applyFont="1" applyAlignment="1">
      <alignment horizontal="center"/>
    </xf>
    <xf numFmtId="0" fontId="20" fillId="36" borderId="0" xfId="0" applyFont="1" applyFill="1"/>
    <xf numFmtId="0" fontId="0" fillId="0" borderId="11" xfId="0" applyBorder="1"/>
    <xf numFmtId="0" fontId="22" fillId="0" borderId="0" xfId="0" applyFont="1"/>
    <xf numFmtId="0" fontId="23" fillId="0" borderId="0" xfId="0" applyFont="1"/>
    <xf numFmtId="166" fontId="23" fillId="0" borderId="0" xfId="0" applyNumberFormat="1" applyFont="1" applyAlignment="1">
      <alignment horizontal="center"/>
    </xf>
    <xf numFmtId="0" fontId="20" fillId="36" borderId="11" xfId="0" applyFont="1" applyFill="1" applyBorder="1" applyAlignment="1">
      <alignment horizontal="center"/>
    </xf>
    <xf numFmtId="0" fontId="20" fillId="36" borderId="10" xfId="0" applyFont="1" applyFill="1" applyBorder="1" applyAlignment="1">
      <alignment horizontal="center" vertical="center"/>
    </xf>
    <xf numFmtId="0" fontId="20" fillId="36" borderId="12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+ Comparison'!$E$10:$E$20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10+</c:v>
                </c:pt>
              </c:strCache>
            </c:strRef>
          </c:cat>
          <c:val>
            <c:numRef>
              <c:f>'All + Comparison'!$G$10:$G$20</c:f>
              <c:numCache>
                <c:formatCode>General</c:formatCode>
                <c:ptCount val="11"/>
                <c:pt idx="0">
                  <c:v>129</c:v>
                </c:pt>
                <c:pt idx="1">
                  <c:v>93</c:v>
                </c:pt>
                <c:pt idx="2">
                  <c:v>68</c:v>
                </c:pt>
                <c:pt idx="3">
                  <c:v>51</c:v>
                </c:pt>
                <c:pt idx="4">
                  <c:v>36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10</c:v>
                </c:pt>
                <c:pt idx="9">
                  <c:v>7</c:v>
                </c:pt>
                <c:pt idx="1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7-4807-8F73-C8E697F26590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+ Comparison'!$H$10:$H$20</c:f>
              <c:numCache>
                <c:formatCode>0</c:formatCode>
                <c:ptCount val="11"/>
                <c:pt idx="0">
                  <c:v>146.69449707627473</c:v>
                </c:pt>
                <c:pt idx="1">
                  <c:v>71.984360955018971</c:v>
                </c:pt>
                <c:pt idx="2">
                  <c:v>50.969048777784941</c:v>
                </c:pt>
                <c:pt idx="3">
                  <c:v>39.781676569738806</c:v>
                </c:pt>
                <c:pt idx="4">
                  <c:v>32.490936587756799</c:v>
                </c:pt>
                <c:pt idx="5">
                  <c:v>27.242545443576368</c:v>
                </c:pt>
                <c:pt idx="6">
                  <c:v>23.23668862257599</c:v>
                </c:pt>
                <c:pt idx="7">
                  <c:v>20.060367003592759</c:v>
                </c:pt>
                <c:pt idx="8">
                  <c:v>17.473947368984884</c:v>
                </c:pt>
                <c:pt idx="9">
                  <c:v>15.326497465935184</c:v>
                </c:pt>
                <c:pt idx="10">
                  <c:v>135.73943412876056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D7-4807-8F73-C8E697F26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490408"/>
        <c:axId val="901489752"/>
      </c:barChart>
      <c:catAx>
        <c:axId val="90149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1489752"/>
        <c:crosses val="autoZero"/>
        <c:auto val="1"/>
        <c:lblAlgn val="ctr"/>
        <c:lblOffset val="100"/>
        <c:noMultiLvlLbl val="0"/>
      </c:catAx>
      <c:valAx>
        <c:axId val="9014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149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+ Comparison'!$E$10:$E$20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10+</c:v>
                </c:pt>
              </c:strCache>
            </c:strRef>
          </c:cat>
          <c:val>
            <c:numRef>
              <c:f>'All + Comparison'!$M$10:$M$20</c:f>
              <c:numCache>
                <c:formatCode>General</c:formatCode>
                <c:ptCount val="11"/>
                <c:pt idx="0">
                  <c:v>129</c:v>
                </c:pt>
                <c:pt idx="1">
                  <c:v>93</c:v>
                </c:pt>
                <c:pt idx="2">
                  <c:v>68</c:v>
                </c:pt>
                <c:pt idx="3">
                  <c:v>51</c:v>
                </c:pt>
                <c:pt idx="4">
                  <c:v>36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10</c:v>
                </c:pt>
                <c:pt idx="9">
                  <c:v>7</c:v>
                </c:pt>
                <c:pt idx="1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3-4ABF-BA17-AC1616705E54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+ Comparison'!$N$10:$N$20</c:f>
              <c:numCache>
                <c:formatCode>0</c:formatCode>
                <c:ptCount val="11"/>
                <c:pt idx="0">
                  <c:v>133.91584493972982</c:v>
                </c:pt>
                <c:pt idx="1">
                  <c:v>85.871534759920024</c:v>
                </c:pt>
                <c:pt idx="2">
                  <c:v>61.652082714912034</c:v>
                </c:pt>
                <c:pt idx="3">
                  <c:v>45.885944397199921</c:v>
                </c:pt>
                <c:pt idx="4">
                  <c:v>35.140829349715261</c:v>
                </c:pt>
                <c:pt idx="5">
                  <c:v>27.640474933225946</c:v>
                </c:pt>
                <c:pt idx="6">
                  <c:v>22.288852234695138</c:v>
                </c:pt>
                <c:pt idx="7">
                  <c:v>18.380010815928895</c:v>
                </c:pt>
                <c:pt idx="8">
                  <c:v>15.453008881026335</c:v>
                </c:pt>
                <c:pt idx="9">
                  <c:v>13.204684172205067</c:v>
                </c:pt>
                <c:pt idx="10">
                  <c:v>121.56673280144155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3-4ABF-BA17-AC1616705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490408"/>
        <c:axId val="901489752"/>
      </c:barChart>
      <c:catAx>
        <c:axId val="90149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1489752"/>
        <c:crosses val="autoZero"/>
        <c:auto val="1"/>
        <c:lblAlgn val="ctr"/>
        <c:lblOffset val="100"/>
        <c:noMultiLvlLbl val="0"/>
      </c:catAx>
      <c:valAx>
        <c:axId val="9014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149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+ Comparison'!$E$10:$E$20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10+</c:v>
                </c:pt>
              </c:strCache>
            </c:strRef>
          </c:cat>
          <c:val>
            <c:numRef>
              <c:f>'All + Comparison'!$S$10:$S$20</c:f>
              <c:numCache>
                <c:formatCode>General</c:formatCode>
                <c:ptCount val="11"/>
                <c:pt idx="0">
                  <c:v>129</c:v>
                </c:pt>
                <c:pt idx="1">
                  <c:v>93</c:v>
                </c:pt>
                <c:pt idx="2">
                  <c:v>68</c:v>
                </c:pt>
                <c:pt idx="3">
                  <c:v>51</c:v>
                </c:pt>
                <c:pt idx="4">
                  <c:v>36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10</c:v>
                </c:pt>
                <c:pt idx="9">
                  <c:v>7</c:v>
                </c:pt>
                <c:pt idx="1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D-43A4-98C3-4B8243BEF808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+ Comparison'!$T$10:$T$20</c:f>
              <c:numCache>
                <c:formatCode>0</c:formatCode>
                <c:ptCount val="11"/>
                <c:pt idx="0">
                  <c:v>136.45966198164831</c:v>
                </c:pt>
                <c:pt idx="1">
                  <c:v>82.558717250018901</c:v>
                </c:pt>
                <c:pt idx="2">
                  <c:v>59.336793348676103</c:v>
                </c:pt>
                <c:pt idx="3">
                  <c:v>44.687540934551251</c:v>
                </c:pt>
                <c:pt idx="4">
                  <c:v>34.683990345912235</c:v>
                </c:pt>
                <c:pt idx="5">
                  <c:v>27.602547539671463</c:v>
                </c:pt>
                <c:pt idx="6">
                  <c:v>22.46060695152876</c:v>
                </c:pt>
                <c:pt idx="7">
                  <c:v>18.641837940372366</c:v>
                </c:pt>
                <c:pt idx="8">
                  <c:v>15.743132633246326</c:v>
                </c:pt>
                <c:pt idx="9">
                  <c:v>13.494890063876563</c:v>
                </c:pt>
                <c:pt idx="10">
                  <c:v>125.33028101049774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D-43A4-98C3-4B8243BE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490408"/>
        <c:axId val="901489752"/>
      </c:barChart>
      <c:catAx>
        <c:axId val="90149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1489752"/>
        <c:crosses val="autoZero"/>
        <c:auto val="1"/>
        <c:lblAlgn val="ctr"/>
        <c:lblOffset val="100"/>
        <c:noMultiLvlLbl val="0"/>
      </c:catAx>
      <c:valAx>
        <c:axId val="9014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149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+ Comparison'!$X$10:$X$20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10+</c:v>
                </c:pt>
              </c:strCache>
            </c:strRef>
          </c:cat>
          <c:val>
            <c:numRef>
              <c:f>'All + Comparison'!$Y$10:$Y$20</c:f>
              <c:numCache>
                <c:formatCode>General</c:formatCode>
                <c:ptCount val="11"/>
                <c:pt idx="0">
                  <c:v>129</c:v>
                </c:pt>
                <c:pt idx="1">
                  <c:v>93</c:v>
                </c:pt>
                <c:pt idx="2">
                  <c:v>68</c:v>
                </c:pt>
                <c:pt idx="3">
                  <c:v>51</c:v>
                </c:pt>
                <c:pt idx="4">
                  <c:v>36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10</c:v>
                </c:pt>
                <c:pt idx="9">
                  <c:v>7</c:v>
                </c:pt>
                <c:pt idx="1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6-410A-A47E-2DF8C090D29B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+ Comparison'!$X$10:$X$20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10+</c:v>
                </c:pt>
              </c:strCache>
            </c:strRef>
          </c:cat>
          <c:val>
            <c:numRef>
              <c:f>'All + Comparison'!$Z$10:$Z$20</c:f>
              <c:numCache>
                <c:formatCode>0</c:formatCode>
                <c:ptCount val="11"/>
                <c:pt idx="0">
                  <c:v>145.7767317898529</c:v>
                </c:pt>
                <c:pt idx="1">
                  <c:v>72.301691045314399</c:v>
                </c:pt>
                <c:pt idx="2">
                  <c:v>51.554453428628662</c:v>
                </c:pt>
                <c:pt idx="3">
                  <c:v>40.346927441958435</c:v>
                </c:pt>
                <c:pt idx="4">
                  <c:v>32.963920032356882</c:v>
                </c:pt>
                <c:pt idx="5">
                  <c:v>27.609646939438058</c:v>
                </c:pt>
                <c:pt idx="6">
                  <c:v>23.503430186198393</c:v>
                </c:pt>
                <c:pt idx="7">
                  <c:v>20.238598459246827</c:v>
                </c:pt>
                <c:pt idx="8">
                  <c:v>17.577031954717931</c:v>
                </c:pt>
                <c:pt idx="9">
                  <c:v>15.367386750971768</c:v>
                </c:pt>
                <c:pt idx="10">
                  <c:v>133.76018197131583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6-410A-A47E-2DF8C090D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490408"/>
        <c:axId val="901489752"/>
      </c:barChart>
      <c:catAx>
        <c:axId val="90149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1489752"/>
        <c:crosses val="autoZero"/>
        <c:auto val="1"/>
        <c:lblAlgn val="ctr"/>
        <c:lblOffset val="100"/>
        <c:noMultiLvlLbl val="0"/>
      </c:catAx>
      <c:valAx>
        <c:axId val="9014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149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+ Comparison'!$AD$10:$AD$20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10+</c:v>
                </c:pt>
              </c:strCache>
            </c:strRef>
          </c:cat>
          <c:val>
            <c:numRef>
              <c:f>'All + Comparison'!$AE$10:$AE$20</c:f>
              <c:numCache>
                <c:formatCode>General</c:formatCode>
                <c:ptCount val="11"/>
                <c:pt idx="0">
                  <c:v>129</c:v>
                </c:pt>
                <c:pt idx="1">
                  <c:v>93</c:v>
                </c:pt>
                <c:pt idx="2">
                  <c:v>68</c:v>
                </c:pt>
                <c:pt idx="3">
                  <c:v>51</c:v>
                </c:pt>
                <c:pt idx="4">
                  <c:v>36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10</c:v>
                </c:pt>
                <c:pt idx="9">
                  <c:v>7</c:v>
                </c:pt>
                <c:pt idx="1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8-4AD4-B252-A27CEF94E5FF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+ Comparison'!$AD$10:$AD$20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10+</c:v>
                </c:pt>
              </c:strCache>
            </c:strRef>
          </c:cat>
          <c:val>
            <c:numRef>
              <c:f>'All + Comparison'!$AF$10:$AF$20</c:f>
              <c:numCache>
                <c:formatCode>0</c:formatCode>
                <c:ptCount val="11"/>
                <c:pt idx="0">
                  <c:v>147.09794534911424</c:v>
                </c:pt>
                <c:pt idx="1">
                  <c:v>71.788972173554455</c:v>
                </c:pt>
                <c:pt idx="2">
                  <c:v>50.848334560088396</c:v>
                </c:pt>
                <c:pt idx="3">
                  <c:v>39.711390677806968</c:v>
                </c:pt>
                <c:pt idx="4">
                  <c:v>32.451049979018208</c:v>
                </c:pt>
                <c:pt idx="5">
                  <c:v>27.221220569560195</c:v>
                </c:pt>
                <c:pt idx="6">
                  <c:v>23.226827986158547</c:v>
                </c:pt>
                <c:pt idx="7">
                  <c:v>20.057577925988685</c:v>
                </c:pt>
                <c:pt idx="8">
                  <c:v>17.475442071373575</c:v>
                </c:pt>
                <c:pt idx="9">
                  <c:v>15.330477791034969</c:v>
                </c:pt>
                <c:pt idx="10">
                  <c:v>135.79076091630179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8-4AD4-B252-A27CEF94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490408"/>
        <c:axId val="901489752"/>
      </c:barChart>
      <c:catAx>
        <c:axId val="90149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1489752"/>
        <c:crosses val="autoZero"/>
        <c:auto val="1"/>
        <c:lblAlgn val="ctr"/>
        <c:lblOffset val="100"/>
        <c:noMultiLvlLbl val="0"/>
      </c:catAx>
      <c:valAx>
        <c:axId val="9014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149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Validation of Crime Model Against 2014-15 Hold-Out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Model'!$D$7:$D$17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10+</c:v>
                </c:pt>
              </c:strCache>
            </c:strRef>
          </c:cat>
          <c:val>
            <c:numRef>
              <c:f>'Crime Model'!$E$7:$E$17</c:f>
              <c:numCache>
                <c:formatCode>General</c:formatCode>
                <c:ptCount val="11"/>
                <c:pt idx="0">
                  <c:v>86</c:v>
                </c:pt>
                <c:pt idx="1">
                  <c:v>63</c:v>
                </c:pt>
                <c:pt idx="2">
                  <c:v>38</c:v>
                </c:pt>
                <c:pt idx="3">
                  <c:v>31</c:v>
                </c:pt>
                <c:pt idx="4">
                  <c:v>24</c:v>
                </c:pt>
                <c:pt idx="5">
                  <c:v>15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5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6-43B9-940F-7FBA45F28E3A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'Crime Model'!$D$7:$D$17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10+</c:v>
                </c:pt>
              </c:strCache>
            </c:strRef>
          </c:cat>
          <c:val>
            <c:numRef>
              <c:f>'Crime Model'!$F$7:$F$17</c:f>
              <c:numCache>
                <c:formatCode>0</c:formatCode>
                <c:ptCount val="11"/>
                <c:pt idx="0">
                  <c:v>88.297938292330144</c:v>
                </c:pt>
                <c:pt idx="1">
                  <c:v>56.52296406497166</c:v>
                </c:pt>
                <c:pt idx="2">
                  <c:v>40.628746406082151</c:v>
                </c:pt>
                <c:pt idx="3">
                  <c:v>30.300818296681093</c:v>
                </c:pt>
                <c:pt idx="4">
                  <c:v>23.259747503769812</c:v>
                </c:pt>
                <c:pt idx="5">
                  <c:v>18.338180697333634</c:v>
                </c:pt>
                <c:pt idx="6">
                  <c:v>14.81958446728224</c:v>
                </c:pt>
                <c:pt idx="7">
                  <c:v>12.243546659136184</c:v>
                </c:pt>
                <c:pt idx="8">
                  <c:v>10.309724705869323</c:v>
                </c:pt>
                <c:pt idx="9">
                  <c:v>8.8205928789917643</c:v>
                </c:pt>
                <c:pt idx="10">
                  <c:v>81.458156027551993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6-43B9-940F-7FBA45F28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128224"/>
        <c:axId val="969127240"/>
      </c:barChart>
      <c:catAx>
        <c:axId val="9691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9127240"/>
        <c:crosses val="autoZero"/>
        <c:auto val="1"/>
        <c:lblAlgn val="ctr"/>
        <c:lblOffset val="100"/>
        <c:noMultiLvlLbl val="0"/>
      </c:catAx>
      <c:valAx>
        <c:axId val="96912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912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Lorenz Curve Comparison for Different Crime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'Concentration + Propensities'!$A$9:$A$19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'Concentration + Propensities'!$A$9:$A$19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C-449C-B332-9F8545137CE8}"/>
            </c:ext>
          </c:extLst>
        </c:ser>
        <c:ser>
          <c:idx val="1"/>
          <c:order val="1"/>
          <c:tx>
            <c:v>Very Low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'Concentration + Propensities'!$A$9:$A$19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'Concentration + Propensities'!$B$9:$B$19</c:f>
              <c:numCache>
                <c:formatCode>0%</c:formatCode>
                <c:ptCount val="11"/>
                <c:pt idx="0">
                  <c:v>0</c:v>
                </c:pt>
                <c:pt idx="1">
                  <c:v>1.6494176140066515E-3</c:v>
                </c:pt>
                <c:pt idx="2">
                  <c:v>9.5043730684614101E-3</c:v>
                </c:pt>
                <c:pt idx="3">
                  <c:v>2.68755624136322E-2</c:v>
                </c:pt>
                <c:pt idx="4">
                  <c:v>5.7012985240831787E-2</c:v>
                </c:pt>
                <c:pt idx="5">
                  <c:v>0.10372288634704539</c:v>
                </c:pt>
                <c:pt idx="6">
                  <c:v>0.17198069511644082</c:v>
                </c:pt>
                <c:pt idx="7">
                  <c:v>0.26901434053593898</c:v>
                </c:pt>
                <c:pt idx="8">
                  <c:v>0.40684376187308247</c:v>
                </c:pt>
                <c:pt idx="9">
                  <c:v>0.61060926055375087</c:v>
                </c:pt>
                <c:pt idx="10">
                  <c:v>0.999999999999994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C-449C-B332-9F8545137CE8}"/>
            </c:ext>
          </c:extLst>
        </c:ser>
        <c:ser>
          <c:idx val="2"/>
          <c:order val="2"/>
          <c:tx>
            <c:v>Low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'Concentration + Propensities'!$A$9:$A$19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'Concentration + Propensities'!$C$9:$C$19</c:f>
              <c:numCache>
                <c:formatCode>0%</c:formatCode>
                <c:ptCount val="11"/>
                <c:pt idx="0">
                  <c:v>0</c:v>
                </c:pt>
                <c:pt idx="1">
                  <c:v>1.1191646665819272E-3</c:v>
                </c:pt>
                <c:pt idx="2">
                  <c:v>7.2254642209231583E-3</c:v>
                </c:pt>
                <c:pt idx="3">
                  <c:v>2.1805197290586369E-2</c:v>
                </c:pt>
                <c:pt idx="4">
                  <c:v>4.84104144390251E-2</c:v>
                </c:pt>
                <c:pt idx="5">
                  <c:v>9.1218717131946014E-2</c:v>
                </c:pt>
                <c:pt idx="6">
                  <c:v>0.15567564713435092</c:v>
                </c:pt>
                <c:pt idx="7">
                  <c:v>0.24966389944222439</c:v>
                </c:pt>
                <c:pt idx="8">
                  <c:v>0.38626167134075118</c:v>
                </c:pt>
                <c:pt idx="9">
                  <c:v>0.59281187151737758</c:v>
                </c:pt>
                <c:pt idx="10">
                  <c:v>0.99999999999999334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4C-449C-B332-9F8545137CE8}"/>
            </c:ext>
          </c:extLst>
        </c:ser>
        <c:ser>
          <c:idx val="3"/>
          <c:order val="3"/>
          <c:tx>
            <c:v>High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'Concentration + Propensities'!$A$9:$A$19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'Concentration + Propensities'!$D$9:$D$19</c:f>
              <c:numCache>
                <c:formatCode>0%</c:formatCode>
                <c:ptCount val="11"/>
                <c:pt idx="0">
                  <c:v>0</c:v>
                </c:pt>
                <c:pt idx="1">
                  <c:v>7.6343662077027665E-3</c:v>
                </c:pt>
                <c:pt idx="2">
                  <c:v>2.8452330363823129E-2</c:v>
                </c:pt>
                <c:pt idx="3">
                  <c:v>6.2610604310071025E-2</c:v>
                </c:pt>
                <c:pt idx="4">
                  <c:v>0.11126023222383219</c:v>
                </c:pt>
                <c:pt idx="5">
                  <c:v>0.17626345775965016</c:v>
                </c:pt>
                <c:pt idx="6">
                  <c:v>0.26042546639474062</c:v>
                </c:pt>
                <c:pt idx="7">
                  <c:v>0.3681215136769716</c:v>
                </c:pt>
                <c:pt idx="8">
                  <c:v>0.50688181365114415</c:v>
                </c:pt>
                <c:pt idx="9">
                  <c:v>0.69263629777607238</c:v>
                </c:pt>
                <c:pt idx="10">
                  <c:v>0.99999999999999645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4C-449C-B332-9F8545137CE8}"/>
            </c:ext>
          </c:extLst>
        </c:ser>
        <c:ser>
          <c:idx val="4"/>
          <c:order val="4"/>
          <c:tx>
            <c:v>Very High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'Concentration + Propensities'!$A$9:$A$19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'Concentration + Propensities'!$E$9:$E$19</c:f>
              <c:numCache>
                <c:formatCode>0%</c:formatCode>
                <c:ptCount val="11"/>
                <c:pt idx="0">
                  <c:v>0</c:v>
                </c:pt>
                <c:pt idx="1">
                  <c:v>1.6977578256281982E-3</c:v>
                </c:pt>
                <c:pt idx="2">
                  <c:v>9.700809962982393E-3</c:v>
                </c:pt>
                <c:pt idx="3">
                  <c:v>2.7298993987136269E-2</c:v>
                </c:pt>
                <c:pt idx="4">
                  <c:v>5.7715903325636003E-2</c:v>
                </c:pt>
                <c:pt idx="5">
                  <c:v>0.10472782936074121</c:v>
                </c:pt>
                <c:pt idx="6">
                  <c:v>0.17327363819343647</c:v>
                </c:pt>
                <c:pt idx="7">
                  <c:v>0.27053123368546639</c:v>
                </c:pt>
                <c:pt idx="8">
                  <c:v>0.40844040358805367</c:v>
                </c:pt>
                <c:pt idx="9">
                  <c:v>0.61197538011632613</c:v>
                </c:pt>
                <c:pt idx="10">
                  <c:v>0.999999999999994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4C-449C-B332-9F8545137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172128"/>
        <c:axId val="965092064"/>
      </c:lineChart>
      <c:catAx>
        <c:axId val="95817212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92064"/>
        <c:crosses val="autoZero"/>
        <c:auto val="1"/>
        <c:lblAlgn val="ctr"/>
        <c:lblOffset val="100"/>
        <c:noMultiLvlLbl val="0"/>
      </c:catAx>
      <c:valAx>
        <c:axId val="965092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17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92528</xdr:colOff>
      <xdr:row>20</xdr:row>
      <xdr:rowOff>118383</xdr:rowOff>
    </xdr:from>
    <xdr:to>
      <xdr:col>10</xdr:col>
      <xdr:colOff>571500</xdr:colOff>
      <xdr:row>35</xdr:row>
      <xdr:rowOff>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3CF18-62F1-4F80-9DCC-955103DB4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20</xdr:row>
      <xdr:rowOff>133350</xdr:rowOff>
    </xdr:from>
    <xdr:to>
      <xdr:col>17</xdr:col>
      <xdr:colOff>536122</xdr:colOff>
      <xdr:row>35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BCB4C8-108D-4FB2-B265-AB4FB1475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81643</xdr:colOff>
      <xdr:row>20</xdr:row>
      <xdr:rowOff>149679</xdr:rowOff>
    </xdr:from>
    <xdr:to>
      <xdr:col>25</xdr:col>
      <xdr:colOff>152401</xdr:colOff>
      <xdr:row>35</xdr:row>
      <xdr:rowOff>35379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6B3482-685B-439D-B729-8B9651BD4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333375</xdr:colOff>
      <xdr:row>20</xdr:row>
      <xdr:rowOff>161925</xdr:rowOff>
    </xdr:from>
    <xdr:to>
      <xdr:col>32</xdr:col>
      <xdr:colOff>242208</xdr:colOff>
      <xdr:row>35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85A15B-7FA8-407F-BB84-1A38D7FF8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390525</xdr:colOff>
      <xdr:row>20</xdr:row>
      <xdr:rowOff>171450</xdr:rowOff>
    </xdr:from>
    <xdr:to>
      <xdr:col>39</xdr:col>
      <xdr:colOff>213633</xdr:colOff>
      <xdr:row>35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31E7FC-D7CB-4DA3-8949-0ACC0102B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19</xdr:row>
      <xdr:rowOff>19049</xdr:rowOff>
    </xdr:from>
    <xdr:to>
      <xdr:col>12</xdr:col>
      <xdr:colOff>628650</xdr:colOff>
      <xdr:row>36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CE400-E190-440C-90FE-2D153278B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19</xdr:row>
      <xdr:rowOff>123824</xdr:rowOff>
    </xdr:from>
    <xdr:to>
      <xdr:col>9</xdr:col>
      <xdr:colOff>466725</xdr:colOff>
      <xdr:row>41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2A918-0E32-46A8-94A2-B0590D990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39997558519241921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309"/>
  <sheetViews>
    <sheetView workbookViewId="0">
      <selection activeCell="B2" sqref="B2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9" x14ac:dyDescent="0.25">
      <c r="A1" s="3" t="s">
        <v>194</v>
      </c>
      <c r="B1" s="20">
        <v>1.2009876259804737</v>
      </c>
      <c r="E1" s="3" t="s">
        <v>202</v>
      </c>
      <c r="F1" s="21">
        <f>SUM(I6:I16)</f>
        <v>8.3166657440639451</v>
      </c>
    </row>
    <row r="2" spans="1:9" x14ac:dyDescent="0.25">
      <c r="A2" s="3" t="s">
        <v>195</v>
      </c>
      <c r="B2" s="20">
        <v>0.62592224344352232</v>
      </c>
      <c r="E2" s="3" t="s">
        <v>203</v>
      </c>
      <c r="F2">
        <f>COUNT(E6:E16)-2-1</f>
        <v>7</v>
      </c>
    </row>
    <row r="3" spans="1:9" x14ac:dyDescent="0.25">
      <c r="A3" s="3" t="s">
        <v>197</v>
      </c>
      <c r="B3" s="21">
        <f>SUM(C6:C165)</f>
        <v>-299.74957112040551</v>
      </c>
      <c r="E3" s="3" t="s">
        <v>204</v>
      </c>
      <c r="F3" s="19">
        <f>_xlfn.CHISQ.DIST.RT(F1,F2)</f>
        <v>0.30550048625471521</v>
      </c>
    </row>
    <row r="5" spans="1:9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</row>
    <row r="6" spans="1:9" x14ac:dyDescent="0.25">
      <c r="A6">
        <v>1</v>
      </c>
      <c r="B6" s="19">
        <f>_xlfn.GAMMA($B$1+A6)/(_xlfn.GAMMA($B$1)*FACT(A6))*(($B$2/($B$2+1))^$B$1)*(1/($B$2+1))^A6</f>
        <v>0.23471132570832465</v>
      </c>
      <c r="C6" s="22">
        <f>LN(B6)</f>
        <v>-1.4493989211823977</v>
      </c>
      <c r="E6">
        <v>0</v>
      </c>
      <c r="F6" s="19">
        <f t="shared" ref="F6:F15" si="0">_xlfn.GAMMA($B$1+E6)/(_xlfn.GAMMA($B$1)*FACT(E6))*(($B$2/($B$2+1))^$B$1)*(1/($B$2+1))^E6</f>
        <v>0.31775711672776813</v>
      </c>
      <c r="G6">
        <f>COUNTIF($A$6:$A$165,E6)</f>
        <v>50</v>
      </c>
      <c r="H6" s="21">
        <f>SUM($G$6:$G$16)*F6</f>
        <v>50.841138676442903</v>
      </c>
      <c r="I6" s="20">
        <f>(G6-H6)^2/H6</f>
        <v>1.3916176769973537E-2</v>
      </c>
    </row>
    <row r="7" spans="1:9" x14ac:dyDescent="0.25">
      <c r="A7">
        <v>0</v>
      </c>
      <c r="B7" s="19">
        <f t="shared" ref="B7:B70" si="1">_xlfn.GAMMA($B$1+A7)/(_xlfn.GAMMA($B$1)*FACT(A7))*(($B$2/($B$2+1))^$B$1)*(1/($B$2+1))^A7</f>
        <v>0.31775711672776813</v>
      </c>
      <c r="C7" s="22">
        <f t="shared" ref="C7:C70" si="2">LN(B7)</f>
        <v>-1.1464679719084139</v>
      </c>
      <c r="E7">
        <v>1</v>
      </c>
      <c r="F7" s="19">
        <f t="shared" si="0"/>
        <v>0.23471132570832465</v>
      </c>
      <c r="G7">
        <f t="shared" ref="G7:G15" si="3">COUNTIF($A$6:$A$165,E7)</f>
        <v>36</v>
      </c>
      <c r="H7" s="21">
        <f t="shared" ref="H7:H16" si="4">SUM($G$6:$G$16)*F7</f>
        <v>37.553812113331944</v>
      </c>
      <c r="I7" s="20">
        <f t="shared" ref="I7:I16" si="5">(G7-H7)^2/H7</f>
        <v>6.4289933502648888E-2</v>
      </c>
    </row>
    <row r="8" spans="1:9" x14ac:dyDescent="0.25">
      <c r="A8">
        <v>1</v>
      </c>
      <c r="B8" s="19">
        <f t="shared" si="1"/>
        <v>0.23471132570832465</v>
      </c>
      <c r="C8" s="22">
        <f t="shared" si="2"/>
        <v>-1.4493989211823977</v>
      </c>
      <c r="E8">
        <v>2</v>
      </c>
      <c r="F8" s="19">
        <f t="shared" si="0"/>
        <v>0.15886267798003703</v>
      </c>
      <c r="G8">
        <f t="shared" si="3"/>
        <v>29</v>
      </c>
      <c r="H8" s="21">
        <f t="shared" si="4"/>
        <v>25.418028476805926</v>
      </c>
      <c r="I8" s="20">
        <f t="shared" si="5"/>
        <v>0.50478029815259617</v>
      </c>
    </row>
    <row r="9" spans="1:9" x14ac:dyDescent="0.25">
      <c r="A9">
        <v>0</v>
      </c>
      <c r="B9" s="19">
        <f t="shared" si="1"/>
        <v>0.31775711672776813</v>
      </c>
      <c r="C9" s="22">
        <f t="shared" si="2"/>
        <v>-1.1464679719084139</v>
      </c>
      <c r="E9">
        <v>3</v>
      </c>
      <c r="F9" s="19">
        <f t="shared" si="0"/>
        <v>0.10425210850740238</v>
      </c>
      <c r="G9">
        <f t="shared" si="3"/>
        <v>20</v>
      </c>
      <c r="H9" s="21">
        <f t="shared" si="4"/>
        <v>16.680337361184382</v>
      </c>
      <c r="I9" s="20">
        <f t="shared" si="5"/>
        <v>0.66066769495876621</v>
      </c>
    </row>
    <row r="10" spans="1:9" x14ac:dyDescent="0.25">
      <c r="A10">
        <v>0</v>
      </c>
      <c r="B10" s="19">
        <f t="shared" si="1"/>
        <v>0.31775711672776813</v>
      </c>
      <c r="C10" s="22">
        <f t="shared" si="2"/>
        <v>-1.1464679719084139</v>
      </c>
      <c r="E10">
        <v>4</v>
      </c>
      <c r="F10" s="19">
        <f t="shared" si="0"/>
        <v>6.7340523138181688E-2</v>
      </c>
      <c r="G10">
        <f t="shared" si="3"/>
        <v>9</v>
      </c>
      <c r="H10" s="21">
        <f t="shared" si="4"/>
        <v>10.77448370210907</v>
      </c>
      <c r="I10" s="20">
        <f t="shared" si="5"/>
        <v>0.29224531737277987</v>
      </c>
    </row>
    <row r="11" spans="1:9" x14ac:dyDescent="0.25">
      <c r="A11">
        <v>0</v>
      </c>
      <c r="B11" s="19">
        <f t="shared" si="1"/>
        <v>0.31775711672776813</v>
      </c>
      <c r="C11" s="22">
        <f t="shared" si="2"/>
        <v>-1.1464679719084139</v>
      </c>
      <c r="E11">
        <v>5</v>
      </c>
      <c r="F11" s="19">
        <f t="shared" si="0"/>
        <v>4.308166998527202E-2</v>
      </c>
      <c r="G11">
        <f t="shared" si="3"/>
        <v>6</v>
      </c>
      <c r="H11" s="21">
        <f t="shared" si="4"/>
        <v>6.8930671976435232</v>
      </c>
      <c r="I11" s="20">
        <f t="shared" si="5"/>
        <v>0.11570596900310418</v>
      </c>
    </row>
    <row r="12" spans="1:9" x14ac:dyDescent="0.25">
      <c r="A12">
        <v>0</v>
      </c>
      <c r="B12" s="19">
        <f t="shared" si="1"/>
        <v>0.31775711672776813</v>
      </c>
      <c r="C12" s="22">
        <f t="shared" si="2"/>
        <v>-1.1464679719084139</v>
      </c>
      <c r="E12">
        <v>6</v>
      </c>
      <c r="F12" s="19">
        <f t="shared" si="0"/>
        <v>2.7384345875345033E-2</v>
      </c>
      <c r="G12">
        <f t="shared" si="3"/>
        <v>2</v>
      </c>
      <c r="H12" s="21">
        <f t="shared" si="4"/>
        <v>4.3814953400552055</v>
      </c>
      <c r="I12" s="20">
        <f t="shared" si="5"/>
        <v>1.2944256730929673</v>
      </c>
    </row>
    <row r="13" spans="1:9" x14ac:dyDescent="0.25">
      <c r="A13">
        <v>1</v>
      </c>
      <c r="B13" s="19">
        <f t="shared" si="1"/>
        <v>0.23471132570832465</v>
      </c>
      <c r="C13" s="22">
        <f t="shared" si="2"/>
        <v>-1.4493989211823977</v>
      </c>
      <c r="E13">
        <v>7</v>
      </c>
      <c r="F13" s="19">
        <f t="shared" si="0"/>
        <v>1.7325932720786499E-2</v>
      </c>
      <c r="G13">
        <f t="shared" si="3"/>
        <v>5</v>
      </c>
      <c r="H13" s="21">
        <f t="shared" si="4"/>
        <v>2.7721492353258399</v>
      </c>
      <c r="I13" s="20">
        <f t="shared" si="5"/>
        <v>1.7904227400210107</v>
      </c>
    </row>
    <row r="14" spans="1:9" x14ac:dyDescent="0.25">
      <c r="A14">
        <v>0</v>
      </c>
      <c r="B14" s="19">
        <f t="shared" si="1"/>
        <v>0.31775711672776813</v>
      </c>
      <c r="C14" s="22">
        <f t="shared" si="2"/>
        <v>-1.1464679719084139</v>
      </c>
      <c r="E14">
        <v>8</v>
      </c>
      <c r="F14" s="19">
        <f t="shared" si="0"/>
        <v>1.0923781904755328E-2</v>
      </c>
      <c r="G14">
        <f t="shared" si="3"/>
        <v>0</v>
      </c>
      <c r="H14" s="21">
        <f t="shared" si="4"/>
        <v>1.7478051047608525</v>
      </c>
      <c r="I14" s="20">
        <f t="shared" si="5"/>
        <v>1.7478051047608523</v>
      </c>
    </row>
    <row r="15" spans="1:9" x14ac:dyDescent="0.25">
      <c r="A15">
        <v>1</v>
      </c>
      <c r="B15" s="19">
        <f t="shared" si="1"/>
        <v>0.23471132570832465</v>
      </c>
      <c r="C15" s="22">
        <f t="shared" si="2"/>
        <v>-1.4493989211823977</v>
      </c>
      <c r="E15">
        <v>9</v>
      </c>
      <c r="F15" s="19">
        <f t="shared" si="0"/>
        <v>6.8685519208057481E-3</v>
      </c>
      <c r="G15">
        <f t="shared" si="3"/>
        <v>0</v>
      </c>
      <c r="H15" s="21">
        <f t="shared" si="4"/>
        <v>1.0989683073289198</v>
      </c>
      <c r="I15" s="20">
        <f t="shared" si="5"/>
        <v>1.0989683073289198</v>
      </c>
    </row>
    <row r="16" spans="1:9" x14ac:dyDescent="0.25">
      <c r="A16">
        <v>1</v>
      </c>
      <c r="B16" s="19">
        <f t="shared" si="1"/>
        <v>0.23471132570832465</v>
      </c>
      <c r="C16" s="22">
        <f t="shared" si="2"/>
        <v>-1.4493989211823977</v>
      </c>
      <c r="E16" s="7" t="s">
        <v>199</v>
      </c>
      <c r="F16" s="19">
        <f>1-SUM(F6:F15)</f>
        <v>1.149196553132148E-2</v>
      </c>
      <c r="G16">
        <f>COUNTIF($A$6:$A$165,"&gt;="&amp;10)</f>
        <v>3</v>
      </c>
      <c r="H16" s="21">
        <f t="shared" si="4"/>
        <v>1.8387144850114368</v>
      </c>
      <c r="I16" s="20">
        <f t="shared" si="5"/>
        <v>0.73343852910032659</v>
      </c>
    </row>
    <row r="17" spans="1:3" x14ac:dyDescent="0.25">
      <c r="A17">
        <v>0</v>
      </c>
      <c r="B17" s="19">
        <f t="shared" si="1"/>
        <v>0.31775711672776813</v>
      </c>
      <c r="C17" s="22">
        <f t="shared" si="2"/>
        <v>-1.1464679719084139</v>
      </c>
    </row>
    <row r="18" spans="1:3" x14ac:dyDescent="0.25">
      <c r="A18">
        <v>3</v>
      </c>
      <c r="B18" s="19">
        <f t="shared" si="1"/>
        <v>0.10425210850740238</v>
      </c>
      <c r="C18" s="22">
        <f t="shared" si="2"/>
        <v>-2.2609431930170882</v>
      </c>
    </row>
    <row r="19" spans="1:3" x14ac:dyDescent="0.25">
      <c r="A19">
        <v>1</v>
      </c>
      <c r="B19" s="19">
        <f t="shared" si="1"/>
        <v>0.23471132570832465</v>
      </c>
      <c r="C19" s="22">
        <f t="shared" si="2"/>
        <v>-1.4493989211823977</v>
      </c>
    </row>
    <row r="20" spans="1:3" x14ac:dyDescent="0.25">
      <c r="A20">
        <v>0</v>
      </c>
      <c r="B20" s="19">
        <f t="shared" si="1"/>
        <v>0.31775711672776813</v>
      </c>
      <c r="C20" s="22">
        <f t="shared" si="2"/>
        <v>-1.1464679719084139</v>
      </c>
    </row>
    <row r="21" spans="1:3" x14ac:dyDescent="0.25">
      <c r="A21">
        <v>2</v>
      </c>
      <c r="B21" s="19">
        <f t="shared" si="1"/>
        <v>0.15886267798003703</v>
      </c>
      <c r="C21" s="22">
        <f t="shared" si="2"/>
        <v>-1.839715110434426</v>
      </c>
    </row>
    <row r="22" spans="1:3" x14ac:dyDescent="0.25">
      <c r="A22">
        <v>0</v>
      </c>
      <c r="B22" s="19">
        <f t="shared" si="1"/>
        <v>0.31775711672776813</v>
      </c>
      <c r="C22" s="22">
        <f t="shared" si="2"/>
        <v>-1.1464679719084139</v>
      </c>
    </row>
    <row r="23" spans="1:3" x14ac:dyDescent="0.25">
      <c r="A23">
        <v>0</v>
      </c>
      <c r="B23" s="19">
        <f t="shared" si="1"/>
        <v>0.31775711672776813</v>
      </c>
      <c r="C23" s="22">
        <f t="shared" si="2"/>
        <v>-1.1464679719084139</v>
      </c>
    </row>
    <row r="24" spans="1:3" x14ac:dyDescent="0.25">
      <c r="A24">
        <v>0</v>
      </c>
      <c r="B24" s="19">
        <f t="shared" si="1"/>
        <v>0.31775711672776813</v>
      </c>
      <c r="C24" s="22">
        <f t="shared" si="2"/>
        <v>-1.1464679719084139</v>
      </c>
    </row>
    <row r="25" spans="1:3" x14ac:dyDescent="0.25">
      <c r="A25">
        <v>2</v>
      </c>
      <c r="B25" s="19">
        <f t="shared" si="1"/>
        <v>0.15886267798003703</v>
      </c>
      <c r="C25" s="22">
        <f t="shared" si="2"/>
        <v>-1.839715110434426</v>
      </c>
    </row>
    <row r="26" spans="1:3" x14ac:dyDescent="0.25">
      <c r="A26">
        <v>0</v>
      </c>
      <c r="B26" s="19">
        <f t="shared" si="1"/>
        <v>0.31775711672776813</v>
      </c>
      <c r="C26" s="22">
        <f t="shared" si="2"/>
        <v>-1.1464679719084139</v>
      </c>
    </row>
    <row r="27" spans="1:3" x14ac:dyDescent="0.25">
      <c r="A27">
        <v>2</v>
      </c>
      <c r="B27" s="19">
        <f t="shared" si="1"/>
        <v>0.15886267798003703</v>
      </c>
      <c r="C27" s="22">
        <f t="shared" si="2"/>
        <v>-1.839715110434426</v>
      </c>
    </row>
    <row r="28" spans="1:3" x14ac:dyDescent="0.25">
      <c r="A28">
        <v>1</v>
      </c>
      <c r="B28" s="19">
        <f t="shared" si="1"/>
        <v>0.23471132570832465</v>
      </c>
      <c r="C28" s="22">
        <f t="shared" si="2"/>
        <v>-1.4493989211823977</v>
      </c>
    </row>
    <row r="29" spans="1:3" x14ac:dyDescent="0.25">
      <c r="A29">
        <v>2</v>
      </c>
      <c r="B29" s="19">
        <f t="shared" si="1"/>
        <v>0.15886267798003703</v>
      </c>
      <c r="C29" s="22">
        <f t="shared" si="2"/>
        <v>-1.839715110434426</v>
      </c>
    </row>
    <row r="30" spans="1:3" x14ac:dyDescent="0.25">
      <c r="A30">
        <v>3</v>
      </c>
      <c r="B30" s="19">
        <f t="shared" si="1"/>
        <v>0.10425210850740238</v>
      </c>
      <c r="C30" s="22">
        <f t="shared" si="2"/>
        <v>-2.2609431930170882</v>
      </c>
    </row>
    <row r="31" spans="1:3" x14ac:dyDescent="0.25">
      <c r="A31">
        <v>0</v>
      </c>
      <c r="B31" s="19">
        <f t="shared" si="1"/>
        <v>0.31775711672776813</v>
      </c>
      <c r="C31" s="22">
        <f t="shared" si="2"/>
        <v>-1.1464679719084139</v>
      </c>
    </row>
    <row r="32" spans="1:3" x14ac:dyDescent="0.25">
      <c r="A32">
        <v>1</v>
      </c>
      <c r="B32" s="19">
        <f t="shared" si="1"/>
        <v>0.23471132570832465</v>
      </c>
      <c r="C32" s="22">
        <f t="shared" si="2"/>
        <v>-1.4493989211823977</v>
      </c>
    </row>
    <row r="33" spans="1:3" x14ac:dyDescent="0.25">
      <c r="A33">
        <v>2</v>
      </c>
      <c r="B33" s="19">
        <f t="shared" si="1"/>
        <v>0.15886267798003703</v>
      </c>
      <c r="C33" s="22">
        <f t="shared" si="2"/>
        <v>-1.839715110434426</v>
      </c>
    </row>
    <row r="34" spans="1:3" x14ac:dyDescent="0.25">
      <c r="A34">
        <v>3</v>
      </c>
      <c r="B34" s="19">
        <f t="shared" si="1"/>
        <v>0.10425210850740238</v>
      </c>
      <c r="C34" s="22">
        <f t="shared" si="2"/>
        <v>-2.2609431930170882</v>
      </c>
    </row>
    <row r="35" spans="1:3" x14ac:dyDescent="0.25">
      <c r="A35">
        <v>0</v>
      </c>
      <c r="B35" s="19">
        <f t="shared" si="1"/>
        <v>0.31775711672776813</v>
      </c>
      <c r="C35" s="22">
        <f t="shared" si="2"/>
        <v>-1.1464679719084139</v>
      </c>
    </row>
    <row r="36" spans="1:3" x14ac:dyDescent="0.25">
      <c r="A36">
        <v>0</v>
      </c>
      <c r="B36" s="19">
        <f t="shared" si="1"/>
        <v>0.31775711672776813</v>
      </c>
      <c r="C36" s="22">
        <f t="shared" si="2"/>
        <v>-1.1464679719084139</v>
      </c>
    </row>
    <row r="37" spans="1:3" x14ac:dyDescent="0.25">
      <c r="A37">
        <v>0</v>
      </c>
      <c r="B37" s="19">
        <f t="shared" si="1"/>
        <v>0.31775711672776813</v>
      </c>
      <c r="C37" s="22">
        <f t="shared" si="2"/>
        <v>-1.1464679719084139</v>
      </c>
    </row>
    <row r="38" spans="1:3" x14ac:dyDescent="0.25">
      <c r="A38">
        <v>3</v>
      </c>
      <c r="B38" s="19">
        <f t="shared" si="1"/>
        <v>0.10425210850740238</v>
      </c>
      <c r="C38" s="22">
        <f t="shared" si="2"/>
        <v>-2.2609431930170882</v>
      </c>
    </row>
    <row r="39" spans="1:3" x14ac:dyDescent="0.25">
      <c r="A39">
        <v>0</v>
      </c>
      <c r="B39" s="19">
        <f t="shared" si="1"/>
        <v>0.31775711672776813</v>
      </c>
      <c r="C39" s="22">
        <f t="shared" si="2"/>
        <v>-1.1464679719084139</v>
      </c>
    </row>
    <row r="40" spans="1:3" x14ac:dyDescent="0.25">
      <c r="A40">
        <v>0</v>
      </c>
      <c r="B40" s="19">
        <f t="shared" si="1"/>
        <v>0.31775711672776813</v>
      </c>
      <c r="C40" s="22">
        <f t="shared" si="2"/>
        <v>-1.1464679719084139</v>
      </c>
    </row>
    <row r="41" spans="1:3" x14ac:dyDescent="0.25">
      <c r="A41">
        <v>2</v>
      </c>
      <c r="B41" s="19">
        <f t="shared" si="1"/>
        <v>0.15886267798003703</v>
      </c>
      <c r="C41" s="22">
        <f t="shared" si="2"/>
        <v>-1.839715110434426</v>
      </c>
    </row>
    <row r="42" spans="1:3" x14ac:dyDescent="0.25">
      <c r="A42">
        <v>4</v>
      </c>
      <c r="B42" s="19">
        <f t="shared" si="1"/>
        <v>6.7340523138181688E-2</v>
      </c>
      <c r="C42" s="22">
        <f t="shared" si="2"/>
        <v>-2.6979930966696175</v>
      </c>
    </row>
    <row r="43" spans="1:3" x14ac:dyDescent="0.25">
      <c r="A43">
        <v>3</v>
      </c>
      <c r="B43" s="19">
        <f t="shared" si="1"/>
        <v>0.10425210850740238</v>
      </c>
      <c r="C43" s="22">
        <f t="shared" si="2"/>
        <v>-2.2609431930170882</v>
      </c>
    </row>
    <row r="44" spans="1:3" x14ac:dyDescent="0.25">
      <c r="A44">
        <v>3</v>
      </c>
      <c r="B44" s="19">
        <f t="shared" si="1"/>
        <v>0.10425210850740238</v>
      </c>
      <c r="C44" s="22">
        <f t="shared" si="2"/>
        <v>-2.2609431930170882</v>
      </c>
    </row>
    <row r="45" spans="1:3" x14ac:dyDescent="0.25">
      <c r="A45">
        <v>1</v>
      </c>
      <c r="B45" s="19">
        <f t="shared" si="1"/>
        <v>0.23471132570832465</v>
      </c>
      <c r="C45" s="22">
        <f t="shared" si="2"/>
        <v>-1.4493989211823977</v>
      </c>
    </row>
    <row r="46" spans="1:3" x14ac:dyDescent="0.25">
      <c r="A46">
        <v>3</v>
      </c>
      <c r="B46" s="19">
        <f t="shared" si="1"/>
        <v>0.10425210850740238</v>
      </c>
      <c r="C46" s="22">
        <f t="shared" si="2"/>
        <v>-2.2609431930170882</v>
      </c>
    </row>
    <row r="47" spans="1:3" x14ac:dyDescent="0.25">
      <c r="A47">
        <v>1</v>
      </c>
      <c r="B47" s="19">
        <f t="shared" si="1"/>
        <v>0.23471132570832465</v>
      </c>
      <c r="C47" s="22">
        <f t="shared" si="2"/>
        <v>-1.4493989211823977</v>
      </c>
    </row>
    <row r="48" spans="1:3" x14ac:dyDescent="0.25">
      <c r="A48">
        <v>0</v>
      </c>
      <c r="B48" s="19">
        <f t="shared" si="1"/>
        <v>0.31775711672776813</v>
      </c>
      <c r="C48" s="22">
        <f t="shared" si="2"/>
        <v>-1.1464679719084139</v>
      </c>
    </row>
    <row r="49" spans="1:3" x14ac:dyDescent="0.25">
      <c r="A49">
        <v>1</v>
      </c>
      <c r="B49" s="19">
        <f t="shared" si="1"/>
        <v>0.23471132570832465</v>
      </c>
      <c r="C49" s="22">
        <f t="shared" si="2"/>
        <v>-1.4493989211823977</v>
      </c>
    </row>
    <row r="50" spans="1:3" x14ac:dyDescent="0.25">
      <c r="A50">
        <v>0</v>
      </c>
      <c r="B50" s="19">
        <f t="shared" si="1"/>
        <v>0.31775711672776813</v>
      </c>
      <c r="C50" s="22">
        <f t="shared" si="2"/>
        <v>-1.1464679719084139</v>
      </c>
    </row>
    <row r="51" spans="1:3" x14ac:dyDescent="0.25">
      <c r="A51">
        <v>1</v>
      </c>
      <c r="B51" s="19">
        <f t="shared" si="1"/>
        <v>0.23471132570832465</v>
      </c>
      <c r="C51" s="22">
        <f t="shared" si="2"/>
        <v>-1.4493989211823977</v>
      </c>
    </row>
    <row r="52" spans="1:3" x14ac:dyDescent="0.25">
      <c r="A52">
        <v>0</v>
      </c>
      <c r="B52" s="19">
        <f t="shared" si="1"/>
        <v>0.31775711672776813</v>
      </c>
      <c r="C52" s="22">
        <f t="shared" si="2"/>
        <v>-1.1464679719084139</v>
      </c>
    </row>
    <row r="53" spans="1:3" x14ac:dyDescent="0.25">
      <c r="A53">
        <v>0</v>
      </c>
      <c r="B53" s="19">
        <f t="shared" si="1"/>
        <v>0.31775711672776813</v>
      </c>
      <c r="C53" s="22">
        <f t="shared" si="2"/>
        <v>-1.1464679719084139</v>
      </c>
    </row>
    <row r="54" spans="1:3" x14ac:dyDescent="0.25">
      <c r="A54">
        <v>2</v>
      </c>
      <c r="B54" s="19">
        <f t="shared" si="1"/>
        <v>0.15886267798003703</v>
      </c>
      <c r="C54" s="22">
        <f t="shared" si="2"/>
        <v>-1.839715110434426</v>
      </c>
    </row>
    <row r="55" spans="1:3" x14ac:dyDescent="0.25">
      <c r="A55">
        <v>2</v>
      </c>
      <c r="B55" s="19">
        <f t="shared" si="1"/>
        <v>0.15886267798003703</v>
      </c>
      <c r="C55" s="22">
        <f t="shared" si="2"/>
        <v>-1.839715110434426</v>
      </c>
    </row>
    <row r="56" spans="1:3" x14ac:dyDescent="0.25">
      <c r="A56">
        <v>1</v>
      </c>
      <c r="B56" s="19">
        <f t="shared" si="1"/>
        <v>0.23471132570832465</v>
      </c>
      <c r="C56" s="22">
        <f t="shared" si="2"/>
        <v>-1.4493989211823977</v>
      </c>
    </row>
    <row r="57" spans="1:3" x14ac:dyDescent="0.25">
      <c r="A57">
        <v>0</v>
      </c>
      <c r="B57" s="19">
        <f t="shared" si="1"/>
        <v>0.31775711672776813</v>
      </c>
      <c r="C57" s="22">
        <f t="shared" si="2"/>
        <v>-1.1464679719084139</v>
      </c>
    </row>
    <row r="58" spans="1:3" x14ac:dyDescent="0.25">
      <c r="A58">
        <v>0</v>
      </c>
      <c r="B58" s="19">
        <f t="shared" si="1"/>
        <v>0.31775711672776813</v>
      </c>
      <c r="C58" s="22">
        <f t="shared" si="2"/>
        <v>-1.1464679719084139</v>
      </c>
    </row>
    <row r="59" spans="1:3" x14ac:dyDescent="0.25">
      <c r="A59">
        <v>2</v>
      </c>
      <c r="B59" s="19">
        <f t="shared" si="1"/>
        <v>0.15886267798003703</v>
      </c>
      <c r="C59" s="22">
        <f t="shared" si="2"/>
        <v>-1.839715110434426</v>
      </c>
    </row>
    <row r="60" spans="1:3" x14ac:dyDescent="0.25">
      <c r="A60">
        <v>2</v>
      </c>
      <c r="B60" s="19">
        <f t="shared" si="1"/>
        <v>0.15886267798003703</v>
      </c>
      <c r="C60" s="22">
        <f t="shared" si="2"/>
        <v>-1.839715110434426</v>
      </c>
    </row>
    <row r="61" spans="1:3" x14ac:dyDescent="0.25">
      <c r="A61">
        <v>0</v>
      </c>
      <c r="B61" s="19">
        <f t="shared" si="1"/>
        <v>0.31775711672776813</v>
      </c>
      <c r="C61" s="22">
        <f t="shared" si="2"/>
        <v>-1.1464679719084139</v>
      </c>
    </row>
    <row r="62" spans="1:3" x14ac:dyDescent="0.25">
      <c r="A62">
        <v>6</v>
      </c>
      <c r="B62" s="19">
        <f t="shared" si="1"/>
        <v>2.7384345875345033E-2</v>
      </c>
      <c r="C62" s="22">
        <f t="shared" si="2"/>
        <v>-3.5977837472707312</v>
      </c>
    </row>
    <row r="63" spans="1:3" x14ac:dyDescent="0.25">
      <c r="A63">
        <v>1</v>
      </c>
      <c r="B63" s="19">
        <f t="shared" si="1"/>
        <v>0.23471132570832465</v>
      </c>
      <c r="C63" s="22">
        <f t="shared" si="2"/>
        <v>-1.4493989211823977</v>
      </c>
    </row>
    <row r="64" spans="1:3" x14ac:dyDescent="0.25">
      <c r="A64">
        <v>4</v>
      </c>
      <c r="B64" s="19">
        <f t="shared" si="1"/>
        <v>6.7340523138181688E-2</v>
      </c>
      <c r="C64" s="22">
        <f t="shared" si="2"/>
        <v>-2.6979930966696175</v>
      </c>
    </row>
    <row r="65" spans="1:3" x14ac:dyDescent="0.25">
      <c r="A65">
        <v>1</v>
      </c>
      <c r="B65" s="19">
        <f t="shared" si="1"/>
        <v>0.23471132570832465</v>
      </c>
      <c r="C65" s="22">
        <f t="shared" si="2"/>
        <v>-1.4493989211823977</v>
      </c>
    </row>
    <row r="66" spans="1:3" x14ac:dyDescent="0.25">
      <c r="A66">
        <v>1</v>
      </c>
      <c r="B66" s="19">
        <f t="shared" si="1"/>
        <v>0.23471132570832465</v>
      </c>
      <c r="C66" s="22">
        <f t="shared" si="2"/>
        <v>-1.4493989211823977</v>
      </c>
    </row>
    <row r="67" spans="1:3" x14ac:dyDescent="0.25">
      <c r="A67">
        <v>1</v>
      </c>
      <c r="B67" s="19">
        <f t="shared" si="1"/>
        <v>0.23471132570832465</v>
      </c>
      <c r="C67" s="22">
        <f t="shared" si="2"/>
        <v>-1.4493989211823977</v>
      </c>
    </row>
    <row r="68" spans="1:3" x14ac:dyDescent="0.25">
      <c r="A68">
        <v>1</v>
      </c>
      <c r="B68" s="19">
        <f t="shared" si="1"/>
        <v>0.23471132570832465</v>
      </c>
      <c r="C68" s="22">
        <f t="shared" si="2"/>
        <v>-1.4493989211823977</v>
      </c>
    </row>
    <row r="69" spans="1:3" x14ac:dyDescent="0.25">
      <c r="A69">
        <v>3</v>
      </c>
      <c r="B69" s="19">
        <f t="shared" si="1"/>
        <v>0.10425210850740238</v>
      </c>
      <c r="C69" s="22">
        <f t="shared" si="2"/>
        <v>-2.2609431930170882</v>
      </c>
    </row>
    <row r="70" spans="1:3" x14ac:dyDescent="0.25">
      <c r="A70">
        <v>2</v>
      </c>
      <c r="B70" s="19">
        <f t="shared" si="1"/>
        <v>0.15886267798003703</v>
      </c>
      <c r="C70" s="22">
        <f t="shared" si="2"/>
        <v>-1.839715110434426</v>
      </c>
    </row>
    <row r="71" spans="1:3" x14ac:dyDescent="0.25">
      <c r="A71">
        <v>0</v>
      </c>
      <c r="B71" s="19">
        <f t="shared" ref="B71:B134" si="6">_xlfn.GAMMA($B$1+A71)/(_xlfn.GAMMA($B$1)*FACT(A71))*(($B$2/($B$2+1))^$B$1)*(1/($B$2+1))^A71</f>
        <v>0.31775711672776813</v>
      </c>
      <c r="C71" s="22">
        <f t="shared" ref="C71:C134" si="7">LN(B71)</f>
        <v>-1.1464679719084139</v>
      </c>
    </row>
    <row r="72" spans="1:3" x14ac:dyDescent="0.25">
      <c r="A72">
        <v>1</v>
      </c>
      <c r="B72" s="19">
        <f t="shared" si="6"/>
        <v>0.23471132570832465</v>
      </c>
      <c r="C72" s="22">
        <f t="shared" si="7"/>
        <v>-1.4493989211823977</v>
      </c>
    </row>
    <row r="73" spans="1:3" x14ac:dyDescent="0.25">
      <c r="A73">
        <v>1</v>
      </c>
      <c r="B73" s="19">
        <f t="shared" si="6"/>
        <v>0.23471132570832465</v>
      </c>
      <c r="C73" s="22">
        <f t="shared" si="7"/>
        <v>-1.4493989211823977</v>
      </c>
    </row>
    <row r="74" spans="1:3" x14ac:dyDescent="0.25">
      <c r="A74">
        <v>2</v>
      </c>
      <c r="B74" s="19">
        <f t="shared" si="6"/>
        <v>0.15886267798003703</v>
      </c>
      <c r="C74" s="22">
        <f t="shared" si="7"/>
        <v>-1.839715110434426</v>
      </c>
    </row>
    <row r="75" spans="1:3" x14ac:dyDescent="0.25">
      <c r="A75">
        <v>1</v>
      </c>
      <c r="B75" s="19">
        <f t="shared" si="6"/>
        <v>0.23471132570832465</v>
      </c>
      <c r="C75" s="22">
        <f t="shared" si="7"/>
        <v>-1.4493989211823977</v>
      </c>
    </row>
    <row r="76" spans="1:3" x14ac:dyDescent="0.25">
      <c r="A76">
        <v>0</v>
      </c>
      <c r="B76" s="19">
        <f t="shared" si="6"/>
        <v>0.31775711672776813</v>
      </c>
      <c r="C76" s="22">
        <f t="shared" si="7"/>
        <v>-1.1464679719084139</v>
      </c>
    </row>
    <row r="77" spans="1:3" x14ac:dyDescent="0.25">
      <c r="A77">
        <v>0</v>
      </c>
      <c r="B77" s="19">
        <f t="shared" si="6"/>
        <v>0.31775711672776813</v>
      </c>
      <c r="C77" s="22">
        <f t="shared" si="7"/>
        <v>-1.1464679719084139</v>
      </c>
    </row>
    <row r="78" spans="1:3" x14ac:dyDescent="0.25">
      <c r="A78">
        <v>1</v>
      </c>
      <c r="B78" s="19">
        <f t="shared" si="6"/>
        <v>0.23471132570832465</v>
      </c>
      <c r="C78" s="22">
        <f t="shared" si="7"/>
        <v>-1.4493989211823977</v>
      </c>
    </row>
    <row r="79" spans="1:3" x14ac:dyDescent="0.25">
      <c r="A79">
        <v>4</v>
      </c>
      <c r="B79" s="19">
        <f t="shared" si="6"/>
        <v>6.7340523138181688E-2</v>
      </c>
      <c r="C79" s="22">
        <f t="shared" si="7"/>
        <v>-2.6979930966696175</v>
      </c>
    </row>
    <row r="80" spans="1:3" x14ac:dyDescent="0.25">
      <c r="A80">
        <v>0</v>
      </c>
      <c r="B80" s="19">
        <f t="shared" si="6"/>
        <v>0.31775711672776813</v>
      </c>
      <c r="C80" s="22">
        <f t="shared" si="7"/>
        <v>-1.1464679719084139</v>
      </c>
    </row>
    <row r="81" spans="1:3" x14ac:dyDescent="0.25">
      <c r="A81">
        <v>3</v>
      </c>
      <c r="B81" s="19">
        <f t="shared" si="6"/>
        <v>0.10425210850740238</v>
      </c>
      <c r="C81" s="22">
        <f t="shared" si="7"/>
        <v>-2.2609431930170882</v>
      </c>
    </row>
    <row r="82" spans="1:3" x14ac:dyDescent="0.25">
      <c r="A82">
        <v>0</v>
      </c>
      <c r="B82" s="19">
        <f t="shared" si="6"/>
        <v>0.31775711672776813</v>
      </c>
      <c r="C82" s="22">
        <f t="shared" si="7"/>
        <v>-1.1464679719084139</v>
      </c>
    </row>
    <row r="83" spans="1:3" x14ac:dyDescent="0.25">
      <c r="A83">
        <v>4</v>
      </c>
      <c r="B83" s="19">
        <f t="shared" si="6"/>
        <v>6.7340523138181688E-2</v>
      </c>
      <c r="C83" s="22">
        <f t="shared" si="7"/>
        <v>-2.6979930966696175</v>
      </c>
    </row>
    <row r="84" spans="1:3" x14ac:dyDescent="0.25">
      <c r="A84">
        <v>2</v>
      </c>
      <c r="B84" s="19">
        <f t="shared" si="6"/>
        <v>0.15886267798003703</v>
      </c>
      <c r="C84" s="22">
        <f t="shared" si="7"/>
        <v>-1.839715110434426</v>
      </c>
    </row>
    <row r="85" spans="1:3" x14ac:dyDescent="0.25">
      <c r="A85">
        <v>5</v>
      </c>
      <c r="B85" s="19">
        <f t="shared" si="6"/>
        <v>4.308166998527202E-2</v>
      </c>
      <c r="C85" s="22">
        <f t="shared" si="7"/>
        <v>-3.1446576626989495</v>
      </c>
    </row>
    <row r="86" spans="1:3" x14ac:dyDescent="0.25">
      <c r="A86">
        <v>3</v>
      </c>
      <c r="B86" s="19">
        <f t="shared" si="6"/>
        <v>0.10425210850740238</v>
      </c>
      <c r="C86" s="22">
        <f t="shared" si="7"/>
        <v>-2.2609431930170882</v>
      </c>
    </row>
    <row r="87" spans="1:3" x14ac:dyDescent="0.25">
      <c r="A87">
        <v>0</v>
      </c>
      <c r="B87" s="19">
        <f t="shared" si="6"/>
        <v>0.31775711672776813</v>
      </c>
      <c r="C87" s="22">
        <f t="shared" si="7"/>
        <v>-1.1464679719084139</v>
      </c>
    </row>
    <row r="88" spans="1:3" x14ac:dyDescent="0.25">
      <c r="A88">
        <v>0</v>
      </c>
      <c r="B88" s="19">
        <f t="shared" si="6"/>
        <v>0.31775711672776813</v>
      </c>
      <c r="C88" s="22">
        <f t="shared" si="7"/>
        <v>-1.1464679719084139</v>
      </c>
    </row>
    <row r="89" spans="1:3" x14ac:dyDescent="0.25">
      <c r="A89">
        <v>0</v>
      </c>
      <c r="B89" s="19">
        <f t="shared" si="6"/>
        <v>0.31775711672776813</v>
      </c>
      <c r="C89" s="22">
        <f t="shared" si="7"/>
        <v>-1.1464679719084139</v>
      </c>
    </row>
    <row r="90" spans="1:3" x14ac:dyDescent="0.25">
      <c r="A90">
        <v>4</v>
      </c>
      <c r="B90" s="19">
        <f t="shared" si="6"/>
        <v>6.7340523138181688E-2</v>
      </c>
      <c r="C90" s="22">
        <f t="shared" si="7"/>
        <v>-2.6979930966696175</v>
      </c>
    </row>
    <row r="91" spans="1:3" x14ac:dyDescent="0.25">
      <c r="A91">
        <v>3</v>
      </c>
      <c r="B91" s="19">
        <f t="shared" si="6"/>
        <v>0.10425210850740238</v>
      </c>
      <c r="C91" s="22">
        <f t="shared" si="7"/>
        <v>-2.2609431930170882</v>
      </c>
    </row>
    <row r="92" spans="1:3" x14ac:dyDescent="0.25">
      <c r="A92">
        <v>1</v>
      </c>
      <c r="B92" s="19">
        <f t="shared" si="6"/>
        <v>0.23471132570832465</v>
      </c>
      <c r="C92" s="22">
        <f t="shared" si="7"/>
        <v>-1.4493989211823977</v>
      </c>
    </row>
    <row r="93" spans="1:3" x14ac:dyDescent="0.25">
      <c r="A93">
        <v>3</v>
      </c>
      <c r="B93" s="19">
        <f t="shared" si="6"/>
        <v>0.10425210850740238</v>
      </c>
      <c r="C93" s="22">
        <f t="shared" si="7"/>
        <v>-2.2609431930170882</v>
      </c>
    </row>
    <row r="94" spans="1:3" x14ac:dyDescent="0.25">
      <c r="A94">
        <v>2</v>
      </c>
      <c r="B94" s="19">
        <f t="shared" si="6"/>
        <v>0.15886267798003703</v>
      </c>
      <c r="C94" s="22">
        <f t="shared" si="7"/>
        <v>-1.839715110434426</v>
      </c>
    </row>
    <row r="95" spans="1:3" x14ac:dyDescent="0.25">
      <c r="A95">
        <v>5</v>
      </c>
      <c r="B95" s="19">
        <f t="shared" si="6"/>
        <v>4.308166998527202E-2</v>
      </c>
      <c r="C95" s="22">
        <f t="shared" si="7"/>
        <v>-3.1446576626989495</v>
      </c>
    </row>
    <row r="96" spans="1:3" x14ac:dyDescent="0.25">
      <c r="A96">
        <v>5</v>
      </c>
      <c r="B96" s="19">
        <f t="shared" si="6"/>
        <v>4.308166998527202E-2</v>
      </c>
      <c r="C96" s="22">
        <f t="shared" si="7"/>
        <v>-3.1446576626989495</v>
      </c>
    </row>
    <row r="97" spans="1:3" x14ac:dyDescent="0.25">
      <c r="A97">
        <v>2</v>
      </c>
      <c r="B97" s="19">
        <f t="shared" si="6"/>
        <v>0.15886267798003703</v>
      </c>
      <c r="C97" s="22">
        <f t="shared" si="7"/>
        <v>-1.839715110434426</v>
      </c>
    </row>
    <row r="98" spans="1:3" x14ac:dyDescent="0.25">
      <c r="A98">
        <v>2</v>
      </c>
      <c r="B98" s="19">
        <f t="shared" si="6"/>
        <v>0.15886267798003703</v>
      </c>
      <c r="C98" s="22">
        <f t="shared" si="7"/>
        <v>-1.839715110434426</v>
      </c>
    </row>
    <row r="99" spans="1:3" x14ac:dyDescent="0.25">
      <c r="A99">
        <v>2</v>
      </c>
      <c r="B99" s="19">
        <f t="shared" si="6"/>
        <v>0.15886267798003703</v>
      </c>
      <c r="C99" s="22">
        <f t="shared" si="7"/>
        <v>-1.839715110434426</v>
      </c>
    </row>
    <row r="100" spans="1:3" x14ac:dyDescent="0.25">
      <c r="A100">
        <v>1</v>
      </c>
      <c r="B100" s="19">
        <f t="shared" si="6"/>
        <v>0.23471132570832465</v>
      </c>
      <c r="C100" s="22">
        <f t="shared" si="7"/>
        <v>-1.4493989211823977</v>
      </c>
    </row>
    <row r="101" spans="1:3" x14ac:dyDescent="0.25">
      <c r="A101">
        <v>2</v>
      </c>
      <c r="B101" s="19">
        <f t="shared" si="6"/>
        <v>0.15886267798003703</v>
      </c>
      <c r="C101" s="22">
        <f t="shared" si="7"/>
        <v>-1.839715110434426</v>
      </c>
    </row>
    <row r="102" spans="1:3" x14ac:dyDescent="0.25">
      <c r="A102">
        <v>2</v>
      </c>
      <c r="B102" s="19">
        <f t="shared" si="6"/>
        <v>0.15886267798003703</v>
      </c>
      <c r="C102" s="22">
        <f t="shared" si="7"/>
        <v>-1.839715110434426</v>
      </c>
    </row>
    <row r="103" spans="1:3" x14ac:dyDescent="0.25">
      <c r="A103">
        <v>6</v>
      </c>
      <c r="B103" s="19">
        <f t="shared" si="6"/>
        <v>2.7384345875345033E-2</v>
      </c>
      <c r="C103" s="22">
        <f t="shared" si="7"/>
        <v>-3.5977837472707312</v>
      </c>
    </row>
    <row r="104" spans="1:3" x14ac:dyDescent="0.25">
      <c r="A104">
        <v>1</v>
      </c>
      <c r="B104" s="19">
        <f t="shared" si="6"/>
        <v>0.23471132570832465</v>
      </c>
      <c r="C104" s="22">
        <f t="shared" si="7"/>
        <v>-1.4493989211823977</v>
      </c>
    </row>
    <row r="105" spans="1:3" x14ac:dyDescent="0.25">
      <c r="A105">
        <v>0</v>
      </c>
      <c r="B105" s="19">
        <f t="shared" si="6"/>
        <v>0.31775711672776813</v>
      </c>
      <c r="C105" s="22">
        <f t="shared" si="7"/>
        <v>-1.1464679719084139</v>
      </c>
    </row>
    <row r="106" spans="1:3" x14ac:dyDescent="0.25">
      <c r="A106">
        <v>4</v>
      </c>
      <c r="B106" s="19">
        <f t="shared" si="6"/>
        <v>6.7340523138181688E-2</v>
      </c>
      <c r="C106" s="22">
        <f t="shared" si="7"/>
        <v>-2.6979930966696175</v>
      </c>
    </row>
    <row r="107" spans="1:3" x14ac:dyDescent="0.25">
      <c r="A107">
        <v>1</v>
      </c>
      <c r="B107" s="19">
        <f t="shared" si="6"/>
        <v>0.23471132570832465</v>
      </c>
      <c r="C107" s="22">
        <f t="shared" si="7"/>
        <v>-1.4493989211823977</v>
      </c>
    </row>
    <row r="108" spans="1:3" x14ac:dyDescent="0.25">
      <c r="A108">
        <v>1</v>
      </c>
      <c r="B108" s="19">
        <f t="shared" si="6"/>
        <v>0.23471132570832465</v>
      </c>
      <c r="C108" s="22">
        <f t="shared" si="7"/>
        <v>-1.4493989211823977</v>
      </c>
    </row>
    <row r="109" spans="1:3" x14ac:dyDescent="0.25">
      <c r="A109">
        <v>1</v>
      </c>
      <c r="B109" s="19">
        <f t="shared" si="6"/>
        <v>0.23471132570832465</v>
      </c>
      <c r="C109" s="22">
        <f t="shared" si="7"/>
        <v>-1.4493989211823977</v>
      </c>
    </row>
    <row r="110" spans="1:3" x14ac:dyDescent="0.25">
      <c r="A110">
        <v>2</v>
      </c>
      <c r="B110" s="19">
        <f t="shared" si="6"/>
        <v>0.15886267798003703</v>
      </c>
      <c r="C110" s="22">
        <f t="shared" si="7"/>
        <v>-1.839715110434426</v>
      </c>
    </row>
    <row r="111" spans="1:3" x14ac:dyDescent="0.25">
      <c r="A111">
        <v>2</v>
      </c>
      <c r="B111" s="19">
        <f t="shared" si="6"/>
        <v>0.15886267798003703</v>
      </c>
      <c r="C111" s="22">
        <f t="shared" si="7"/>
        <v>-1.839715110434426</v>
      </c>
    </row>
    <row r="112" spans="1:3" x14ac:dyDescent="0.25">
      <c r="A112">
        <v>1</v>
      </c>
      <c r="B112" s="19">
        <f t="shared" si="6"/>
        <v>0.23471132570832465</v>
      </c>
      <c r="C112" s="22">
        <f t="shared" si="7"/>
        <v>-1.4493989211823977</v>
      </c>
    </row>
    <row r="113" spans="1:3" x14ac:dyDescent="0.25">
      <c r="A113">
        <v>18</v>
      </c>
      <c r="B113" s="19">
        <f t="shared" si="6"/>
        <v>9.8780080874817381E-5</v>
      </c>
      <c r="C113" s="22">
        <f t="shared" si="7"/>
        <v>-9.2226145841153677</v>
      </c>
    </row>
    <row r="114" spans="1:3" x14ac:dyDescent="0.25">
      <c r="A114">
        <v>3</v>
      </c>
      <c r="B114" s="19">
        <f t="shared" si="6"/>
        <v>0.10425210850740238</v>
      </c>
      <c r="C114" s="22">
        <f t="shared" si="7"/>
        <v>-2.2609431930170882</v>
      </c>
    </row>
    <row r="115" spans="1:3" x14ac:dyDescent="0.25">
      <c r="A115">
        <v>3</v>
      </c>
      <c r="B115" s="19">
        <f t="shared" si="6"/>
        <v>0.10425210850740238</v>
      </c>
      <c r="C115" s="22">
        <f t="shared" si="7"/>
        <v>-2.2609431930170882</v>
      </c>
    </row>
    <row r="116" spans="1:3" x14ac:dyDescent="0.25">
      <c r="A116">
        <v>10</v>
      </c>
      <c r="B116" s="19">
        <f t="shared" si="6"/>
        <v>4.3093089743425775E-3</v>
      </c>
      <c r="C116" s="22">
        <f t="shared" si="7"/>
        <v>-5.4469777184998183</v>
      </c>
    </row>
    <row r="117" spans="1:3" x14ac:dyDescent="0.25">
      <c r="A117">
        <v>12</v>
      </c>
      <c r="B117" s="19">
        <f t="shared" si="6"/>
        <v>1.687661961204063E-3</v>
      </c>
      <c r="C117" s="22">
        <f t="shared" si="7"/>
        <v>-6.3844111628132723</v>
      </c>
    </row>
    <row r="118" spans="1:3" x14ac:dyDescent="0.25">
      <c r="A118">
        <v>0</v>
      </c>
      <c r="B118" s="19">
        <f t="shared" si="6"/>
        <v>0.31775711672776813</v>
      </c>
      <c r="C118" s="22">
        <f t="shared" si="7"/>
        <v>-1.1464679719084139</v>
      </c>
    </row>
    <row r="119" spans="1:3" x14ac:dyDescent="0.25">
      <c r="A119">
        <v>0</v>
      </c>
      <c r="B119" s="19">
        <f t="shared" si="6"/>
        <v>0.31775711672776813</v>
      </c>
      <c r="C119" s="22">
        <f t="shared" si="7"/>
        <v>-1.1464679719084139</v>
      </c>
    </row>
    <row r="120" spans="1:3" x14ac:dyDescent="0.25">
      <c r="A120">
        <v>0</v>
      </c>
      <c r="B120" s="19">
        <f t="shared" si="6"/>
        <v>0.31775711672776813</v>
      </c>
      <c r="C120" s="22">
        <f t="shared" si="7"/>
        <v>-1.1464679719084139</v>
      </c>
    </row>
    <row r="121" spans="1:3" x14ac:dyDescent="0.25">
      <c r="A121">
        <v>0</v>
      </c>
      <c r="B121" s="19">
        <f t="shared" si="6"/>
        <v>0.31775711672776813</v>
      </c>
      <c r="C121" s="22">
        <f t="shared" si="7"/>
        <v>-1.1464679719084139</v>
      </c>
    </row>
    <row r="122" spans="1:3" x14ac:dyDescent="0.25">
      <c r="A122">
        <v>1</v>
      </c>
      <c r="B122" s="19">
        <f t="shared" si="6"/>
        <v>0.23471132570832465</v>
      </c>
      <c r="C122" s="22">
        <f t="shared" si="7"/>
        <v>-1.4493989211823977</v>
      </c>
    </row>
    <row r="123" spans="1:3" x14ac:dyDescent="0.25">
      <c r="A123">
        <v>0</v>
      </c>
      <c r="B123" s="19">
        <f t="shared" si="6"/>
        <v>0.31775711672776813</v>
      </c>
      <c r="C123" s="22">
        <f t="shared" si="7"/>
        <v>-1.1464679719084139</v>
      </c>
    </row>
    <row r="124" spans="1:3" x14ac:dyDescent="0.25">
      <c r="A124">
        <v>1</v>
      </c>
      <c r="B124" s="19">
        <f t="shared" si="6"/>
        <v>0.23471132570832465</v>
      </c>
      <c r="C124" s="22">
        <f t="shared" si="7"/>
        <v>-1.4493989211823977</v>
      </c>
    </row>
    <row r="125" spans="1:3" x14ac:dyDescent="0.25">
      <c r="A125">
        <v>2</v>
      </c>
      <c r="B125" s="19">
        <f t="shared" si="6"/>
        <v>0.15886267798003703</v>
      </c>
      <c r="C125" s="22">
        <f t="shared" si="7"/>
        <v>-1.839715110434426</v>
      </c>
    </row>
    <row r="126" spans="1:3" x14ac:dyDescent="0.25">
      <c r="A126">
        <v>0</v>
      </c>
      <c r="B126" s="19">
        <f t="shared" si="6"/>
        <v>0.31775711672776813</v>
      </c>
      <c r="C126" s="22">
        <f t="shared" si="7"/>
        <v>-1.1464679719084139</v>
      </c>
    </row>
    <row r="127" spans="1:3" x14ac:dyDescent="0.25">
      <c r="A127">
        <v>1</v>
      </c>
      <c r="B127" s="19">
        <f t="shared" si="6"/>
        <v>0.23471132570832465</v>
      </c>
      <c r="C127" s="22">
        <f t="shared" si="7"/>
        <v>-1.4493989211823977</v>
      </c>
    </row>
    <row r="128" spans="1:3" x14ac:dyDescent="0.25">
      <c r="A128">
        <v>3</v>
      </c>
      <c r="B128" s="19">
        <f t="shared" si="6"/>
        <v>0.10425210850740238</v>
      </c>
      <c r="C128" s="22">
        <f t="shared" si="7"/>
        <v>-2.2609431930170882</v>
      </c>
    </row>
    <row r="129" spans="1:3" x14ac:dyDescent="0.25">
      <c r="A129">
        <v>0</v>
      </c>
      <c r="B129" s="19">
        <f t="shared" si="6"/>
        <v>0.31775711672776813</v>
      </c>
      <c r="C129" s="22">
        <f t="shared" si="7"/>
        <v>-1.1464679719084139</v>
      </c>
    </row>
    <row r="130" spans="1:3" x14ac:dyDescent="0.25">
      <c r="A130">
        <v>0</v>
      </c>
      <c r="B130" s="19">
        <f t="shared" si="6"/>
        <v>0.31775711672776813</v>
      </c>
      <c r="C130" s="22">
        <f t="shared" si="7"/>
        <v>-1.1464679719084139</v>
      </c>
    </row>
    <row r="131" spans="1:3" x14ac:dyDescent="0.25">
      <c r="A131">
        <v>0</v>
      </c>
      <c r="B131" s="19">
        <f t="shared" si="6"/>
        <v>0.31775711672776813</v>
      </c>
      <c r="C131" s="22">
        <f t="shared" si="7"/>
        <v>-1.1464679719084139</v>
      </c>
    </row>
    <row r="132" spans="1:3" x14ac:dyDescent="0.25">
      <c r="A132">
        <v>4</v>
      </c>
      <c r="B132" s="19">
        <f t="shared" si="6"/>
        <v>6.7340523138181688E-2</v>
      </c>
      <c r="C132" s="22">
        <f t="shared" si="7"/>
        <v>-2.6979930966696175</v>
      </c>
    </row>
    <row r="133" spans="1:3" x14ac:dyDescent="0.25">
      <c r="A133">
        <v>0</v>
      </c>
      <c r="B133" s="19">
        <f t="shared" si="6"/>
        <v>0.31775711672776813</v>
      </c>
      <c r="C133" s="22">
        <f t="shared" si="7"/>
        <v>-1.1464679719084139</v>
      </c>
    </row>
    <row r="134" spans="1:3" x14ac:dyDescent="0.25">
      <c r="A134">
        <v>1</v>
      </c>
      <c r="B134" s="19">
        <f t="shared" si="6"/>
        <v>0.23471132570832465</v>
      </c>
      <c r="C134" s="22">
        <f t="shared" si="7"/>
        <v>-1.4493989211823977</v>
      </c>
    </row>
    <row r="135" spans="1:3" x14ac:dyDescent="0.25">
      <c r="A135">
        <v>0</v>
      </c>
      <c r="B135" s="19">
        <f t="shared" ref="B135:B141" si="8">_xlfn.GAMMA($B$1+A135)/(_xlfn.GAMMA($B$1)*FACT(A135))*(($B$2/($B$2+1))^$B$1)*(1/($B$2+1))^A135</f>
        <v>0.31775711672776813</v>
      </c>
      <c r="C135" s="22">
        <f t="shared" ref="C135:C141" si="9">LN(B135)</f>
        <v>-1.1464679719084139</v>
      </c>
    </row>
    <row r="136" spans="1:3" x14ac:dyDescent="0.25">
      <c r="A136">
        <v>0</v>
      </c>
      <c r="B136" s="19">
        <f t="shared" si="8"/>
        <v>0.31775711672776813</v>
      </c>
      <c r="C136" s="22">
        <f t="shared" si="9"/>
        <v>-1.1464679719084139</v>
      </c>
    </row>
    <row r="137" spans="1:3" x14ac:dyDescent="0.25">
      <c r="A137">
        <v>3</v>
      </c>
      <c r="B137" s="19">
        <f t="shared" si="8"/>
        <v>0.10425210850740238</v>
      </c>
      <c r="C137" s="22">
        <f t="shared" si="9"/>
        <v>-2.2609431930170882</v>
      </c>
    </row>
    <row r="138" spans="1:3" x14ac:dyDescent="0.25">
      <c r="A138">
        <v>0</v>
      </c>
      <c r="B138" s="19">
        <f t="shared" si="8"/>
        <v>0.31775711672776813</v>
      </c>
      <c r="C138" s="22">
        <f t="shared" si="9"/>
        <v>-1.1464679719084139</v>
      </c>
    </row>
    <row r="139" spans="1:3" x14ac:dyDescent="0.25">
      <c r="A139">
        <v>3</v>
      </c>
      <c r="B139" s="19">
        <f t="shared" si="8"/>
        <v>0.10425210850740238</v>
      </c>
      <c r="C139" s="22">
        <f t="shared" si="9"/>
        <v>-2.2609431930170882</v>
      </c>
    </row>
    <row r="140" spans="1:3" x14ac:dyDescent="0.25">
      <c r="A140">
        <v>7</v>
      </c>
      <c r="B140" s="19">
        <f t="shared" si="8"/>
        <v>1.7325932720786499E-2</v>
      </c>
      <c r="C140" s="22">
        <f t="shared" si="9"/>
        <v>-4.05555089865768</v>
      </c>
    </row>
    <row r="141" spans="1:3" x14ac:dyDescent="0.25">
      <c r="A141">
        <v>0</v>
      </c>
      <c r="B141" s="19">
        <f t="shared" si="8"/>
        <v>0.31775711672776813</v>
      </c>
      <c r="C141" s="22">
        <f t="shared" si="9"/>
        <v>-1.1464679719084139</v>
      </c>
    </row>
    <row r="142" spans="1:3" x14ac:dyDescent="0.25">
      <c r="A142">
        <v>1</v>
      </c>
      <c r="B142" s="19">
        <f t="shared" ref="B142:B165" si="10">_xlfn.GAMMA($B$1+A142)/(_xlfn.GAMMA($B$1)*FACT(A142))*(($B$2/($B$2+1))^$B$1)*(1/($B$2+1))^A142</f>
        <v>0.23471132570832465</v>
      </c>
      <c r="C142" s="22">
        <f t="shared" ref="C142:C165" si="11">LN(B142)</f>
        <v>-1.4493989211823977</v>
      </c>
    </row>
    <row r="143" spans="1:3" x14ac:dyDescent="0.25">
      <c r="A143">
        <v>2</v>
      </c>
      <c r="B143" s="19">
        <f t="shared" si="10"/>
        <v>0.15886267798003703</v>
      </c>
      <c r="C143" s="22">
        <f t="shared" si="11"/>
        <v>-1.839715110434426</v>
      </c>
    </row>
    <row r="144" spans="1:3" x14ac:dyDescent="0.25">
      <c r="A144">
        <v>1</v>
      </c>
      <c r="B144" s="19">
        <f t="shared" si="10"/>
        <v>0.23471132570832465</v>
      </c>
      <c r="C144" s="22">
        <f t="shared" si="11"/>
        <v>-1.4493989211823977</v>
      </c>
    </row>
    <row r="145" spans="1:3" x14ac:dyDescent="0.25">
      <c r="A145">
        <v>2</v>
      </c>
      <c r="B145" s="19">
        <f t="shared" si="10"/>
        <v>0.15886267798003703</v>
      </c>
      <c r="C145" s="22">
        <f t="shared" si="11"/>
        <v>-1.839715110434426</v>
      </c>
    </row>
    <row r="146" spans="1:3" x14ac:dyDescent="0.25">
      <c r="A146">
        <v>7</v>
      </c>
      <c r="B146" s="19">
        <f t="shared" si="10"/>
        <v>1.7325932720786499E-2</v>
      </c>
      <c r="C146" s="22">
        <f t="shared" si="11"/>
        <v>-4.05555089865768</v>
      </c>
    </row>
    <row r="147" spans="1:3" x14ac:dyDescent="0.25">
      <c r="A147">
        <v>0</v>
      </c>
      <c r="B147" s="19">
        <f t="shared" si="10"/>
        <v>0.31775711672776813</v>
      </c>
      <c r="C147" s="22">
        <f t="shared" si="11"/>
        <v>-1.1464679719084139</v>
      </c>
    </row>
    <row r="148" spans="1:3" x14ac:dyDescent="0.25">
      <c r="A148">
        <v>2</v>
      </c>
      <c r="B148" s="19">
        <f t="shared" si="10"/>
        <v>0.15886267798003703</v>
      </c>
      <c r="C148" s="22">
        <f t="shared" si="11"/>
        <v>-1.839715110434426</v>
      </c>
    </row>
    <row r="149" spans="1:3" x14ac:dyDescent="0.25">
      <c r="A149">
        <v>2</v>
      </c>
      <c r="B149" s="19">
        <f t="shared" si="10"/>
        <v>0.15886267798003703</v>
      </c>
      <c r="C149" s="22">
        <f t="shared" si="11"/>
        <v>-1.839715110434426</v>
      </c>
    </row>
    <row r="150" spans="1:3" x14ac:dyDescent="0.25">
      <c r="A150">
        <v>5</v>
      </c>
      <c r="B150" s="19">
        <f t="shared" si="10"/>
        <v>4.308166998527202E-2</v>
      </c>
      <c r="C150" s="22">
        <f t="shared" si="11"/>
        <v>-3.1446576626989495</v>
      </c>
    </row>
    <row r="151" spans="1:3" x14ac:dyDescent="0.25">
      <c r="A151">
        <v>3</v>
      </c>
      <c r="B151" s="19">
        <f t="shared" si="10"/>
        <v>0.10425210850740238</v>
      </c>
      <c r="C151" s="22">
        <f t="shared" si="11"/>
        <v>-2.2609431930170882</v>
      </c>
    </row>
    <row r="152" spans="1:3" x14ac:dyDescent="0.25">
      <c r="A152">
        <v>3</v>
      </c>
      <c r="B152" s="19">
        <f t="shared" si="10"/>
        <v>0.10425210850740238</v>
      </c>
      <c r="C152" s="22">
        <f t="shared" si="11"/>
        <v>-2.2609431930170882</v>
      </c>
    </row>
    <row r="153" spans="1:3" x14ac:dyDescent="0.25">
      <c r="A153">
        <v>2</v>
      </c>
      <c r="B153" s="19">
        <f t="shared" si="10"/>
        <v>0.15886267798003703</v>
      </c>
      <c r="C153" s="22">
        <f t="shared" si="11"/>
        <v>-1.839715110434426</v>
      </c>
    </row>
    <row r="154" spans="1:3" x14ac:dyDescent="0.25">
      <c r="A154">
        <v>5</v>
      </c>
      <c r="B154" s="19">
        <f t="shared" si="10"/>
        <v>4.308166998527202E-2</v>
      </c>
      <c r="C154" s="22">
        <f t="shared" si="11"/>
        <v>-3.1446576626989495</v>
      </c>
    </row>
    <row r="155" spans="1:3" x14ac:dyDescent="0.25">
      <c r="A155">
        <v>5</v>
      </c>
      <c r="B155" s="19">
        <f t="shared" si="10"/>
        <v>4.308166998527202E-2</v>
      </c>
      <c r="C155" s="22">
        <f t="shared" si="11"/>
        <v>-3.1446576626989495</v>
      </c>
    </row>
    <row r="156" spans="1:3" x14ac:dyDescent="0.25">
      <c r="A156">
        <v>4</v>
      </c>
      <c r="B156" s="19">
        <f t="shared" si="10"/>
        <v>6.7340523138181688E-2</v>
      </c>
      <c r="C156" s="22">
        <f t="shared" si="11"/>
        <v>-2.6979930966696175</v>
      </c>
    </row>
    <row r="157" spans="1:3" x14ac:dyDescent="0.25">
      <c r="A157">
        <v>7</v>
      </c>
      <c r="B157" s="19">
        <f t="shared" si="10"/>
        <v>1.7325932720786499E-2</v>
      </c>
      <c r="C157" s="22">
        <f t="shared" si="11"/>
        <v>-4.05555089865768</v>
      </c>
    </row>
    <row r="158" spans="1:3" x14ac:dyDescent="0.25">
      <c r="A158">
        <v>7</v>
      </c>
      <c r="B158" s="19">
        <f t="shared" si="10"/>
        <v>1.7325932720786499E-2</v>
      </c>
      <c r="C158" s="22">
        <f t="shared" si="11"/>
        <v>-4.05555089865768</v>
      </c>
    </row>
    <row r="159" spans="1:3" x14ac:dyDescent="0.25">
      <c r="A159">
        <v>2</v>
      </c>
      <c r="B159" s="19">
        <f t="shared" si="10"/>
        <v>0.15886267798003703</v>
      </c>
      <c r="C159" s="22">
        <f t="shared" si="11"/>
        <v>-1.839715110434426</v>
      </c>
    </row>
    <row r="160" spans="1:3" x14ac:dyDescent="0.25">
      <c r="A160">
        <v>1</v>
      </c>
      <c r="B160" s="19">
        <f t="shared" si="10"/>
        <v>0.23471132570832465</v>
      </c>
      <c r="C160" s="22">
        <f t="shared" si="11"/>
        <v>-1.4493989211823977</v>
      </c>
    </row>
    <row r="161" spans="1:3" x14ac:dyDescent="0.25">
      <c r="A161">
        <v>3</v>
      </c>
      <c r="B161" s="19">
        <f t="shared" si="10"/>
        <v>0.10425210850740238</v>
      </c>
      <c r="C161" s="22">
        <f t="shared" si="11"/>
        <v>-2.2609431930170882</v>
      </c>
    </row>
    <row r="162" spans="1:3" x14ac:dyDescent="0.25">
      <c r="A162">
        <v>4</v>
      </c>
      <c r="B162" s="19">
        <f t="shared" si="10"/>
        <v>6.7340523138181688E-2</v>
      </c>
      <c r="C162" s="22">
        <f t="shared" si="11"/>
        <v>-2.6979930966696175</v>
      </c>
    </row>
    <row r="163" spans="1:3" x14ac:dyDescent="0.25">
      <c r="A163">
        <v>2</v>
      </c>
      <c r="B163" s="19">
        <f t="shared" si="10"/>
        <v>0.15886267798003703</v>
      </c>
      <c r="C163" s="22">
        <f t="shared" si="11"/>
        <v>-1.839715110434426</v>
      </c>
    </row>
    <row r="164" spans="1:3" x14ac:dyDescent="0.25">
      <c r="A164">
        <v>0</v>
      </c>
      <c r="B164" s="19">
        <f t="shared" si="10"/>
        <v>0.31775711672776813</v>
      </c>
      <c r="C164" s="22">
        <f t="shared" si="11"/>
        <v>-1.1464679719084139</v>
      </c>
    </row>
    <row r="165" spans="1:3" x14ac:dyDescent="0.25">
      <c r="A165">
        <v>7</v>
      </c>
      <c r="B165" s="19">
        <f t="shared" si="10"/>
        <v>1.7325932720786499E-2</v>
      </c>
      <c r="C165" s="22">
        <f t="shared" si="11"/>
        <v>-4.05555089865768</v>
      </c>
    </row>
    <row r="166" spans="1:3" x14ac:dyDescent="0.25">
      <c r="B166" s="19"/>
      <c r="C166" s="22"/>
    </row>
    <row r="167" spans="1:3" x14ac:dyDescent="0.25">
      <c r="B167" s="19"/>
      <c r="C167" s="22"/>
    </row>
    <row r="168" spans="1:3" x14ac:dyDescent="0.25">
      <c r="B168" s="19"/>
      <c r="C168" s="22"/>
    </row>
    <row r="169" spans="1:3" x14ac:dyDescent="0.25">
      <c r="B169" s="19"/>
      <c r="C169" s="22"/>
    </row>
    <row r="170" spans="1:3" x14ac:dyDescent="0.25">
      <c r="B170" s="19"/>
      <c r="C170" s="22"/>
    </row>
    <row r="171" spans="1:3" x14ac:dyDescent="0.25">
      <c r="B171" s="19"/>
      <c r="C171" s="22"/>
    </row>
    <row r="172" spans="1:3" x14ac:dyDescent="0.25">
      <c r="B172" s="19"/>
      <c r="C172" s="22"/>
    </row>
    <row r="173" spans="1:3" x14ac:dyDescent="0.25">
      <c r="B173" s="19"/>
      <c r="C173" s="22"/>
    </row>
    <row r="174" spans="1:3" x14ac:dyDescent="0.25">
      <c r="B174" s="19"/>
      <c r="C174" s="22"/>
    </row>
    <row r="175" spans="1:3" x14ac:dyDescent="0.25">
      <c r="B175" s="19"/>
      <c r="C175" s="22"/>
    </row>
    <row r="176" spans="1:3" x14ac:dyDescent="0.25">
      <c r="B176" s="19"/>
      <c r="C176" s="22"/>
    </row>
    <row r="177" spans="2:3" x14ac:dyDescent="0.25">
      <c r="B177" s="19"/>
      <c r="C177" s="22"/>
    </row>
    <row r="178" spans="2:3" x14ac:dyDescent="0.25">
      <c r="B178" s="19"/>
      <c r="C178" s="22"/>
    </row>
    <row r="179" spans="2:3" x14ac:dyDescent="0.25">
      <c r="B179" s="19"/>
      <c r="C179" s="22"/>
    </row>
    <row r="180" spans="2:3" x14ac:dyDescent="0.25">
      <c r="B180" s="19"/>
      <c r="C180" s="22"/>
    </row>
    <row r="181" spans="2:3" x14ac:dyDescent="0.25">
      <c r="B181" s="19"/>
      <c r="C181" s="22"/>
    </row>
    <row r="182" spans="2:3" x14ac:dyDescent="0.25">
      <c r="B182" s="19"/>
      <c r="C182" s="22"/>
    </row>
    <row r="183" spans="2:3" x14ac:dyDescent="0.25">
      <c r="B183" s="19"/>
      <c r="C183" s="22"/>
    </row>
    <row r="184" spans="2:3" x14ac:dyDescent="0.25">
      <c r="B184" s="19"/>
      <c r="C184" s="22"/>
    </row>
    <row r="185" spans="2:3" x14ac:dyDescent="0.25">
      <c r="B185" s="19"/>
      <c r="C185" s="22"/>
    </row>
    <row r="186" spans="2:3" x14ac:dyDescent="0.25">
      <c r="B186" s="19"/>
      <c r="C186" s="22"/>
    </row>
    <row r="187" spans="2:3" x14ac:dyDescent="0.25">
      <c r="B187" s="19"/>
      <c r="C187" s="22"/>
    </row>
    <row r="188" spans="2:3" x14ac:dyDescent="0.25">
      <c r="B188" s="19"/>
      <c r="C188" s="22"/>
    </row>
    <row r="189" spans="2:3" x14ac:dyDescent="0.25">
      <c r="B189" s="19"/>
      <c r="C189" s="22"/>
    </row>
    <row r="190" spans="2:3" x14ac:dyDescent="0.25">
      <c r="B190" s="19"/>
      <c r="C190" s="22"/>
    </row>
    <row r="191" spans="2:3" x14ac:dyDescent="0.25">
      <c r="B191" s="19"/>
      <c r="C191" s="22"/>
    </row>
    <row r="192" spans="2:3" x14ac:dyDescent="0.25">
      <c r="B192" s="19"/>
      <c r="C192" s="22"/>
    </row>
    <row r="193" spans="2:3" x14ac:dyDescent="0.25">
      <c r="B193" s="19"/>
      <c r="C193" s="22"/>
    </row>
    <row r="194" spans="2:3" x14ac:dyDescent="0.25">
      <c r="B194" s="19"/>
      <c r="C194" s="22"/>
    </row>
    <row r="195" spans="2:3" x14ac:dyDescent="0.25">
      <c r="B195" s="19"/>
      <c r="C195" s="22"/>
    </row>
    <row r="196" spans="2:3" x14ac:dyDescent="0.25">
      <c r="B196" s="19"/>
      <c r="C196" s="22"/>
    </row>
    <row r="197" spans="2:3" x14ac:dyDescent="0.25">
      <c r="B197" s="19"/>
      <c r="C197" s="22"/>
    </row>
    <row r="198" spans="2:3" x14ac:dyDescent="0.25">
      <c r="B198" s="19"/>
      <c r="C198" s="22"/>
    </row>
    <row r="199" spans="2:3" x14ac:dyDescent="0.25">
      <c r="B199" s="19"/>
      <c r="C199" s="22"/>
    </row>
    <row r="200" spans="2:3" x14ac:dyDescent="0.25">
      <c r="B200" s="19"/>
      <c r="C200" s="22"/>
    </row>
    <row r="201" spans="2:3" x14ac:dyDescent="0.25">
      <c r="B201" s="19"/>
      <c r="C201" s="22"/>
    </row>
    <row r="202" spans="2:3" x14ac:dyDescent="0.25">
      <c r="B202" s="19"/>
      <c r="C202" s="22"/>
    </row>
    <row r="203" spans="2:3" x14ac:dyDescent="0.25">
      <c r="B203" s="19"/>
      <c r="C203" s="22"/>
    </row>
    <row r="204" spans="2:3" x14ac:dyDescent="0.25">
      <c r="B204" s="19"/>
      <c r="C204" s="22"/>
    </row>
    <row r="205" spans="2:3" x14ac:dyDescent="0.25">
      <c r="B205" s="19"/>
      <c r="C205" s="22"/>
    </row>
    <row r="206" spans="2:3" x14ac:dyDescent="0.25">
      <c r="B206" s="19"/>
      <c r="C206" s="22"/>
    </row>
    <row r="207" spans="2:3" x14ac:dyDescent="0.25">
      <c r="B207" s="19"/>
      <c r="C207" s="22"/>
    </row>
    <row r="208" spans="2:3" x14ac:dyDescent="0.25">
      <c r="B208" s="19"/>
      <c r="C208" s="22"/>
    </row>
    <row r="209" spans="2:3" x14ac:dyDescent="0.25">
      <c r="B209" s="19"/>
      <c r="C209" s="22"/>
    </row>
    <row r="210" spans="2:3" x14ac:dyDescent="0.25">
      <c r="B210" s="19"/>
      <c r="C210" s="22"/>
    </row>
    <row r="211" spans="2:3" x14ac:dyDescent="0.25">
      <c r="B211" s="19"/>
      <c r="C211" s="22"/>
    </row>
    <row r="212" spans="2:3" x14ac:dyDescent="0.25">
      <c r="B212" s="19"/>
      <c r="C212" s="22"/>
    </row>
    <row r="213" spans="2:3" x14ac:dyDescent="0.25">
      <c r="B213" s="19"/>
      <c r="C213" s="22"/>
    </row>
    <row r="214" spans="2:3" x14ac:dyDescent="0.25">
      <c r="B214" s="19"/>
      <c r="C214" s="22"/>
    </row>
    <row r="215" spans="2:3" x14ac:dyDescent="0.25">
      <c r="B215" s="19"/>
      <c r="C215" s="22"/>
    </row>
    <row r="216" spans="2:3" x14ac:dyDescent="0.25">
      <c r="B216" s="19"/>
      <c r="C216" s="22"/>
    </row>
    <row r="217" spans="2:3" x14ac:dyDescent="0.25">
      <c r="B217" s="19"/>
      <c r="C217" s="22"/>
    </row>
    <row r="218" spans="2:3" x14ac:dyDescent="0.25">
      <c r="B218" s="19"/>
      <c r="C218" s="22"/>
    </row>
    <row r="219" spans="2:3" x14ac:dyDescent="0.25">
      <c r="B219" s="19"/>
      <c r="C219" s="22"/>
    </row>
    <row r="220" spans="2:3" x14ac:dyDescent="0.25">
      <c r="B220" s="19"/>
      <c r="C220" s="22"/>
    </row>
    <row r="221" spans="2:3" x14ac:dyDescent="0.25">
      <c r="B221" s="19"/>
      <c r="C221" s="22"/>
    </row>
    <row r="222" spans="2:3" x14ac:dyDescent="0.25">
      <c r="B222" s="19"/>
      <c r="C222" s="22"/>
    </row>
    <row r="223" spans="2:3" x14ac:dyDescent="0.25">
      <c r="B223" s="19"/>
      <c r="C223" s="22"/>
    </row>
    <row r="224" spans="2:3" x14ac:dyDescent="0.25">
      <c r="B224" s="19"/>
      <c r="C224" s="22"/>
    </row>
    <row r="225" spans="2:3" x14ac:dyDescent="0.25">
      <c r="B225" s="19"/>
      <c r="C225" s="22"/>
    </row>
    <row r="226" spans="2:3" x14ac:dyDescent="0.25">
      <c r="B226" s="19"/>
      <c r="C226" s="22"/>
    </row>
    <row r="227" spans="2:3" x14ac:dyDescent="0.25">
      <c r="B227" s="19"/>
      <c r="C227" s="22"/>
    </row>
    <row r="228" spans="2:3" x14ac:dyDescent="0.25">
      <c r="B228" s="19"/>
      <c r="C228" s="22"/>
    </row>
    <row r="229" spans="2:3" x14ac:dyDescent="0.25">
      <c r="B229" s="19"/>
      <c r="C229" s="22"/>
    </row>
    <row r="230" spans="2:3" x14ac:dyDescent="0.25">
      <c r="B230" s="19"/>
      <c r="C230" s="22"/>
    </row>
    <row r="231" spans="2:3" x14ac:dyDescent="0.25">
      <c r="B231" s="19"/>
      <c r="C231" s="22"/>
    </row>
    <row r="232" spans="2:3" x14ac:dyDescent="0.25">
      <c r="B232" s="19"/>
      <c r="C232" s="22"/>
    </row>
    <row r="233" spans="2:3" x14ac:dyDescent="0.25">
      <c r="B233" s="19"/>
      <c r="C233" s="22"/>
    </row>
    <row r="234" spans="2:3" x14ac:dyDescent="0.25">
      <c r="B234" s="19"/>
      <c r="C234" s="22"/>
    </row>
    <row r="235" spans="2:3" x14ac:dyDescent="0.25">
      <c r="B235" s="19"/>
      <c r="C235" s="22"/>
    </row>
    <row r="236" spans="2:3" x14ac:dyDescent="0.25">
      <c r="B236" s="19"/>
      <c r="C236" s="22"/>
    </row>
    <row r="237" spans="2:3" x14ac:dyDescent="0.25">
      <c r="B237" s="19"/>
      <c r="C237" s="22"/>
    </row>
    <row r="238" spans="2:3" x14ac:dyDescent="0.25">
      <c r="B238" s="19"/>
      <c r="C238" s="22"/>
    </row>
    <row r="239" spans="2:3" x14ac:dyDescent="0.25">
      <c r="B239" s="19"/>
      <c r="C239" s="22"/>
    </row>
    <row r="240" spans="2:3" x14ac:dyDescent="0.25">
      <c r="B240" s="19"/>
      <c r="C240" s="22"/>
    </row>
    <row r="241" spans="2:3" x14ac:dyDescent="0.25">
      <c r="B241" s="19"/>
      <c r="C241" s="22"/>
    </row>
    <row r="242" spans="2:3" x14ac:dyDescent="0.25">
      <c r="B242" s="19"/>
      <c r="C242" s="22"/>
    </row>
    <row r="243" spans="2:3" x14ac:dyDescent="0.25">
      <c r="B243" s="19"/>
      <c r="C243" s="22"/>
    </row>
    <row r="244" spans="2:3" x14ac:dyDescent="0.25">
      <c r="B244" s="19"/>
      <c r="C244" s="22"/>
    </row>
    <row r="245" spans="2:3" x14ac:dyDescent="0.25">
      <c r="B245" s="19"/>
      <c r="C245" s="22"/>
    </row>
    <row r="246" spans="2:3" x14ac:dyDescent="0.25">
      <c r="B246" s="19"/>
      <c r="C246" s="22"/>
    </row>
    <row r="247" spans="2:3" x14ac:dyDescent="0.25">
      <c r="B247" s="19"/>
      <c r="C247" s="22"/>
    </row>
    <row r="248" spans="2:3" x14ac:dyDescent="0.25">
      <c r="B248" s="19"/>
      <c r="C248" s="22"/>
    </row>
    <row r="249" spans="2:3" x14ac:dyDescent="0.25">
      <c r="B249" s="19"/>
      <c r="C249" s="22"/>
    </row>
    <row r="250" spans="2:3" x14ac:dyDescent="0.25">
      <c r="B250" s="19"/>
      <c r="C250" s="22"/>
    </row>
    <row r="251" spans="2:3" x14ac:dyDescent="0.25">
      <c r="B251" s="19"/>
      <c r="C251" s="22"/>
    </row>
    <row r="252" spans="2:3" x14ac:dyDescent="0.25">
      <c r="B252" s="19"/>
      <c r="C252" s="22"/>
    </row>
    <row r="253" spans="2:3" x14ac:dyDescent="0.25">
      <c r="B253" s="19"/>
      <c r="C253" s="22"/>
    </row>
    <row r="254" spans="2:3" x14ac:dyDescent="0.25">
      <c r="B254" s="19"/>
      <c r="C254" s="22"/>
    </row>
    <row r="255" spans="2:3" x14ac:dyDescent="0.25">
      <c r="B255" s="19"/>
      <c r="C255" s="22"/>
    </row>
    <row r="256" spans="2:3" x14ac:dyDescent="0.25">
      <c r="B256" s="19"/>
      <c r="C256" s="22"/>
    </row>
    <row r="257" spans="2:3" x14ac:dyDescent="0.25">
      <c r="B257" s="19"/>
      <c r="C257" s="22"/>
    </row>
    <row r="258" spans="2:3" x14ac:dyDescent="0.25">
      <c r="B258" s="19"/>
      <c r="C258" s="22"/>
    </row>
    <row r="259" spans="2:3" x14ac:dyDescent="0.25">
      <c r="B259" s="19"/>
      <c r="C259" s="22"/>
    </row>
    <row r="260" spans="2:3" x14ac:dyDescent="0.25">
      <c r="B260" s="19"/>
      <c r="C260" s="22"/>
    </row>
    <row r="261" spans="2:3" x14ac:dyDescent="0.25">
      <c r="B261" s="19"/>
      <c r="C261" s="22"/>
    </row>
    <row r="262" spans="2:3" x14ac:dyDescent="0.25">
      <c r="B262" s="19"/>
      <c r="C262" s="22"/>
    </row>
    <row r="263" spans="2:3" x14ac:dyDescent="0.25">
      <c r="B263" s="19"/>
      <c r="C263" s="22"/>
    </row>
    <row r="264" spans="2:3" x14ac:dyDescent="0.25">
      <c r="B264" s="19"/>
      <c r="C264" s="22"/>
    </row>
    <row r="265" spans="2:3" x14ac:dyDescent="0.25">
      <c r="B265" s="19"/>
      <c r="C265" s="22"/>
    </row>
    <row r="266" spans="2:3" x14ac:dyDescent="0.25">
      <c r="B266" s="19"/>
      <c r="C266" s="22"/>
    </row>
    <row r="267" spans="2:3" x14ac:dyDescent="0.25">
      <c r="B267" s="19"/>
      <c r="C267" s="22"/>
    </row>
    <row r="268" spans="2:3" x14ac:dyDescent="0.25">
      <c r="B268" s="19"/>
      <c r="C268" s="22"/>
    </row>
    <row r="269" spans="2:3" x14ac:dyDescent="0.25">
      <c r="B269" s="19"/>
      <c r="C269" s="22"/>
    </row>
    <row r="270" spans="2:3" x14ac:dyDescent="0.25">
      <c r="B270" s="19"/>
      <c r="C270" s="22"/>
    </row>
    <row r="271" spans="2:3" x14ac:dyDescent="0.25">
      <c r="B271" s="19"/>
      <c r="C271" s="22"/>
    </row>
    <row r="272" spans="2:3" x14ac:dyDescent="0.25">
      <c r="B272" s="19"/>
      <c r="C272" s="22"/>
    </row>
    <row r="273" spans="2:3" x14ac:dyDescent="0.25">
      <c r="B273" s="19"/>
      <c r="C273" s="22"/>
    </row>
    <row r="274" spans="2:3" x14ac:dyDescent="0.25">
      <c r="B274" s="19"/>
      <c r="C274" s="22"/>
    </row>
    <row r="275" spans="2:3" x14ac:dyDescent="0.25">
      <c r="B275" s="19"/>
      <c r="C275" s="22"/>
    </row>
    <row r="276" spans="2:3" x14ac:dyDescent="0.25">
      <c r="B276" s="19"/>
      <c r="C276" s="22"/>
    </row>
    <row r="277" spans="2:3" x14ac:dyDescent="0.25">
      <c r="B277" s="19"/>
      <c r="C277" s="22"/>
    </row>
    <row r="278" spans="2:3" x14ac:dyDescent="0.25">
      <c r="B278" s="19"/>
      <c r="C278" s="22"/>
    </row>
    <row r="279" spans="2:3" x14ac:dyDescent="0.25">
      <c r="B279" s="19"/>
      <c r="C279" s="22"/>
    </row>
    <row r="280" spans="2:3" x14ac:dyDescent="0.25">
      <c r="B280" s="19"/>
      <c r="C280" s="22"/>
    </row>
    <row r="281" spans="2:3" x14ac:dyDescent="0.25">
      <c r="B281" s="19"/>
      <c r="C281" s="22"/>
    </row>
    <row r="282" spans="2:3" x14ac:dyDescent="0.25">
      <c r="B282" s="19"/>
      <c r="C282" s="22"/>
    </row>
    <row r="283" spans="2:3" x14ac:dyDescent="0.25">
      <c r="B283" s="19"/>
      <c r="C283" s="22"/>
    </row>
    <row r="284" spans="2:3" x14ac:dyDescent="0.25">
      <c r="B284" s="19"/>
      <c r="C284" s="22"/>
    </row>
    <row r="285" spans="2:3" x14ac:dyDescent="0.25">
      <c r="B285" s="19"/>
      <c r="C285" s="22"/>
    </row>
    <row r="286" spans="2:3" x14ac:dyDescent="0.25">
      <c r="B286" s="19"/>
      <c r="C286" s="22"/>
    </row>
    <row r="287" spans="2:3" x14ac:dyDescent="0.25">
      <c r="B287" s="19"/>
      <c r="C287" s="22"/>
    </row>
    <row r="288" spans="2:3" x14ac:dyDescent="0.25">
      <c r="B288" s="19"/>
      <c r="C288" s="22"/>
    </row>
    <row r="289" spans="2:3" x14ac:dyDescent="0.25">
      <c r="B289" s="19"/>
      <c r="C289" s="22"/>
    </row>
    <row r="290" spans="2:3" x14ac:dyDescent="0.25">
      <c r="B290" s="19"/>
      <c r="C290" s="22"/>
    </row>
    <row r="291" spans="2:3" x14ac:dyDescent="0.25">
      <c r="B291" s="19"/>
      <c r="C291" s="22"/>
    </row>
    <row r="292" spans="2:3" x14ac:dyDescent="0.25">
      <c r="B292" s="19"/>
      <c r="C292" s="22"/>
    </row>
    <row r="293" spans="2:3" x14ac:dyDescent="0.25">
      <c r="B293" s="19"/>
      <c r="C293" s="22"/>
    </row>
    <row r="294" spans="2:3" x14ac:dyDescent="0.25">
      <c r="B294" s="19"/>
      <c r="C294" s="22"/>
    </row>
    <row r="295" spans="2:3" x14ac:dyDescent="0.25">
      <c r="B295" s="19"/>
      <c r="C295" s="22"/>
    </row>
    <row r="296" spans="2:3" x14ac:dyDescent="0.25">
      <c r="B296" s="19"/>
      <c r="C296" s="22"/>
    </row>
    <row r="297" spans="2:3" x14ac:dyDescent="0.25">
      <c r="B297" s="19"/>
      <c r="C297" s="22"/>
    </row>
    <row r="298" spans="2:3" x14ac:dyDescent="0.25">
      <c r="B298" s="19"/>
      <c r="C298" s="22"/>
    </row>
    <row r="299" spans="2:3" x14ac:dyDescent="0.25">
      <c r="B299" s="19"/>
      <c r="C299" s="22"/>
    </row>
    <row r="300" spans="2:3" x14ac:dyDescent="0.25">
      <c r="B300" s="19"/>
      <c r="C300" s="22"/>
    </row>
    <row r="301" spans="2:3" x14ac:dyDescent="0.25">
      <c r="B301" s="19"/>
      <c r="C301" s="22"/>
    </row>
    <row r="302" spans="2:3" x14ac:dyDescent="0.25">
      <c r="B302" s="19"/>
      <c r="C302" s="22"/>
    </row>
    <row r="303" spans="2:3" x14ac:dyDescent="0.25">
      <c r="B303" s="19"/>
      <c r="C303" s="22"/>
    </row>
    <row r="304" spans="2:3" x14ac:dyDescent="0.25">
      <c r="B304" s="19"/>
      <c r="C304" s="22"/>
    </row>
    <row r="305" spans="2:3" x14ac:dyDescent="0.25">
      <c r="B305" s="19"/>
      <c r="C305" s="22"/>
    </row>
    <row r="306" spans="2:3" x14ac:dyDescent="0.25">
      <c r="B306" s="19"/>
      <c r="C306" s="22"/>
    </row>
    <row r="307" spans="2:3" x14ac:dyDescent="0.25">
      <c r="B307" s="19"/>
      <c r="C307" s="22"/>
    </row>
    <row r="308" spans="2:3" x14ac:dyDescent="0.25">
      <c r="B308" s="19"/>
      <c r="C308" s="22"/>
    </row>
    <row r="309" spans="2:3" x14ac:dyDescent="0.25">
      <c r="B309" s="19"/>
      <c r="C309" s="2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I309"/>
  <sheetViews>
    <sheetView workbookViewId="0">
      <selection activeCell="B2" sqref="B2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9" x14ac:dyDescent="0.25">
      <c r="A1" s="3" t="s">
        <v>194</v>
      </c>
      <c r="B1" s="20">
        <v>0.67295899371942458</v>
      </c>
      <c r="E1" s="3" t="s">
        <v>202</v>
      </c>
      <c r="F1" s="21">
        <f>SUM(I6:I16)</f>
        <v>6.1509375253905505</v>
      </c>
    </row>
    <row r="2" spans="1:9" x14ac:dyDescent="0.25">
      <c r="A2" s="3" t="s">
        <v>195</v>
      </c>
      <c r="B2" s="20">
        <v>0.11001230808929889</v>
      </c>
      <c r="E2" s="3" t="s">
        <v>203</v>
      </c>
      <c r="F2">
        <f>COUNT(E6:E16)-2-1</f>
        <v>7</v>
      </c>
    </row>
    <row r="3" spans="1:9" x14ac:dyDescent="0.25">
      <c r="A3" s="3" t="s">
        <v>197</v>
      </c>
      <c r="B3" s="21">
        <f>SUM(C6:C116)</f>
        <v>-317.49573008084286</v>
      </c>
      <c r="E3" s="3" t="s">
        <v>204</v>
      </c>
      <c r="F3" s="19">
        <f>_xlfn.CHISQ.DIST.RT(F1,F2)</f>
        <v>0.52224001993547087</v>
      </c>
    </row>
    <row r="5" spans="1:9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</row>
    <row r="6" spans="1:9" x14ac:dyDescent="0.25">
      <c r="A6">
        <v>1</v>
      </c>
      <c r="B6" s="19">
        <f>_xlfn.GAMMA($B$1+A6)/(_xlfn.GAMMA($B$1)*FACT(A6))*(($B$2/($B$2+1))^$B$1)*(1/($B$2+1))^A6</f>
        <v>0.1279635695588959</v>
      </c>
      <c r="C6" s="22">
        <f>LN(B6)</f>
        <v>-2.0560096683935614</v>
      </c>
      <c r="E6">
        <v>0</v>
      </c>
      <c r="F6" s="19">
        <f t="shared" ref="F6:F15" si="0">_xlfn.GAMMA($B$1+E6)/(_xlfn.GAMMA($B$1)*FACT(E6))*(($B$2/($B$2+1))^$B$1)*(1/($B$2+1))^E6</f>
        <v>0.21106952804413595</v>
      </c>
      <c r="G6">
        <f>COUNTIF($A$6:$A$116,E6)</f>
        <v>25</v>
      </c>
      <c r="H6" s="21">
        <f>SUM($G$6:$G$16)*F6</f>
        <v>23.428717612899092</v>
      </c>
      <c r="I6" s="20">
        <f>(G6-H6)^2/H6</f>
        <v>0.10538043015441081</v>
      </c>
    </row>
    <row r="7" spans="1:9" x14ac:dyDescent="0.25">
      <c r="A7">
        <v>0</v>
      </c>
      <c r="B7" s="19">
        <f t="shared" ref="B7:B70" si="1">_xlfn.GAMMA($B$1+A7)/(_xlfn.GAMMA($B$1)*FACT(A7))*(($B$2/($B$2+1))^$B$1)*(1/($B$2+1))^A7</f>
        <v>0.21106952804413595</v>
      </c>
      <c r="C7" s="22">
        <f t="shared" ref="C7:C70" si="2">LN(B7)</f>
        <v>-1.5555676829879539</v>
      </c>
      <c r="E7">
        <v>1</v>
      </c>
      <c r="F7" s="19">
        <f t="shared" si="0"/>
        <v>0.1279635695588959</v>
      </c>
      <c r="G7">
        <f t="shared" ref="G7:G15" si="3">COUNTIF($A$6:$A$116,E7)</f>
        <v>12</v>
      </c>
      <c r="H7" s="21">
        <f t="shared" ref="H7:H16" si="4">SUM($G$6:$G$16)*F7</f>
        <v>14.203956221037444</v>
      </c>
      <c r="I7" s="20">
        <f t="shared" ref="I7:I16" si="5">(G7-H7)^2/H7</f>
        <v>0.34197676680074063</v>
      </c>
    </row>
    <row r="8" spans="1:9" x14ac:dyDescent="0.25">
      <c r="A8">
        <v>0</v>
      </c>
      <c r="B8" s="19">
        <f t="shared" si="1"/>
        <v>0.21106952804413595</v>
      </c>
      <c r="C8" s="22">
        <f t="shared" si="2"/>
        <v>-1.5555676829879539</v>
      </c>
      <c r="E8">
        <v>2</v>
      </c>
      <c r="F8" s="19">
        <f t="shared" si="0"/>
        <v>9.6430374240847522E-2</v>
      </c>
      <c r="G8">
        <f t="shared" si="3"/>
        <v>11</v>
      </c>
      <c r="H8" s="21">
        <f t="shared" si="4"/>
        <v>10.703771540734074</v>
      </c>
      <c r="I8" s="20">
        <f t="shared" si="5"/>
        <v>8.1981663888396339E-3</v>
      </c>
    </row>
    <row r="9" spans="1:9" x14ac:dyDescent="0.25">
      <c r="A9">
        <v>0</v>
      </c>
      <c r="B9" s="19">
        <f t="shared" si="1"/>
        <v>0.21106952804413595</v>
      </c>
      <c r="C9" s="22">
        <f t="shared" si="2"/>
        <v>-1.5555676829879539</v>
      </c>
      <c r="E9">
        <v>3</v>
      </c>
      <c r="F9" s="19">
        <f t="shared" si="0"/>
        <v>7.7402876291370298E-2</v>
      </c>
      <c r="G9">
        <f t="shared" si="3"/>
        <v>10</v>
      </c>
      <c r="H9" s="21">
        <f t="shared" si="4"/>
        <v>8.5917192683421035</v>
      </c>
      <c r="I9" s="20">
        <f t="shared" si="5"/>
        <v>0.23083326598747189</v>
      </c>
    </row>
    <row r="10" spans="1:9" x14ac:dyDescent="0.25">
      <c r="A10">
        <v>2</v>
      </c>
      <c r="B10" s="19">
        <f t="shared" si="1"/>
        <v>9.6430374240847522E-2</v>
      </c>
      <c r="C10" s="22">
        <f t="shared" si="2"/>
        <v>-2.3389340415086739</v>
      </c>
      <c r="E10">
        <v>4</v>
      </c>
      <c r="F10" s="19">
        <f t="shared" si="0"/>
        <v>6.403027888571601E-2</v>
      </c>
      <c r="G10">
        <f t="shared" si="3"/>
        <v>9</v>
      </c>
      <c r="H10" s="21">
        <f t="shared" si="4"/>
        <v>7.1073609563144773</v>
      </c>
      <c r="I10" s="20">
        <f t="shared" si="5"/>
        <v>0.50399614873934018</v>
      </c>
    </row>
    <row r="11" spans="1:9" x14ac:dyDescent="0.25">
      <c r="A11">
        <v>0</v>
      </c>
      <c r="B11" s="19">
        <f t="shared" si="1"/>
        <v>0.21106952804413595</v>
      </c>
      <c r="C11" s="22">
        <f t="shared" si="2"/>
        <v>-1.5555676829879539</v>
      </c>
      <c r="E11">
        <v>5</v>
      </c>
      <c r="F11" s="19">
        <f t="shared" si="0"/>
        <v>5.3911270246077038E-2</v>
      </c>
      <c r="G11">
        <f t="shared" si="3"/>
        <v>2</v>
      </c>
      <c r="H11" s="21">
        <f t="shared" si="4"/>
        <v>5.9841509973145515</v>
      </c>
      <c r="I11" s="20">
        <f t="shared" si="5"/>
        <v>2.6525833282826436</v>
      </c>
    </row>
    <row r="12" spans="1:9" x14ac:dyDescent="0.25">
      <c r="A12">
        <v>0</v>
      </c>
      <c r="B12" s="19">
        <f t="shared" si="1"/>
        <v>0.21106952804413595</v>
      </c>
      <c r="C12" s="22">
        <f t="shared" si="2"/>
        <v>-1.5555676829879539</v>
      </c>
      <c r="E12">
        <v>6</v>
      </c>
      <c r="F12" s="19">
        <f t="shared" si="0"/>
        <v>4.5920876008388227E-2</v>
      </c>
      <c r="G12">
        <f t="shared" si="3"/>
        <v>3</v>
      </c>
      <c r="H12" s="21">
        <f t="shared" si="4"/>
        <v>5.0972172369310931</v>
      </c>
      <c r="I12" s="20">
        <f t="shared" si="5"/>
        <v>0.86288653875953059</v>
      </c>
    </row>
    <row r="13" spans="1:9" x14ac:dyDescent="0.25">
      <c r="A13">
        <v>0</v>
      </c>
      <c r="B13" s="19">
        <f t="shared" si="1"/>
        <v>0.21106952804413595</v>
      </c>
      <c r="C13" s="22">
        <f t="shared" si="2"/>
        <v>-1.5555676829879539</v>
      </c>
      <c r="E13">
        <v>7</v>
      </c>
      <c r="F13" s="19">
        <f t="shared" si="0"/>
        <v>3.9436901519859673E-2</v>
      </c>
      <c r="G13">
        <f t="shared" si="3"/>
        <v>4</v>
      </c>
      <c r="H13" s="21">
        <f t="shared" si="4"/>
        <v>4.3774960687044233</v>
      </c>
      <c r="I13" s="20">
        <f t="shared" si="5"/>
        <v>3.255360590865599E-2</v>
      </c>
    </row>
    <row r="14" spans="1:9" x14ac:dyDescent="0.25">
      <c r="A14">
        <v>3</v>
      </c>
      <c r="B14" s="19">
        <f t="shared" si="1"/>
        <v>7.7402876291370298E-2</v>
      </c>
      <c r="C14" s="22">
        <f t="shared" si="2"/>
        <v>-2.5587313376897098</v>
      </c>
      <c r="E14">
        <v>8</v>
      </c>
      <c r="F14" s="19">
        <f t="shared" si="0"/>
        <v>3.4075942896762343E-2</v>
      </c>
      <c r="G14">
        <f t="shared" si="3"/>
        <v>5</v>
      </c>
      <c r="H14" s="21">
        <f t="shared" si="4"/>
        <v>3.7824296615406201</v>
      </c>
      <c r="I14" s="20">
        <f t="shared" si="5"/>
        <v>0.39193789752914043</v>
      </c>
    </row>
    <row r="15" spans="1:9" x14ac:dyDescent="0.25">
      <c r="A15">
        <v>1</v>
      </c>
      <c r="B15" s="19">
        <f t="shared" si="1"/>
        <v>0.1279635695588959</v>
      </c>
      <c r="C15" s="22">
        <f t="shared" si="2"/>
        <v>-2.0560096683935614</v>
      </c>
      <c r="E15">
        <v>9</v>
      </c>
      <c r="F15" s="19">
        <f t="shared" si="0"/>
        <v>2.9583181021425483E-2</v>
      </c>
      <c r="G15">
        <f t="shared" si="3"/>
        <v>2</v>
      </c>
      <c r="H15" s="21">
        <f t="shared" si="4"/>
        <v>3.2837330933782285</v>
      </c>
      <c r="I15" s="20">
        <f t="shared" si="5"/>
        <v>0.50185889296472674</v>
      </c>
    </row>
    <row r="16" spans="1:9" x14ac:dyDescent="0.25">
      <c r="A16">
        <v>0</v>
      </c>
      <c r="B16" s="19">
        <f t="shared" si="1"/>
        <v>0.21106952804413595</v>
      </c>
      <c r="C16" s="22">
        <f t="shared" si="2"/>
        <v>-1.5555676829879539</v>
      </c>
      <c r="E16" s="7" t="s">
        <v>199</v>
      </c>
      <c r="F16" s="19">
        <f>1-SUM(F6:F15)</f>
        <v>0.22017520128652168</v>
      </c>
      <c r="G16">
        <f>COUNTIF($A$6:$A$116,"&gt;="&amp;10)</f>
        <v>28</v>
      </c>
      <c r="H16" s="21">
        <f t="shared" si="4"/>
        <v>24.439447342803906</v>
      </c>
      <c r="I16" s="20">
        <f t="shared" si="5"/>
        <v>0.51873248387505033</v>
      </c>
    </row>
    <row r="17" spans="1:3" x14ac:dyDescent="0.25">
      <c r="A17">
        <v>3</v>
      </c>
      <c r="B17" s="19">
        <f t="shared" si="1"/>
        <v>7.7402876291370298E-2</v>
      </c>
      <c r="C17" s="22">
        <f t="shared" si="2"/>
        <v>-2.5587313376897098</v>
      </c>
    </row>
    <row r="18" spans="1:3" x14ac:dyDescent="0.25">
      <c r="A18">
        <v>5</v>
      </c>
      <c r="B18" s="19">
        <f t="shared" si="1"/>
        <v>5.3911270246077038E-2</v>
      </c>
      <c r="C18" s="22">
        <f t="shared" si="2"/>
        <v>-2.9204157274500697</v>
      </c>
    </row>
    <row r="19" spans="1:3" x14ac:dyDescent="0.25">
      <c r="A19">
        <v>0</v>
      </c>
      <c r="B19" s="19">
        <f t="shared" si="1"/>
        <v>0.21106952804413595</v>
      </c>
      <c r="C19" s="22">
        <f t="shared" si="2"/>
        <v>-1.5555676829879539</v>
      </c>
    </row>
    <row r="20" spans="1:3" x14ac:dyDescent="0.25">
      <c r="A20">
        <v>8</v>
      </c>
      <c r="B20" s="19">
        <f t="shared" si="1"/>
        <v>3.4075942896762343E-2</v>
      </c>
      <c r="C20" s="22">
        <f t="shared" si="2"/>
        <v>-3.3791636305641179</v>
      </c>
    </row>
    <row r="21" spans="1:3" x14ac:dyDescent="0.25">
      <c r="A21">
        <v>8</v>
      </c>
      <c r="B21" s="19">
        <f t="shared" si="1"/>
        <v>3.4075942896762343E-2</v>
      </c>
      <c r="C21" s="22">
        <f t="shared" si="2"/>
        <v>-3.3791636305641179</v>
      </c>
    </row>
    <row r="22" spans="1:3" x14ac:dyDescent="0.25">
      <c r="A22">
        <v>0</v>
      </c>
      <c r="B22" s="19">
        <f t="shared" si="1"/>
        <v>0.21106952804413595</v>
      </c>
      <c r="C22" s="22">
        <f t="shared" si="2"/>
        <v>-1.5555676829879539</v>
      </c>
    </row>
    <row r="23" spans="1:3" x14ac:dyDescent="0.25">
      <c r="A23">
        <v>3</v>
      </c>
      <c r="B23" s="19">
        <f t="shared" si="1"/>
        <v>7.7402876291370298E-2</v>
      </c>
      <c r="C23" s="22">
        <f t="shared" si="2"/>
        <v>-2.5587313376897098</v>
      </c>
    </row>
    <row r="24" spans="1:3" x14ac:dyDescent="0.25">
      <c r="A24">
        <v>6</v>
      </c>
      <c r="B24" s="19">
        <f t="shared" si="1"/>
        <v>4.5920876008388227E-2</v>
      </c>
      <c r="C24" s="22">
        <f t="shared" si="2"/>
        <v>-3.0808354503150639</v>
      </c>
    </row>
    <row r="25" spans="1:3" x14ac:dyDescent="0.25">
      <c r="A25">
        <v>1</v>
      </c>
      <c r="B25" s="19">
        <f t="shared" si="1"/>
        <v>0.1279635695588959</v>
      </c>
      <c r="C25" s="22">
        <f t="shared" si="2"/>
        <v>-2.0560096683935614</v>
      </c>
    </row>
    <row r="26" spans="1:3" x14ac:dyDescent="0.25">
      <c r="A26">
        <v>4</v>
      </c>
      <c r="B26" s="19">
        <f t="shared" si="1"/>
        <v>6.403027888571601E-2</v>
      </c>
      <c r="C26" s="22">
        <f t="shared" si="2"/>
        <v>-2.748399199913262</v>
      </c>
    </row>
    <row r="27" spans="1:3" x14ac:dyDescent="0.25">
      <c r="A27">
        <v>21</v>
      </c>
      <c r="B27" s="19">
        <f t="shared" si="1"/>
        <v>6.453157641312119E-3</v>
      </c>
      <c r="C27" s="22">
        <f t="shared" si="2"/>
        <v>-5.0431857111757106</v>
      </c>
    </row>
    <row r="28" spans="1:3" x14ac:dyDescent="0.25">
      <c r="A28">
        <v>3</v>
      </c>
      <c r="B28" s="19">
        <f t="shared" si="1"/>
        <v>7.7402876291370298E-2</v>
      </c>
      <c r="C28" s="22">
        <f t="shared" si="2"/>
        <v>-2.5587313376897098</v>
      </c>
    </row>
    <row r="29" spans="1:3" x14ac:dyDescent="0.25">
      <c r="A29">
        <v>4</v>
      </c>
      <c r="B29" s="19">
        <f t="shared" si="1"/>
        <v>6.403027888571601E-2</v>
      </c>
      <c r="C29" s="22">
        <f t="shared" si="2"/>
        <v>-2.748399199913262</v>
      </c>
    </row>
    <row r="30" spans="1:3" x14ac:dyDescent="0.25">
      <c r="A30">
        <v>15</v>
      </c>
      <c r="B30" s="19">
        <f t="shared" si="1"/>
        <v>1.3446984945274819E-2</v>
      </c>
      <c r="C30" s="22">
        <f t="shared" si="2"/>
        <v>-4.3090003657011691</v>
      </c>
    </row>
    <row r="31" spans="1:3" x14ac:dyDescent="0.25">
      <c r="A31">
        <v>3</v>
      </c>
      <c r="B31" s="19">
        <f t="shared" si="1"/>
        <v>7.7402876291370298E-2</v>
      </c>
      <c r="C31" s="22">
        <f t="shared" si="2"/>
        <v>-2.5587313376897098</v>
      </c>
    </row>
    <row r="32" spans="1:3" x14ac:dyDescent="0.25">
      <c r="A32">
        <v>1</v>
      </c>
      <c r="B32" s="19">
        <f t="shared" si="1"/>
        <v>0.1279635695588959</v>
      </c>
      <c r="C32" s="22">
        <f t="shared" si="2"/>
        <v>-2.0560096683935614</v>
      </c>
    </row>
    <row r="33" spans="1:3" x14ac:dyDescent="0.25">
      <c r="A33">
        <v>9</v>
      </c>
      <c r="B33" s="19">
        <f t="shared" si="1"/>
        <v>2.9583181021425483E-2</v>
      </c>
      <c r="C33" s="22">
        <f t="shared" si="2"/>
        <v>-3.5205492878795086</v>
      </c>
    </row>
    <row r="34" spans="1:3" x14ac:dyDescent="0.25">
      <c r="A34">
        <v>2</v>
      </c>
      <c r="B34" s="19">
        <f t="shared" si="1"/>
        <v>9.6430374240847522E-2</v>
      </c>
      <c r="C34" s="22">
        <f t="shared" si="2"/>
        <v>-2.3389340415086739</v>
      </c>
    </row>
    <row r="35" spans="1:3" x14ac:dyDescent="0.25">
      <c r="A35">
        <v>18</v>
      </c>
      <c r="B35" s="19">
        <f t="shared" si="1"/>
        <v>9.2741277835114398E-3</v>
      </c>
      <c r="C35" s="22">
        <f t="shared" si="2"/>
        <v>-4.6805267144242215</v>
      </c>
    </row>
    <row r="36" spans="1:3" x14ac:dyDescent="0.25">
      <c r="A36">
        <v>9</v>
      </c>
      <c r="B36" s="19">
        <f t="shared" si="1"/>
        <v>2.9583181021425483E-2</v>
      </c>
      <c r="C36" s="22">
        <f t="shared" si="2"/>
        <v>-3.5205492878795086</v>
      </c>
    </row>
    <row r="37" spans="1:3" x14ac:dyDescent="0.25">
      <c r="A37">
        <v>1</v>
      </c>
      <c r="B37" s="19">
        <f t="shared" si="1"/>
        <v>0.1279635695588959</v>
      </c>
      <c r="C37" s="22">
        <f t="shared" si="2"/>
        <v>-2.0560096683935614</v>
      </c>
    </row>
    <row r="38" spans="1:3" x14ac:dyDescent="0.25">
      <c r="A38">
        <v>8</v>
      </c>
      <c r="B38" s="19">
        <f t="shared" si="1"/>
        <v>3.4075942896762343E-2</v>
      </c>
      <c r="C38" s="22">
        <f t="shared" si="2"/>
        <v>-3.3791636305641179</v>
      </c>
    </row>
    <row r="39" spans="1:3" x14ac:dyDescent="0.25">
      <c r="A39">
        <v>6</v>
      </c>
      <c r="B39" s="19">
        <f t="shared" si="1"/>
        <v>4.5920876008388227E-2</v>
      </c>
      <c r="C39" s="22">
        <f t="shared" si="2"/>
        <v>-3.0808354503150639</v>
      </c>
    </row>
    <row r="40" spans="1:3" x14ac:dyDescent="0.25">
      <c r="A40">
        <v>13</v>
      </c>
      <c r="B40" s="19">
        <f t="shared" si="1"/>
        <v>1.7342814824485228E-2</v>
      </c>
      <c r="C40" s="22">
        <f t="shared" si="2"/>
        <v>-4.0545769895188464</v>
      </c>
    </row>
    <row r="41" spans="1:3" x14ac:dyDescent="0.25">
      <c r="A41">
        <v>6</v>
      </c>
      <c r="B41" s="19">
        <f t="shared" si="1"/>
        <v>4.5920876008388227E-2</v>
      </c>
      <c r="C41" s="22">
        <f t="shared" si="2"/>
        <v>-3.0808354503150639</v>
      </c>
    </row>
    <row r="42" spans="1:3" x14ac:dyDescent="0.25">
      <c r="A42">
        <v>8</v>
      </c>
      <c r="B42" s="19">
        <f t="shared" si="1"/>
        <v>3.4075942896762343E-2</v>
      </c>
      <c r="C42" s="22">
        <f t="shared" si="2"/>
        <v>-3.3791636305641179</v>
      </c>
    </row>
    <row r="43" spans="1:3" x14ac:dyDescent="0.25">
      <c r="A43">
        <v>7</v>
      </c>
      <c r="B43" s="19">
        <f t="shared" si="1"/>
        <v>3.9436901519859673E-2</v>
      </c>
      <c r="C43" s="22">
        <f t="shared" si="2"/>
        <v>-3.2330533142035316</v>
      </c>
    </row>
    <row r="44" spans="1:3" x14ac:dyDescent="0.25">
      <c r="A44">
        <v>16</v>
      </c>
      <c r="B44" s="19">
        <f t="shared" si="1"/>
        <v>1.1866650154494333E-2</v>
      </c>
      <c r="C44" s="22">
        <f t="shared" si="2"/>
        <v>-4.4340233212684268</v>
      </c>
    </row>
    <row r="45" spans="1:3" x14ac:dyDescent="0.25">
      <c r="A45">
        <v>2</v>
      </c>
      <c r="B45" s="19">
        <f t="shared" si="1"/>
        <v>9.6430374240847522E-2</v>
      </c>
      <c r="C45" s="22">
        <f t="shared" si="2"/>
        <v>-2.3389340415086739</v>
      </c>
    </row>
    <row r="46" spans="1:3" x14ac:dyDescent="0.25">
      <c r="A46">
        <v>11</v>
      </c>
      <c r="B46" s="19">
        <f t="shared" si="1"/>
        <v>2.253412943819005E-2</v>
      </c>
      <c r="C46" s="22">
        <f t="shared" si="2"/>
        <v>-3.7927242551282299</v>
      </c>
    </row>
    <row r="47" spans="1:3" x14ac:dyDescent="0.25">
      <c r="A47">
        <v>0</v>
      </c>
      <c r="B47" s="19">
        <f t="shared" si="1"/>
        <v>0.21106952804413595</v>
      </c>
      <c r="C47" s="22">
        <f t="shared" si="2"/>
        <v>-1.5555676829879539</v>
      </c>
    </row>
    <row r="48" spans="1:3" x14ac:dyDescent="0.25">
      <c r="A48">
        <v>3</v>
      </c>
      <c r="B48" s="19">
        <f t="shared" si="1"/>
        <v>7.7402876291370298E-2</v>
      </c>
      <c r="C48" s="22">
        <f t="shared" si="2"/>
        <v>-2.5587313376897098</v>
      </c>
    </row>
    <row r="49" spans="1:3" x14ac:dyDescent="0.25">
      <c r="A49">
        <v>0</v>
      </c>
      <c r="B49" s="19">
        <f t="shared" si="1"/>
        <v>0.21106952804413595</v>
      </c>
      <c r="C49" s="22">
        <f t="shared" si="2"/>
        <v>-1.5555676829879539</v>
      </c>
    </row>
    <row r="50" spans="1:3" x14ac:dyDescent="0.25">
      <c r="A50">
        <v>7</v>
      </c>
      <c r="B50" s="19">
        <f t="shared" si="1"/>
        <v>3.9436901519859673E-2</v>
      </c>
      <c r="C50" s="22">
        <f t="shared" si="2"/>
        <v>-3.2330533142035316</v>
      </c>
    </row>
    <row r="51" spans="1:3" x14ac:dyDescent="0.25">
      <c r="A51">
        <v>0</v>
      </c>
      <c r="B51" s="19">
        <f t="shared" si="1"/>
        <v>0.21106952804413595</v>
      </c>
      <c r="C51" s="22">
        <f t="shared" si="2"/>
        <v>-1.5555676829879539</v>
      </c>
    </row>
    <row r="52" spans="1:3" x14ac:dyDescent="0.25">
      <c r="A52">
        <v>2</v>
      </c>
      <c r="B52" s="19">
        <f t="shared" si="1"/>
        <v>9.6430374240847522E-2</v>
      </c>
      <c r="C52" s="22">
        <f t="shared" si="2"/>
        <v>-2.3389340415086739</v>
      </c>
    </row>
    <row r="53" spans="1:3" x14ac:dyDescent="0.25">
      <c r="A53">
        <v>1</v>
      </c>
      <c r="B53" s="19">
        <f t="shared" si="1"/>
        <v>0.1279635695588959</v>
      </c>
      <c r="C53" s="22">
        <f t="shared" si="2"/>
        <v>-2.0560096683935614</v>
      </c>
    </row>
    <row r="54" spans="1:3" x14ac:dyDescent="0.25">
      <c r="A54">
        <v>0</v>
      </c>
      <c r="B54" s="19">
        <f t="shared" si="1"/>
        <v>0.21106952804413595</v>
      </c>
      <c r="C54" s="22">
        <f t="shared" si="2"/>
        <v>-1.5555676829879539</v>
      </c>
    </row>
    <row r="55" spans="1:3" x14ac:dyDescent="0.25">
      <c r="A55">
        <v>3</v>
      </c>
      <c r="B55" s="19">
        <f t="shared" si="1"/>
        <v>7.7402876291370298E-2</v>
      </c>
      <c r="C55" s="22">
        <f t="shared" si="2"/>
        <v>-2.5587313376897098</v>
      </c>
    </row>
    <row r="56" spans="1:3" x14ac:dyDescent="0.25">
      <c r="A56">
        <v>2</v>
      </c>
      <c r="B56" s="19">
        <f t="shared" si="1"/>
        <v>9.6430374240847522E-2</v>
      </c>
      <c r="C56" s="22">
        <f t="shared" si="2"/>
        <v>-2.3389340415086739</v>
      </c>
    </row>
    <row r="57" spans="1:3" x14ac:dyDescent="0.25">
      <c r="A57">
        <v>4</v>
      </c>
      <c r="B57" s="19">
        <f t="shared" si="1"/>
        <v>6.403027888571601E-2</v>
      </c>
      <c r="C57" s="22">
        <f t="shared" si="2"/>
        <v>-2.748399199913262</v>
      </c>
    </row>
    <row r="58" spans="1:3" x14ac:dyDescent="0.25">
      <c r="A58">
        <v>5</v>
      </c>
      <c r="B58" s="19">
        <f t="shared" si="1"/>
        <v>5.3911270246077038E-2</v>
      </c>
      <c r="C58" s="22">
        <f t="shared" si="2"/>
        <v>-2.9204157274500697</v>
      </c>
    </row>
    <row r="59" spans="1:3" x14ac:dyDescent="0.25">
      <c r="A59">
        <v>1</v>
      </c>
      <c r="B59" s="19">
        <f t="shared" si="1"/>
        <v>0.1279635695588959</v>
      </c>
      <c r="C59" s="22">
        <f t="shared" si="2"/>
        <v>-2.0560096683935614</v>
      </c>
    </row>
    <row r="60" spans="1:3" x14ac:dyDescent="0.25">
      <c r="A60">
        <v>0</v>
      </c>
      <c r="B60" s="19">
        <f t="shared" si="1"/>
        <v>0.21106952804413595</v>
      </c>
      <c r="C60" s="22">
        <f t="shared" si="2"/>
        <v>-1.5555676829879539</v>
      </c>
    </row>
    <row r="61" spans="1:3" x14ac:dyDescent="0.25">
      <c r="A61">
        <v>0</v>
      </c>
      <c r="B61" s="19">
        <f t="shared" si="1"/>
        <v>0.21106952804413595</v>
      </c>
      <c r="C61" s="22">
        <f t="shared" si="2"/>
        <v>-1.5555676829879539</v>
      </c>
    </row>
    <row r="62" spans="1:3" x14ac:dyDescent="0.25">
      <c r="A62">
        <v>4</v>
      </c>
      <c r="B62" s="19">
        <f t="shared" si="1"/>
        <v>6.403027888571601E-2</v>
      </c>
      <c r="C62" s="22">
        <f t="shared" si="2"/>
        <v>-2.748399199913262</v>
      </c>
    </row>
    <row r="63" spans="1:3" x14ac:dyDescent="0.25">
      <c r="A63">
        <v>2</v>
      </c>
      <c r="B63" s="19">
        <f t="shared" si="1"/>
        <v>9.6430374240847522E-2</v>
      </c>
      <c r="C63" s="22">
        <f t="shared" si="2"/>
        <v>-2.3389340415086739</v>
      </c>
    </row>
    <row r="64" spans="1:3" x14ac:dyDescent="0.25">
      <c r="A64">
        <v>10</v>
      </c>
      <c r="B64" s="19">
        <f t="shared" si="1"/>
        <v>2.5779614769911769E-2</v>
      </c>
      <c r="C64" s="22">
        <f t="shared" si="2"/>
        <v>-3.6581712245652191</v>
      </c>
    </row>
    <row r="65" spans="1:3" x14ac:dyDescent="0.25">
      <c r="A65">
        <v>1</v>
      </c>
      <c r="B65" s="19">
        <f t="shared" si="1"/>
        <v>0.1279635695588959</v>
      </c>
      <c r="C65" s="22">
        <f t="shared" si="2"/>
        <v>-2.0560096683935614</v>
      </c>
    </row>
    <row r="66" spans="1:3" x14ac:dyDescent="0.25">
      <c r="A66">
        <v>3</v>
      </c>
      <c r="B66" s="19">
        <f t="shared" si="1"/>
        <v>7.7402876291370298E-2</v>
      </c>
      <c r="C66" s="22">
        <f t="shared" si="2"/>
        <v>-2.5587313376897098</v>
      </c>
    </row>
    <row r="67" spans="1:3" x14ac:dyDescent="0.25">
      <c r="A67">
        <v>0</v>
      </c>
      <c r="B67" s="19">
        <f t="shared" si="1"/>
        <v>0.21106952804413595</v>
      </c>
      <c r="C67" s="22">
        <f t="shared" si="2"/>
        <v>-1.5555676829879539</v>
      </c>
    </row>
    <row r="68" spans="1:3" x14ac:dyDescent="0.25">
      <c r="A68">
        <v>2</v>
      </c>
      <c r="B68" s="19">
        <f t="shared" si="1"/>
        <v>9.6430374240847522E-2</v>
      </c>
      <c r="C68" s="22">
        <f t="shared" si="2"/>
        <v>-2.3389340415086739</v>
      </c>
    </row>
    <row r="69" spans="1:3" x14ac:dyDescent="0.25">
      <c r="A69">
        <v>0</v>
      </c>
      <c r="B69" s="19">
        <f t="shared" si="1"/>
        <v>0.21106952804413595</v>
      </c>
      <c r="C69" s="22">
        <f t="shared" si="2"/>
        <v>-1.5555676829879539</v>
      </c>
    </row>
    <row r="70" spans="1:3" x14ac:dyDescent="0.25">
      <c r="A70">
        <v>1</v>
      </c>
      <c r="B70" s="19">
        <f t="shared" si="1"/>
        <v>0.1279635695588959</v>
      </c>
      <c r="C70" s="22">
        <f t="shared" si="2"/>
        <v>-2.0560096683935614</v>
      </c>
    </row>
    <row r="71" spans="1:3" x14ac:dyDescent="0.25">
      <c r="A71">
        <v>2</v>
      </c>
      <c r="B71" s="19">
        <f t="shared" ref="B71:B116" si="6">_xlfn.GAMMA($B$1+A71)/(_xlfn.GAMMA($B$1)*FACT(A71))*(($B$2/($B$2+1))^$B$1)*(1/($B$2+1))^A71</f>
        <v>9.6430374240847522E-2</v>
      </c>
      <c r="C71" s="22">
        <f t="shared" ref="C71:C116" si="7">LN(B71)</f>
        <v>-2.3389340415086739</v>
      </c>
    </row>
    <row r="72" spans="1:3" x14ac:dyDescent="0.25">
      <c r="A72">
        <v>3</v>
      </c>
      <c r="B72" s="19">
        <f t="shared" si="6"/>
        <v>7.7402876291370298E-2</v>
      </c>
      <c r="C72" s="22">
        <f t="shared" si="7"/>
        <v>-2.5587313376897098</v>
      </c>
    </row>
    <row r="73" spans="1:3" x14ac:dyDescent="0.25">
      <c r="A73">
        <v>1</v>
      </c>
      <c r="B73" s="19">
        <f t="shared" si="6"/>
        <v>0.1279635695588959</v>
      </c>
      <c r="C73" s="22">
        <f t="shared" si="7"/>
        <v>-2.0560096683935614</v>
      </c>
    </row>
    <row r="74" spans="1:3" x14ac:dyDescent="0.25">
      <c r="A74">
        <v>0</v>
      </c>
      <c r="B74" s="19">
        <f t="shared" si="6"/>
        <v>0.21106952804413595</v>
      </c>
      <c r="C74" s="22">
        <f t="shared" si="7"/>
        <v>-1.5555676829879539</v>
      </c>
    </row>
    <row r="75" spans="1:3" x14ac:dyDescent="0.25">
      <c r="A75">
        <v>2</v>
      </c>
      <c r="B75" s="19">
        <f t="shared" si="6"/>
        <v>9.6430374240847522E-2</v>
      </c>
      <c r="C75" s="22">
        <f t="shared" si="7"/>
        <v>-2.3389340415086739</v>
      </c>
    </row>
    <row r="76" spans="1:3" x14ac:dyDescent="0.25">
      <c r="A76">
        <v>2</v>
      </c>
      <c r="B76" s="19">
        <f t="shared" si="6"/>
        <v>9.6430374240847522E-2</v>
      </c>
      <c r="C76" s="22">
        <f t="shared" si="7"/>
        <v>-2.3389340415086739</v>
      </c>
    </row>
    <row r="77" spans="1:3" x14ac:dyDescent="0.25">
      <c r="A77">
        <v>0</v>
      </c>
      <c r="B77" s="19">
        <f t="shared" si="6"/>
        <v>0.21106952804413595</v>
      </c>
      <c r="C77" s="22">
        <f t="shared" si="7"/>
        <v>-1.5555676829879539</v>
      </c>
    </row>
    <row r="78" spans="1:3" x14ac:dyDescent="0.25">
      <c r="A78">
        <v>0</v>
      </c>
      <c r="B78" s="19">
        <f t="shared" si="6"/>
        <v>0.21106952804413595</v>
      </c>
      <c r="C78" s="22">
        <f t="shared" si="7"/>
        <v>-1.5555676829879539</v>
      </c>
    </row>
    <row r="79" spans="1:3" x14ac:dyDescent="0.25">
      <c r="A79">
        <v>0</v>
      </c>
      <c r="B79" s="19">
        <f t="shared" si="6"/>
        <v>0.21106952804413595</v>
      </c>
      <c r="C79" s="22">
        <f t="shared" si="7"/>
        <v>-1.5555676829879539</v>
      </c>
    </row>
    <row r="80" spans="1:3" x14ac:dyDescent="0.25">
      <c r="A80">
        <v>4</v>
      </c>
      <c r="B80" s="19">
        <f t="shared" si="6"/>
        <v>6.403027888571601E-2</v>
      </c>
      <c r="C80" s="22">
        <f t="shared" si="7"/>
        <v>-2.748399199913262</v>
      </c>
    </row>
    <row r="81" spans="1:3" x14ac:dyDescent="0.25">
      <c r="A81">
        <v>0</v>
      </c>
      <c r="B81" s="19">
        <f t="shared" si="6"/>
        <v>0.21106952804413595</v>
      </c>
      <c r="C81" s="22">
        <f t="shared" si="7"/>
        <v>-1.5555676829879539</v>
      </c>
    </row>
    <row r="82" spans="1:3" x14ac:dyDescent="0.25">
      <c r="A82">
        <v>1</v>
      </c>
      <c r="B82" s="19">
        <f t="shared" si="6"/>
        <v>0.1279635695588959</v>
      </c>
      <c r="C82" s="22">
        <f t="shared" si="7"/>
        <v>-2.0560096683935614</v>
      </c>
    </row>
    <row r="83" spans="1:3" x14ac:dyDescent="0.25">
      <c r="A83">
        <v>1</v>
      </c>
      <c r="B83" s="19">
        <f t="shared" si="6"/>
        <v>0.1279635695588959</v>
      </c>
      <c r="C83" s="22">
        <f t="shared" si="7"/>
        <v>-2.0560096683935614</v>
      </c>
    </row>
    <row r="84" spans="1:3" x14ac:dyDescent="0.25">
      <c r="A84">
        <v>0</v>
      </c>
      <c r="B84" s="19">
        <f t="shared" si="6"/>
        <v>0.21106952804413595</v>
      </c>
      <c r="C84" s="22">
        <f t="shared" si="7"/>
        <v>-1.5555676829879539</v>
      </c>
    </row>
    <row r="85" spans="1:3" x14ac:dyDescent="0.25">
      <c r="A85">
        <v>4</v>
      </c>
      <c r="B85" s="19">
        <f t="shared" si="6"/>
        <v>6.403027888571601E-2</v>
      </c>
      <c r="C85" s="22">
        <f t="shared" si="7"/>
        <v>-2.748399199913262</v>
      </c>
    </row>
    <row r="86" spans="1:3" x14ac:dyDescent="0.25">
      <c r="A86">
        <v>4</v>
      </c>
      <c r="B86" s="19">
        <f t="shared" si="6"/>
        <v>6.403027888571601E-2</v>
      </c>
      <c r="C86" s="22">
        <f t="shared" si="7"/>
        <v>-2.748399199913262</v>
      </c>
    </row>
    <row r="87" spans="1:3" x14ac:dyDescent="0.25">
      <c r="A87">
        <v>0</v>
      </c>
      <c r="B87" s="19">
        <f t="shared" si="6"/>
        <v>0.21106952804413595</v>
      </c>
      <c r="C87" s="22">
        <f t="shared" si="7"/>
        <v>-1.5555676829879539</v>
      </c>
    </row>
    <row r="88" spans="1:3" x14ac:dyDescent="0.25">
      <c r="A88">
        <v>2</v>
      </c>
      <c r="B88" s="19">
        <f t="shared" si="6"/>
        <v>9.6430374240847522E-2</v>
      </c>
      <c r="C88" s="22">
        <f t="shared" si="7"/>
        <v>-2.3389340415086739</v>
      </c>
    </row>
    <row r="89" spans="1:3" x14ac:dyDescent="0.25">
      <c r="A89">
        <v>3</v>
      </c>
      <c r="B89" s="19">
        <f t="shared" si="6"/>
        <v>7.7402876291370298E-2</v>
      </c>
      <c r="C89" s="22">
        <f t="shared" si="7"/>
        <v>-2.5587313376897098</v>
      </c>
    </row>
    <row r="90" spans="1:3" x14ac:dyDescent="0.25">
      <c r="A90">
        <v>4</v>
      </c>
      <c r="B90" s="19">
        <f t="shared" si="6"/>
        <v>6.403027888571601E-2</v>
      </c>
      <c r="C90" s="22">
        <f t="shared" si="7"/>
        <v>-2.748399199913262</v>
      </c>
    </row>
    <row r="91" spans="1:3" x14ac:dyDescent="0.25">
      <c r="A91">
        <v>4</v>
      </c>
      <c r="B91" s="19">
        <f t="shared" si="6"/>
        <v>6.403027888571601E-2</v>
      </c>
      <c r="C91" s="22">
        <f t="shared" si="7"/>
        <v>-2.748399199913262</v>
      </c>
    </row>
    <row r="92" spans="1:3" x14ac:dyDescent="0.25">
      <c r="A92">
        <v>0</v>
      </c>
      <c r="B92" s="19">
        <f t="shared" si="6"/>
        <v>0.21106952804413595</v>
      </c>
      <c r="C92" s="22">
        <f t="shared" si="7"/>
        <v>-1.5555676829879539</v>
      </c>
    </row>
    <row r="93" spans="1:3" x14ac:dyDescent="0.25">
      <c r="A93">
        <v>12</v>
      </c>
      <c r="B93" s="19">
        <f t="shared" si="6"/>
        <v>1.9747526444394248E-2</v>
      </c>
      <c r="C93" s="22">
        <f t="shared" si="7"/>
        <v>-3.9247270388004161</v>
      </c>
    </row>
    <row r="94" spans="1:3" x14ac:dyDescent="0.25">
      <c r="A94">
        <v>15</v>
      </c>
      <c r="B94" s="19">
        <f t="shared" si="6"/>
        <v>1.3446984945274819E-2</v>
      </c>
      <c r="C94" s="22">
        <f t="shared" si="7"/>
        <v>-4.3090003657011691</v>
      </c>
    </row>
    <row r="95" spans="1:3" x14ac:dyDescent="0.25">
      <c r="A95">
        <v>7</v>
      </c>
      <c r="B95" s="19">
        <f t="shared" si="6"/>
        <v>3.9436901519859673E-2</v>
      </c>
      <c r="C95" s="22">
        <f t="shared" si="7"/>
        <v>-3.2330533142035316</v>
      </c>
    </row>
    <row r="96" spans="1:3" x14ac:dyDescent="0.25">
      <c r="A96">
        <v>12</v>
      </c>
      <c r="B96" s="19">
        <f t="shared" si="6"/>
        <v>1.9747526444394248E-2</v>
      </c>
      <c r="C96" s="22">
        <f t="shared" si="7"/>
        <v>-3.9247270388004161</v>
      </c>
    </row>
    <row r="97" spans="1:3" x14ac:dyDescent="0.25">
      <c r="A97">
        <v>28</v>
      </c>
      <c r="B97" s="19">
        <f t="shared" si="6"/>
        <v>2.8325900264249511E-3</v>
      </c>
      <c r="C97" s="22">
        <f t="shared" si="7"/>
        <v>-5.8665637821868053</v>
      </c>
    </row>
    <row r="98" spans="1:3" x14ac:dyDescent="0.25">
      <c r="A98">
        <v>15</v>
      </c>
      <c r="B98" s="19">
        <f t="shared" si="6"/>
        <v>1.3446984945274819E-2</v>
      </c>
      <c r="C98" s="22">
        <f t="shared" si="7"/>
        <v>-4.3090003657011691</v>
      </c>
    </row>
    <row r="99" spans="1:3" x14ac:dyDescent="0.25">
      <c r="A99">
        <v>19</v>
      </c>
      <c r="B99" s="19">
        <f t="shared" si="6"/>
        <v>8.2111658412772383E-3</v>
      </c>
      <c r="C99" s="22">
        <f t="shared" si="7"/>
        <v>-4.8022603630075889</v>
      </c>
    </row>
    <row r="100" spans="1:3" x14ac:dyDescent="0.25">
      <c r="A100">
        <v>19</v>
      </c>
      <c r="B100" s="19">
        <f t="shared" si="6"/>
        <v>8.2111658412772383E-3</v>
      </c>
      <c r="C100" s="22">
        <f t="shared" si="7"/>
        <v>-4.8022603630075889</v>
      </c>
    </row>
    <row r="101" spans="1:3" x14ac:dyDescent="0.25">
      <c r="A101">
        <v>17</v>
      </c>
      <c r="B101" s="19">
        <f t="shared" si="6"/>
        <v>1.0484895473513091E-2</v>
      </c>
      <c r="C101" s="22">
        <f t="shared" si="7"/>
        <v>-4.5578195838230968</v>
      </c>
    </row>
    <row r="102" spans="1:3" x14ac:dyDescent="0.25">
      <c r="A102">
        <v>25</v>
      </c>
      <c r="B102" s="19">
        <f t="shared" si="6"/>
        <v>4.018458839792436E-3</v>
      </c>
      <c r="C102" s="22">
        <f t="shared" si="7"/>
        <v>-5.5168568230434563</v>
      </c>
    </row>
    <row r="103" spans="1:3" x14ac:dyDescent="0.25">
      <c r="A103">
        <v>16</v>
      </c>
      <c r="B103" s="19">
        <f t="shared" si="6"/>
        <v>1.1866650154494333E-2</v>
      </c>
      <c r="C103" s="22">
        <f t="shared" si="7"/>
        <v>-4.4340233212684268</v>
      </c>
    </row>
    <row r="104" spans="1:3" x14ac:dyDescent="0.25">
      <c r="A104">
        <v>17</v>
      </c>
      <c r="B104" s="19">
        <f t="shared" si="6"/>
        <v>1.0484895473513091E-2</v>
      </c>
      <c r="C104" s="22">
        <f t="shared" si="7"/>
        <v>-4.5578195838230968</v>
      </c>
    </row>
    <row r="105" spans="1:3" x14ac:dyDescent="0.25">
      <c r="A105">
        <v>19</v>
      </c>
      <c r="B105" s="19">
        <f t="shared" si="6"/>
        <v>8.2111658412772383E-3</v>
      </c>
      <c r="C105" s="22">
        <f t="shared" si="7"/>
        <v>-4.8022603630075889</v>
      </c>
    </row>
    <row r="106" spans="1:3" x14ac:dyDescent="0.25">
      <c r="A106">
        <v>7</v>
      </c>
      <c r="B106" s="19">
        <f t="shared" si="6"/>
        <v>3.9436901519859673E-2</v>
      </c>
      <c r="C106" s="22">
        <f t="shared" si="7"/>
        <v>-3.2330533142035316</v>
      </c>
    </row>
    <row r="107" spans="1:3" x14ac:dyDescent="0.25">
      <c r="A107">
        <v>24</v>
      </c>
      <c r="B107" s="19">
        <f t="shared" si="6"/>
        <v>4.5196633821416509E-3</v>
      </c>
      <c r="C107" s="22">
        <f t="shared" si="7"/>
        <v>-5.3993177608887581</v>
      </c>
    </row>
    <row r="108" spans="1:3" x14ac:dyDescent="0.25">
      <c r="A108">
        <v>8</v>
      </c>
      <c r="B108" s="19">
        <f t="shared" si="6"/>
        <v>3.4075942896762343E-2</v>
      </c>
      <c r="C108" s="22">
        <f t="shared" si="7"/>
        <v>-3.3791636305641179</v>
      </c>
    </row>
    <row r="109" spans="1:3" x14ac:dyDescent="0.25">
      <c r="A109">
        <v>10</v>
      </c>
      <c r="B109" s="19">
        <f t="shared" si="6"/>
        <v>2.5779614769911769E-2</v>
      </c>
      <c r="C109" s="22">
        <f t="shared" si="7"/>
        <v>-3.6581712245652191</v>
      </c>
    </row>
    <row r="110" spans="1:3" x14ac:dyDescent="0.25">
      <c r="A110">
        <v>15</v>
      </c>
      <c r="B110" s="19">
        <f t="shared" si="6"/>
        <v>1.3446984945274819E-2</v>
      </c>
      <c r="C110" s="22">
        <f t="shared" si="7"/>
        <v>-4.3090003657011691</v>
      </c>
    </row>
    <row r="111" spans="1:3" x14ac:dyDescent="0.25">
      <c r="A111">
        <v>20</v>
      </c>
      <c r="B111" s="19">
        <f t="shared" si="6"/>
        <v>7.2764025997215098E-3</v>
      </c>
      <c r="C111" s="22">
        <f t="shared" si="7"/>
        <v>-4.9231186872949966</v>
      </c>
    </row>
    <row r="112" spans="1:3" x14ac:dyDescent="0.25">
      <c r="A112">
        <v>14</v>
      </c>
      <c r="B112" s="19">
        <f t="shared" si="6"/>
        <v>1.5259006859832003E-2</v>
      </c>
      <c r="C112" s="22">
        <f t="shared" si="7"/>
        <v>-4.1825853365129042</v>
      </c>
    </row>
    <row r="113" spans="1:3" x14ac:dyDescent="0.25">
      <c r="A113">
        <v>13</v>
      </c>
      <c r="B113" s="19">
        <f t="shared" si="6"/>
        <v>1.7342814824485228E-2</v>
      </c>
      <c r="C113" s="22">
        <f t="shared" si="7"/>
        <v>-4.0545769895188464</v>
      </c>
    </row>
    <row r="114" spans="1:3" x14ac:dyDescent="0.25">
      <c r="A114">
        <v>20</v>
      </c>
      <c r="B114" s="19">
        <f t="shared" si="6"/>
        <v>7.2764025997215098E-3</v>
      </c>
      <c r="C114" s="22">
        <f t="shared" si="7"/>
        <v>-4.9231186872949966</v>
      </c>
    </row>
    <row r="115" spans="1:3" x14ac:dyDescent="0.25">
      <c r="A115">
        <v>21</v>
      </c>
      <c r="B115" s="19">
        <f t="shared" si="6"/>
        <v>6.453157641312119E-3</v>
      </c>
      <c r="C115" s="22">
        <f t="shared" si="7"/>
        <v>-5.0431857111757106</v>
      </c>
    </row>
    <row r="116" spans="1:3" x14ac:dyDescent="0.25">
      <c r="A116">
        <v>10</v>
      </c>
      <c r="B116" s="19">
        <f t="shared" si="6"/>
        <v>2.5779614769911769E-2</v>
      </c>
      <c r="C116" s="22">
        <f t="shared" si="7"/>
        <v>-3.6581712245652191</v>
      </c>
    </row>
    <row r="117" spans="1:3" x14ac:dyDescent="0.25">
      <c r="B117" s="19"/>
      <c r="C117" s="22"/>
    </row>
    <row r="118" spans="1:3" x14ac:dyDescent="0.25">
      <c r="B118" s="19"/>
      <c r="C118" s="22"/>
    </row>
    <row r="119" spans="1:3" x14ac:dyDescent="0.25">
      <c r="B119" s="19"/>
      <c r="C119" s="22"/>
    </row>
    <row r="120" spans="1:3" x14ac:dyDescent="0.25">
      <c r="B120" s="19"/>
      <c r="C120" s="22"/>
    </row>
    <row r="121" spans="1:3" x14ac:dyDescent="0.25">
      <c r="B121" s="19"/>
      <c r="C121" s="22"/>
    </row>
    <row r="122" spans="1:3" x14ac:dyDescent="0.25">
      <c r="B122" s="19"/>
      <c r="C122" s="22"/>
    </row>
    <row r="123" spans="1:3" x14ac:dyDescent="0.25">
      <c r="B123" s="19"/>
      <c r="C123" s="22"/>
    </row>
    <row r="124" spans="1:3" x14ac:dyDescent="0.25">
      <c r="B124" s="19"/>
      <c r="C124" s="22"/>
    </row>
    <row r="125" spans="1:3" x14ac:dyDescent="0.25">
      <c r="B125" s="19"/>
      <c r="C125" s="22"/>
    </row>
    <row r="126" spans="1:3" x14ac:dyDescent="0.25">
      <c r="B126" s="19"/>
      <c r="C126" s="22"/>
    </row>
    <row r="127" spans="1:3" x14ac:dyDescent="0.25">
      <c r="B127" s="19"/>
      <c r="C127" s="22"/>
    </row>
    <row r="128" spans="1:3" x14ac:dyDescent="0.25">
      <c r="B128" s="19"/>
      <c r="C128" s="22"/>
    </row>
    <row r="129" spans="2:3" x14ac:dyDescent="0.25">
      <c r="B129" s="19"/>
      <c r="C129" s="22"/>
    </row>
    <row r="130" spans="2:3" x14ac:dyDescent="0.25">
      <c r="B130" s="19"/>
      <c r="C130" s="22"/>
    </row>
    <row r="131" spans="2:3" x14ac:dyDescent="0.25">
      <c r="B131" s="19"/>
      <c r="C131" s="22"/>
    </row>
    <row r="132" spans="2:3" x14ac:dyDescent="0.25">
      <c r="B132" s="19"/>
      <c r="C132" s="22"/>
    </row>
    <row r="133" spans="2:3" x14ac:dyDescent="0.25">
      <c r="B133" s="19"/>
      <c r="C133" s="22"/>
    </row>
    <row r="134" spans="2:3" x14ac:dyDescent="0.25">
      <c r="B134" s="19"/>
      <c r="C134" s="22"/>
    </row>
    <row r="135" spans="2:3" x14ac:dyDescent="0.25">
      <c r="B135" s="19"/>
      <c r="C135" s="22"/>
    </row>
    <row r="136" spans="2:3" x14ac:dyDescent="0.25">
      <c r="B136" s="19"/>
      <c r="C136" s="22"/>
    </row>
    <row r="137" spans="2:3" x14ac:dyDescent="0.25">
      <c r="B137" s="19"/>
      <c r="C137" s="22"/>
    </row>
    <row r="138" spans="2:3" x14ac:dyDescent="0.25">
      <c r="B138" s="19"/>
      <c r="C138" s="22"/>
    </row>
    <row r="139" spans="2:3" x14ac:dyDescent="0.25">
      <c r="B139" s="19"/>
      <c r="C139" s="22"/>
    </row>
    <row r="140" spans="2:3" x14ac:dyDescent="0.25">
      <c r="B140" s="19"/>
      <c r="C140" s="22"/>
    </row>
    <row r="141" spans="2:3" x14ac:dyDescent="0.25">
      <c r="B141" s="19"/>
      <c r="C141" s="22"/>
    </row>
    <row r="142" spans="2:3" x14ac:dyDescent="0.25">
      <c r="B142" s="19"/>
      <c r="C142" s="22"/>
    </row>
    <row r="143" spans="2:3" x14ac:dyDescent="0.25">
      <c r="B143" s="19"/>
      <c r="C143" s="22"/>
    </row>
    <row r="144" spans="2:3" x14ac:dyDescent="0.25">
      <c r="B144" s="19"/>
      <c r="C144" s="22"/>
    </row>
    <row r="145" spans="2:3" x14ac:dyDescent="0.25">
      <c r="B145" s="19"/>
      <c r="C145" s="22"/>
    </row>
    <row r="146" spans="2:3" x14ac:dyDescent="0.25">
      <c r="B146" s="19"/>
      <c r="C146" s="22"/>
    </row>
    <row r="147" spans="2:3" x14ac:dyDescent="0.25">
      <c r="B147" s="19"/>
      <c r="C147" s="22"/>
    </row>
    <row r="148" spans="2:3" x14ac:dyDescent="0.25">
      <c r="B148" s="19"/>
      <c r="C148" s="22"/>
    </row>
    <row r="149" spans="2:3" x14ac:dyDescent="0.25">
      <c r="B149" s="19"/>
      <c r="C149" s="22"/>
    </row>
    <row r="150" spans="2:3" x14ac:dyDescent="0.25">
      <c r="B150" s="19"/>
      <c r="C150" s="22"/>
    </row>
    <row r="151" spans="2:3" x14ac:dyDescent="0.25">
      <c r="B151" s="19"/>
      <c r="C151" s="22"/>
    </row>
    <row r="152" spans="2:3" x14ac:dyDescent="0.25">
      <c r="B152" s="19"/>
      <c r="C152" s="22"/>
    </row>
    <row r="153" spans="2:3" x14ac:dyDescent="0.25">
      <c r="B153" s="19"/>
      <c r="C153" s="22"/>
    </row>
    <row r="154" spans="2:3" x14ac:dyDescent="0.25">
      <c r="B154" s="19"/>
      <c r="C154" s="22"/>
    </row>
    <row r="155" spans="2:3" x14ac:dyDescent="0.25">
      <c r="B155" s="19"/>
      <c r="C155" s="22"/>
    </row>
    <row r="156" spans="2:3" x14ac:dyDescent="0.25">
      <c r="B156" s="19"/>
      <c r="C156" s="22"/>
    </row>
    <row r="157" spans="2:3" x14ac:dyDescent="0.25">
      <c r="B157" s="19"/>
      <c r="C157" s="22"/>
    </row>
    <row r="158" spans="2:3" x14ac:dyDescent="0.25">
      <c r="B158" s="19"/>
      <c r="C158" s="22"/>
    </row>
    <row r="159" spans="2:3" x14ac:dyDescent="0.25">
      <c r="B159" s="19"/>
      <c r="C159" s="22"/>
    </row>
    <row r="160" spans="2:3" x14ac:dyDescent="0.25">
      <c r="B160" s="19"/>
      <c r="C160" s="22"/>
    </row>
    <row r="161" spans="2:3" x14ac:dyDescent="0.25">
      <c r="B161" s="19"/>
      <c r="C161" s="22"/>
    </row>
    <row r="162" spans="2:3" x14ac:dyDescent="0.25">
      <c r="B162" s="19"/>
      <c r="C162" s="22"/>
    </row>
    <row r="163" spans="2:3" x14ac:dyDescent="0.25">
      <c r="B163" s="19"/>
      <c r="C163" s="22"/>
    </row>
    <row r="164" spans="2:3" x14ac:dyDescent="0.25">
      <c r="B164" s="19"/>
      <c r="C164" s="22"/>
    </row>
    <row r="165" spans="2:3" x14ac:dyDescent="0.25">
      <c r="B165" s="19"/>
      <c r="C165" s="22"/>
    </row>
    <row r="166" spans="2:3" x14ac:dyDescent="0.25">
      <c r="B166" s="19"/>
      <c r="C166" s="22"/>
    </row>
    <row r="167" spans="2:3" x14ac:dyDescent="0.25">
      <c r="B167" s="19"/>
      <c r="C167" s="22"/>
    </row>
    <row r="168" spans="2:3" x14ac:dyDescent="0.25">
      <c r="B168" s="19"/>
      <c r="C168" s="22"/>
    </row>
    <row r="169" spans="2:3" x14ac:dyDescent="0.25">
      <c r="B169" s="19"/>
      <c r="C169" s="22"/>
    </row>
    <row r="170" spans="2:3" x14ac:dyDescent="0.25">
      <c r="B170" s="19"/>
      <c r="C170" s="22"/>
    </row>
    <row r="171" spans="2:3" x14ac:dyDescent="0.25">
      <c r="B171" s="19"/>
      <c r="C171" s="22"/>
    </row>
    <row r="172" spans="2:3" x14ac:dyDescent="0.25">
      <c r="B172" s="19"/>
      <c r="C172" s="22"/>
    </row>
    <row r="173" spans="2:3" x14ac:dyDescent="0.25">
      <c r="B173" s="19"/>
      <c r="C173" s="22"/>
    </row>
    <row r="174" spans="2:3" x14ac:dyDescent="0.25">
      <c r="B174" s="19"/>
      <c r="C174" s="22"/>
    </row>
    <row r="175" spans="2:3" x14ac:dyDescent="0.25">
      <c r="B175" s="19"/>
      <c r="C175" s="22"/>
    </row>
    <row r="176" spans="2:3" x14ac:dyDescent="0.25">
      <c r="B176" s="19"/>
      <c r="C176" s="22"/>
    </row>
    <row r="177" spans="2:3" x14ac:dyDescent="0.25">
      <c r="B177" s="19"/>
      <c r="C177" s="22"/>
    </row>
    <row r="178" spans="2:3" x14ac:dyDescent="0.25">
      <c r="B178" s="19"/>
      <c r="C178" s="22"/>
    </row>
    <row r="179" spans="2:3" x14ac:dyDescent="0.25">
      <c r="B179" s="19"/>
      <c r="C179" s="22"/>
    </row>
    <row r="180" spans="2:3" x14ac:dyDescent="0.25">
      <c r="B180" s="19"/>
      <c r="C180" s="22"/>
    </row>
    <row r="181" spans="2:3" x14ac:dyDescent="0.25">
      <c r="B181" s="19"/>
      <c r="C181" s="22"/>
    </row>
    <row r="182" spans="2:3" x14ac:dyDescent="0.25">
      <c r="B182" s="19"/>
      <c r="C182" s="22"/>
    </row>
    <row r="183" spans="2:3" x14ac:dyDescent="0.25">
      <c r="B183" s="19"/>
      <c r="C183" s="22"/>
    </row>
    <row r="184" spans="2:3" x14ac:dyDescent="0.25">
      <c r="B184" s="19"/>
      <c r="C184" s="22"/>
    </row>
    <row r="185" spans="2:3" x14ac:dyDescent="0.25">
      <c r="B185" s="19"/>
      <c r="C185" s="22"/>
    </row>
    <row r="186" spans="2:3" x14ac:dyDescent="0.25">
      <c r="B186" s="19"/>
      <c r="C186" s="22"/>
    </row>
    <row r="187" spans="2:3" x14ac:dyDescent="0.25">
      <c r="B187" s="19"/>
      <c r="C187" s="22"/>
    </row>
    <row r="188" spans="2:3" x14ac:dyDescent="0.25">
      <c r="B188" s="19"/>
      <c r="C188" s="22"/>
    </row>
    <row r="189" spans="2:3" x14ac:dyDescent="0.25">
      <c r="B189" s="19"/>
      <c r="C189" s="22"/>
    </row>
    <row r="190" spans="2:3" x14ac:dyDescent="0.25">
      <c r="B190" s="19"/>
      <c r="C190" s="22"/>
    </row>
    <row r="191" spans="2:3" x14ac:dyDescent="0.25">
      <c r="B191" s="19"/>
      <c r="C191" s="22"/>
    </row>
    <row r="192" spans="2:3" x14ac:dyDescent="0.25">
      <c r="B192" s="19"/>
      <c r="C192" s="22"/>
    </row>
    <row r="193" spans="2:3" x14ac:dyDescent="0.25">
      <c r="B193" s="19"/>
      <c r="C193" s="22"/>
    </row>
    <row r="194" spans="2:3" x14ac:dyDescent="0.25">
      <c r="B194" s="19"/>
      <c r="C194" s="22"/>
    </row>
    <row r="195" spans="2:3" x14ac:dyDescent="0.25">
      <c r="B195" s="19"/>
      <c r="C195" s="22"/>
    </row>
    <row r="196" spans="2:3" x14ac:dyDescent="0.25">
      <c r="B196" s="19"/>
      <c r="C196" s="22"/>
    </row>
    <row r="197" spans="2:3" x14ac:dyDescent="0.25">
      <c r="B197" s="19"/>
      <c r="C197" s="22"/>
    </row>
    <row r="198" spans="2:3" x14ac:dyDescent="0.25">
      <c r="B198" s="19"/>
      <c r="C198" s="22"/>
    </row>
    <row r="199" spans="2:3" x14ac:dyDescent="0.25">
      <c r="B199" s="19"/>
      <c r="C199" s="22"/>
    </row>
    <row r="200" spans="2:3" x14ac:dyDescent="0.25">
      <c r="B200" s="19"/>
      <c r="C200" s="22"/>
    </row>
    <row r="201" spans="2:3" x14ac:dyDescent="0.25">
      <c r="B201" s="19"/>
      <c r="C201" s="22"/>
    </row>
    <row r="202" spans="2:3" x14ac:dyDescent="0.25">
      <c r="B202" s="19"/>
      <c r="C202" s="22"/>
    </row>
    <row r="203" spans="2:3" x14ac:dyDescent="0.25">
      <c r="B203" s="19"/>
      <c r="C203" s="22"/>
    </row>
    <row r="204" spans="2:3" x14ac:dyDescent="0.25">
      <c r="B204" s="19"/>
      <c r="C204" s="22"/>
    </row>
    <row r="205" spans="2:3" x14ac:dyDescent="0.25">
      <c r="B205" s="19"/>
      <c r="C205" s="22"/>
    </row>
    <row r="206" spans="2:3" x14ac:dyDescent="0.25">
      <c r="B206" s="19"/>
      <c r="C206" s="22"/>
    </row>
    <row r="207" spans="2:3" x14ac:dyDescent="0.25">
      <c r="B207" s="19"/>
      <c r="C207" s="22"/>
    </row>
    <row r="208" spans="2:3" x14ac:dyDescent="0.25">
      <c r="B208" s="19"/>
      <c r="C208" s="22"/>
    </row>
    <row r="209" spans="2:3" x14ac:dyDescent="0.25">
      <c r="B209" s="19"/>
      <c r="C209" s="22"/>
    </row>
    <row r="210" spans="2:3" x14ac:dyDescent="0.25">
      <c r="B210" s="19"/>
      <c r="C210" s="22"/>
    </row>
    <row r="211" spans="2:3" x14ac:dyDescent="0.25">
      <c r="B211" s="19"/>
      <c r="C211" s="22"/>
    </row>
    <row r="212" spans="2:3" x14ac:dyDescent="0.25">
      <c r="B212" s="19"/>
      <c r="C212" s="22"/>
    </row>
    <row r="213" spans="2:3" x14ac:dyDescent="0.25">
      <c r="B213" s="19"/>
      <c r="C213" s="22"/>
    </row>
    <row r="214" spans="2:3" x14ac:dyDescent="0.25">
      <c r="B214" s="19"/>
      <c r="C214" s="22"/>
    </row>
    <row r="215" spans="2:3" x14ac:dyDescent="0.25">
      <c r="B215" s="19"/>
      <c r="C215" s="22"/>
    </row>
    <row r="216" spans="2:3" x14ac:dyDescent="0.25">
      <c r="B216" s="19"/>
      <c r="C216" s="22"/>
    </row>
    <row r="217" spans="2:3" x14ac:dyDescent="0.25">
      <c r="B217" s="19"/>
      <c r="C217" s="22"/>
    </row>
    <row r="218" spans="2:3" x14ac:dyDescent="0.25">
      <c r="B218" s="19"/>
      <c r="C218" s="22"/>
    </row>
    <row r="219" spans="2:3" x14ac:dyDescent="0.25">
      <c r="B219" s="19"/>
      <c r="C219" s="22"/>
    </row>
    <row r="220" spans="2:3" x14ac:dyDescent="0.25">
      <c r="B220" s="19"/>
      <c r="C220" s="22"/>
    </row>
    <row r="221" spans="2:3" x14ac:dyDescent="0.25">
      <c r="B221" s="19"/>
      <c r="C221" s="22"/>
    </row>
    <row r="222" spans="2:3" x14ac:dyDescent="0.25">
      <c r="B222" s="19"/>
      <c r="C222" s="22"/>
    </row>
    <row r="223" spans="2:3" x14ac:dyDescent="0.25">
      <c r="B223" s="19"/>
      <c r="C223" s="22"/>
    </row>
    <row r="224" spans="2:3" x14ac:dyDescent="0.25">
      <c r="B224" s="19"/>
      <c r="C224" s="22"/>
    </row>
    <row r="225" spans="2:3" x14ac:dyDescent="0.25">
      <c r="B225" s="19"/>
      <c r="C225" s="22"/>
    </row>
    <row r="226" spans="2:3" x14ac:dyDescent="0.25">
      <c r="B226" s="19"/>
      <c r="C226" s="22"/>
    </row>
    <row r="227" spans="2:3" x14ac:dyDescent="0.25">
      <c r="B227" s="19"/>
      <c r="C227" s="22"/>
    </row>
    <row r="228" spans="2:3" x14ac:dyDescent="0.25">
      <c r="B228" s="19"/>
      <c r="C228" s="22"/>
    </row>
    <row r="229" spans="2:3" x14ac:dyDescent="0.25">
      <c r="B229" s="19"/>
      <c r="C229" s="22"/>
    </row>
    <row r="230" spans="2:3" x14ac:dyDescent="0.25">
      <c r="B230" s="19"/>
      <c r="C230" s="22"/>
    </row>
    <row r="231" spans="2:3" x14ac:dyDescent="0.25">
      <c r="B231" s="19"/>
      <c r="C231" s="22"/>
    </row>
    <row r="232" spans="2:3" x14ac:dyDescent="0.25">
      <c r="B232" s="19"/>
      <c r="C232" s="22"/>
    </row>
    <row r="233" spans="2:3" x14ac:dyDescent="0.25">
      <c r="B233" s="19"/>
      <c r="C233" s="22"/>
    </row>
    <row r="234" spans="2:3" x14ac:dyDescent="0.25">
      <c r="B234" s="19"/>
      <c r="C234" s="22"/>
    </row>
    <row r="235" spans="2:3" x14ac:dyDescent="0.25">
      <c r="B235" s="19"/>
      <c r="C235" s="22"/>
    </row>
    <row r="236" spans="2:3" x14ac:dyDescent="0.25">
      <c r="B236" s="19"/>
      <c r="C236" s="22"/>
    </row>
    <row r="237" spans="2:3" x14ac:dyDescent="0.25">
      <c r="B237" s="19"/>
      <c r="C237" s="22"/>
    </row>
    <row r="238" spans="2:3" x14ac:dyDescent="0.25">
      <c r="B238" s="19"/>
      <c r="C238" s="22"/>
    </row>
    <row r="239" spans="2:3" x14ac:dyDescent="0.25">
      <c r="B239" s="19"/>
      <c r="C239" s="22"/>
    </row>
    <row r="240" spans="2:3" x14ac:dyDescent="0.25">
      <c r="B240" s="19"/>
      <c r="C240" s="22"/>
    </row>
    <row r="241" spans="2:3" x14ac:dyDescent="0.25">
      <c r="B241" s="19"/>
      <c r="C241" s="22"/>
    </row>
    <row r="242" spans="2:3" x14ac:dyDescent="0.25">
      <c r="B242" s="19"/>
      <c r="C242" s="22"/>
    </row>
    <row r="243" spans="2:3" x14ac:dyDescent="0.25">
      <c r="B243" s="19"/>
      <c r="C243" s="22"/>
    </row>
    <row r="244" spans="2:3" x14ac:dyDescent="0.25">
      <c r="B244" s="19"/>
      <c r="C244" s="22"/>
    </row>
    <row r="245" spans="2:3" x14ac:dyDescent="0.25">
      <c r="B245" s="19"/>
      <c r="C245" s="22"/>
    </row>
    <row r="246" spans="2:3" x14ac:dyDescent="0.25">
      <c r="B246" s="19"/>
      <c r="C246" s="22"/>
    </row>
    <row r="247" spans="2:3" x14ac:dyDescent="0.25">
      <c r="B247" s="19"/>
      <c r="C247" s="22"/>
    </row>
    <row r="248" spans="2:3" x14ac:dyDescent="0.25">
      <c r="B248" s="19"/>
      <c r="C248" s="22"/>
    </row>
    <row r="249" spans="2:3" x14ac:dyDescent="0.25">
      <c r="B249" s="19"/>
      <c r="C249" s="22"/>
    </row>
    <row r="250" spans="2:3" x14ac:dyDescent="0.25">
      <c r="B250" s="19"/>
      <c r="C250" s="22"/>
    </row>
    <row r="251" spans="2:3" x14ac:dyDescent="0.25">
      <c r="B251" s="19"/>
      <c r="C251" s="22"/>
    </row>
    <row r="252" spans="2:3" x14ac:dyDescent="0.25">
      <c r="B252" s="19"/>
      <c r="C252" s="22"/>
    </row>
    <row r="253" spans="2:3" x14ac:dyDescent="0.25">
      <c r="B253" s="19"/>
      <c r="C253" s="22"/>
    </row>
    <row r="254" spans="2:3" x14ac:dyDescent="0.25">
      <c r="B254" s="19"/>
      <c r="C254" s="22"/>
    </row>
    <row r="255" spans="2:3" x14ac:dyDescent="0.25">
      <c r="B255" s="19"/>
      <c r="C255" s="22"/>
    </row>
    <row r="256" spans="2:3" x14ac:dyDescent="0.25">
      <c r="B256" s="19"/>
      <c r="C256" s="22"/>
    </row>
    <row r="257" spans="2:3" x14ac:dyDescent="0.25">
      <c r="B257" s="19"/>
      <c r="C257" s="22"/>
    </row>
    <row r="258" spans="2:3" x14ac:dyDescent="0.25">
      <c r="B258" s="19"/>
      <c r="C258" s="22"/>
    </row>
    <row r="259" spans="2:3" x14ac:dyDescent="0.25">
      <c r="B259" s="19"/>
      <c r="C259" s="22"/>
    </row>
    <row r="260" spans="2:3" x14ac:dyDescent="0.25">
      <c r="B260" s="19"/>
      <c r="C260" s="22"/>
    </row>
    <row r="261" spans="2:3" x14ac:dyDescent="0.25">
      <c r="B261" s="19"/>
      <c r="C261" s="22"/>
    </row>
    <row r="262" spans="2:3" x14ac:dyDescent="0.25">
      <c r="B262" s="19"/>
      <c r="C262" s="22"/>
    </row>
    <row r="263" spans="2:3" x14ac:dyDescent="0.25">
      <c r="B263" s="19"/>
      <c r="C263" s="22"/>
    </row>
    <row r="264" spans="2:3" x14ac:dyDescent="0.25">
      <c r="B264" s="19"/>
      <c r="C264" s="22"/>
    </row>
    <row r="265" spans="2:3" x14ac:dyDescent="0.25">
      <c r="B265" s="19"/>
      <c r="C265" s="22"/>
    </row>
    <row r="266" spans="2:3" x14ac:dyDescent="0.25">
      <c r="B266" s="19"/>
      <c r="C266" s="22"/>
    </row>
    <row r="267" spans="2:3" x14ac:dyDescent="0.25">
      <c r="B267" s="19"/>
      <c r="C267" s="22"/>
    </row>
    <row r="268" spans="2:3" x14ac:dyDescent="0.25">
      <c r="B268" s="19"/>
      <c r="C268" s="22"/>
    </row>
    <row r="269" spans="2:3" x14ac:dyDescent="0.25">
      <c r="B269" s="19"/>
      <c r="C269" s="22"/>
    </row>
    <row r="270" spans="2:3" x14ac:dyDescent="0.25">
      <c r="B270" s="19"/>
      <c r="C270" s="22"/>
    </row>
    <row r="271" spans="2:3" x14ac:dyDescent="0.25">
      <c r="B271" s="19"/>
      <c r="C271" s="22"/>
    </row>
    <row r="272" spans="2:3" x14ac:dyDescent="0.25">
      <c r="B272" s="19"/>
      <c r="C272" s="22"/>
    </row>
    <row r="273" spans="2:3" x14ac:dyDescent="0.25">
      <c r="B273" s="19"/>
      <c r="C273" s="22"/>
    </row>
    <row r="274" spans="2:3" x14ac:dyDescent="0.25">
      <c r="B274" s="19"/>
      <c r="C274" s="22"/>
    </row>
    <row r="275" spans="2:3" x14ac:dyDescent="0.25">
      <c r="B275" s="19"/>
      <c r="C275" s="22"/>
    </row>
    <row r="276" spans="2:3" x14ac:dyDescent="0.25">
      <c r="B276" s="19"/>
      <c r="C276" s="22"/>
    </row>
    <row r="277" spans="2:3" x14ac:dyDescent="0.25">
      <c r="B277" s="19"/>
      <c r="C277" s="22"/>
    </row>
    <row r="278" spans="2:3" x14ac:dyDescent="0.25">
      <c r="B278" s="19"/>
      <c r="C278" s="22"/>
    </row>
    <row r="279" spans="2:3" x14ac:dyDescent="0.25">
      <c r="B279" s="19"/>
      <c r="C279" s="22"/>
    </row>
    <row r="280" spans="2:3" x14ac:dyDescent="0.25">
      <c r="B280" s="19"/>
      <c r="C280" s="22"/>
    </row>
    <row r="281" spans="2:3" x14ac:dyDescent="0.25">
      <c r="B281" s="19"/>
      <c r="C281" s="22"/>
    </row>
    <row r="282" spans="2:3" x14ac:dyDescent="0.25">
      <c r="B282" s="19"/>
      <c r="C282" s="22"/>
    </row>
    <row r="283" spans="2:3" x14ac:dyDescent="0.25">
      <c r="B283" s="19"/>
      <c r="C283" s="22"/>
    </row>
    <row r="284" spans="2:3" x14ac:dyDescent="0.25">
      <c r="B284" s="19"/>
      <c r="C284" s="22"/>
    </row>
    <row r="285" spans="2:3" x14ac:dyDescent="0.25">
      <c r="B285" s="19"/>
      <c r="C285" s="22"/>
    </row>
    <row r="286" spans="2:3" x14ac:dyDescent="0.25">
      <c r="B286" s="19"/>
      <c r="C286" s="22"/>
    </row>
    <row r="287" spans="2:3" x14ac:dyDescent="0.25">
      <c r="B287" s="19"/>
      <c r="C287" s="22"/>
    </row>
    <row r="288" spans="2:3" x14ac:dyDescent="0.25">
      <c r="B288" s="19"/>
      <c r="C288" s="22"/>
    </row>
    <row r="289" spans="2:3" x14ac:dyDescent="0.25">
      <c r="B289" s="19"/>
      <c r="C289" s="22"/>
    </row>
    <row r="290" spans="2:3" x14ac:dyDescent="0.25">
      <c r="B290" s="19"/>
      <c r="C290" s="22"/>
    </row>
    <row r="291" spans="2:3" x14ac:dyDescent="0.25">
      <c r="B291" s="19"/>
      <c r="C291" s="22"/>
    </row>
    <row r="292" spans="2:3" x14ac:dyDescent="0.25">
      <c r="B292" s="19"/>
      <c r="C292" s="22"/>
    </row>
    <row r="293" spans="2:3" x14ac:dyDescent="0.25">
      <c r="B293" s="19"/>
      <c r="C293" s="22"/>
    </row>
    <row r="294" spans="2:3" x14ac:dyDescent="0.25">
      <c r="B294" s="19"/>
      <c r="C294" s="22"/>
    </row>
    <row r="295" spans="2:3" x14ac:dyDescent="0.25">
      <c r="B295" s="19"/>
      <c r="C295" s="22"/>
    </row>
    <row r="296" spans="2:3" x14ac:dyDescent="0.25">
      <c r="B296" s="19"/>
      <c r="C296" s="22"/>
    </row>
    <row r="297" spans="2:3" x14ac:dyDescent="0.25">
      <c r="B297" s="19"/>
      <c r="C297" s="22"/>
    </row>
    <row r="298" spans="2:3" x14ac:dyDescent="0.25">
      <c r="B298" s="19"/>
      <c r="C298" s="22"/>
    </row>
    <row r="299" spans="2:3" x14ac:dyDescent="0.25">
      <c r="B299" s="19"/>
      <c r="C299" s="22"/>
    </row>
    <row r="300" spans="2:3" x14ac:dyDescent="0.25">
      <c r="B300" s="19"/>
      <c r="C300" s="22"/>
    </row>
    <row r="301" spans="2:3" x14ac:dyDescent="0.25">
      <c r="B301" s="19"/>
      <c r="C301" s="22"/>
    </row>
    <row r="302" spans="2:3" x14ac:dyDescent="0.25">
      <c r="B302" s="19"/>
      <c r="C302" s="22"/>
    </row>
    <row r="303" spans="2:3" x14ac:dyDescent="0.25">
      <c r="B303" s="19"/>
      <c r="C303" s="22"/>
    </row>
    <row r="304" spans="2:3" x14ac:dyDescent="0.25">
      <c r="B304" s="19"/>
      <c r="C304" s="22"/>
    </row>
    <row r="305" spans="2:3" x14ac:dyDescent="0.25">
      <c r="B305" s="19"/>
      <c r="C305" s="22"/>
    </row>
    <row r="306" spans="2:3" x14ac:dyDescent="0.25">
      <c r="B306" s="19"/>
      <c r="C306" s="22"/>
    </row>
    <row r="307" spans="2:3" x14ac:dyDescent="0.25">
      <c r="B307" s="19"/>
      <c r="C307" s="22"/>
    </row>
    <row r="308" spans="2:3" x14ac:dyDescent="0.25">
      <c r="B308" s="19"/>
      <c r="C308" s="22"/>
    </row>
    <row r="309" spans="2:3" x14ac:dyDescent="0.25">
      <c r="B309" s="19"/>
      <c r="C309" s="2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FFFF00"/>
  </sheetPr>
  <dimension ref="A1"/>
  <sheetViews>
    <sheetView workbookViewId="0">
      <selection activeCell="M34" sqref="M34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309"/>
  <sheetViews>
    <sheetView workbookViewId="0">
      <selection activeCell="I13" sqref="I13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9" x14ac:dyDescent="0.25">
      <c r="A1" s="3" t="s">
        <v>194</v>
      </c>
      <c r="B1" s="20">
        <v>0.50031067905624815</v>
      </c>
      <c r="E1" s="3" t="s">
        <v>202</v>
      </c>
      <c r="F1" s="21">
        <f>SUM(I6:I16)</f>
        <v>24.621941385975028</v>
      </c>
    </row>
    <row r="2" spans="1:9" x14ac:dyDescent="0.25">
      <c r="A2" s="3" t="s">
        <v>195</v>
      </c>
      <c r="B2" s="20">
        <v>0.1171358194630408</v>
      </c>
      <c r="E2" s="3" t="s">
        <v>203</v>
      </c>
      <c r="F2">
        <f>COUNT(E6:E16)-2-1</f>
        <v>7</v>
      </c>
    </row>
    <row r="3" spans="1:9" x14ac:dyDescent="0.25">
      <c r="A3" s="3" t="s">
        <v>197</v>
      </c>
      <c r="B3" s="21">
        <f>SUM(C6:C123)</f>
        <v>-291.70768987426266</v>
      </c>
      <c r="E3" s="3" t="s">
        <v>204</v>
      </c>
      <c r="F3" s="19">
        <f>_xlfn.CHISQ.DIST.RT(F1,F2)</f>
        <v>8.8520260769947123E-4</v>
      </c>
    </row>
    <row r="5" spans="1:9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</row>
    <row r="6" spans="1:9" x14ac:dyDescent="0.25">
      <c r="A6">
        <v>1</v>
      </c>
      <c r="B6" s="19">
        <f>_xlfn.GAMMA($B$1+A6)/(_xlfn.GAMMA($B$1)*FACT(A6))*(($B$2/($B$2+1))^$B$1)*(1/($B$2+1))^A6</f>
        <v>0.14491768349369588</v>
      </c>
      <c r="C6" s="22">
        <f>LN(B6)</f>
        <v>-1.9315893978077217</v>
      </c>
      <c r="E6">
        <v>0</v>
      </c>
      <c r="F6" s="19">
        <f t="shared" ref="F6:F15" si="0">_xlfn.GAMMA($B$1+E6)/(_xlfn.GAMMA($B$1)*FACT(E6))*(($B$2/($B$2+1))^$B$1)*(1/($B$2+1))^E6</f>
        <v>0.32358440841158714</v>
      </c>
      <c r="G6">
        <f>COUNTIF($A$6:$A$123,E6)</f>
        <v>33</v>
      </c>
      <c r="H6" s="21">
        <f>SUM($G$6:$G$16)*F6</f>
        <v>38.182960192567286</v>
      </c>
      <c r="I6" s="20">
        <f>(G6-H6)^2/H6</f>
        <v>0.70353571913385338</v>
      </c>
    </row>
    <row r="7" spans="1:9" x14ac:dyDescent="0.25">
      <c r="A7">
        <v>0</v>
      </c>
      <c r="B7" s="19">
        <f t="shared" ref="B7:B70" si="1">_xlfn.GAMMA($B$1+A7)/(_xlfn.GAMMA($B$1)*FACT(A7))*(($B$2/($B$2+1))^$B$1)*(1/($B$2+1))^A7</f>
        <v>0.32358440841158714</v>
      </c>
      <c r="C7" s="22">
        <f t="shared" ref="C7:C70" si="2">LN(B7)</f>
        <v>-1.128295276628577</v>
      </c>
      <c r="E7">
        <v>1</v>
      </c>
      <c r="F7" s="19">
        <f t="shared" si="0"/>
        <v>0.14491768349369588</v>
      </c>
      <c r="G7">
        <f t="shared" ref="G7:G15" si="3">COUNTIF($A$6:$A$123,E7)</f>
        <v>26</v>
      </c>
      <c r="H7" s="21">
        <f t="shared" ref="H7:H16" si="4">SUM($G$6:$G$16)*F7</f>
        <v>17.100286652256113</v>
      </c>
      <c r="I7" s="20">
        <f t="shared" ref="I7:I16" si="5">(G7-H7)^2/H7</f>
        <v>4.6317877169363628</v>
      </c>
    </row>
    <row r="8" spans="1:9" x14ac:dyDescent="0.25">
      <c r="A8">
        <v>1</v>
      </c>
      <c r="B8" s="19">
        <f t="shared" si="1"/>
        <v>0.14491768349369588</v>
      </c>
      <c r="C8" s="22">
        <f t="shared" si="2"/>
        <v>-1.9315893978077217</v>
      </c>
      <c r="E8">
        <v>2</v>
      </c>
      <c r="F8" s="19">
        <f t="shared" si="0"/>
        <v>9.7312047622907016E-2</v>
      </c>
      <c r="G8">
        <f t="shared" si="3"/>
        <v>18</v>
      </c>
      <c r="H8" s="21">
        <f t="shared" si="4"/>
        <v>11.482821619503028</v>
      </c>
      <c r="I8" s="20">
        <f t="shared" si="5"/>
        <v>3.6988830315954497</v>
      </c>
    </row>
    <row r="9" spans="1:9" x14ac:dyDescent="0.25">
      <c r="A9">
        <v>0</v>
      </c>
      <c r="B9" s="19">
        <f t="shared" si="1"/>
        <v>0.32358440841158714</v>
      </c>
      <c r="C9" s="22">
        <f t="shared" si="2"/>
        <v>-1.128295276628577</v>
      </c>
      <c r="E9">
        <v>3</v>
      </c>
      <c r="F9" s="19">
        <f t="shared" si="0"/>
        <v>7.2599454078118408E-2</v>
      </c>
      <c r="G9">
        <f t="shared" si="3"/>
        <v>12</v>
      </c>
      <c r="H9" s="21">
        <f t="shared" si="4"/>
        <v>8.5667355812179729</v>
      </c>
      <c r="I9" s="20">
        <f t="shared" si="5"/>
        <v>1.3759388809802431</v>
      </c>
    </row>
    <row r="10" spans="1:9" x14ac:dyDescent="0.25">
      <c r="A10">
        <v>0</v>
      </c>
      <c r="B10" s="19">
        <f t="shared" si="1"/>
        <v>0.32358440841158714</v>
      </c>
      <c r="C10" s="22">
        <f t="shared" si="2"/>
        <v>-1.128295276628577</v>
      </c>
      <c r="E10">
        <v>4</v>
      </c>
      <c r="F10" s="19">
        <f t="shared" si="0"/>
        <v>5.6868788909981517E-2</v>
      </c>
      <c r="G10">
        <f t="shared" si="3"/>
        <v>3</v>
      </c>
      <c r="H10" s="21">
        <f t="shared" si="4"/>
        <v>6.7105170913778194</v>
      </c>
      <c r="I10" s="20">
        <f t="shared" si="5"/>
        <v>2.0516954055741845</v>
      </c>
    </row>
    <row r="11" spans="1:9" x14ac:dyDescent="0.25">
      <c r="A11">
        <v>0</v>
      </c>
      <c r="B11" s="19">
        <f t="shared" si="1"/>
        <v>0.32358440841158714</v>
      </c>
      <c r="C11" s="22">
        <f t="shared" si="2"/>
        <v>-1.128295276628577</v>
      </c>
      <c r="E11">
        <v>5</v>
      </c>
      <c r="F11" s="19">
        <f t="shared" si="0"/>
        <v>4.5818460670180389E-2</v>
      </c>
      <c r="G11">
        <f t="shared" si="3"/>
        <v>1</v>
      </c>
      <c r="H11" s="21">
        <f t="shared" si="4"/>
        <v>5.4065783590812861</v>
      </c>
      <c r="I11" s="20">
        <f t="shared" si="5"/>
        <v>3.5915382234510176</v>
      </c>
    </row>
    <row r="12" spans="1:9" x14ac:dyDescent="0.25">
      <c r="A12">
        <v>0</v>
      </c>
      <c r="B12" s="19">
        <f t="shared" si="1"/>
        <v>0.32358440841158714</v>
      </c>
      <c r="C12" s="22">
        <f t="shared" si="2"/>
        <v>-1.128295276628577</v>
      </c>
      <c r="E12">
        <v>6</v>
      </c>
      <c r="F12" s="19">
        <f t="shared" si="0"/>
        <v>3.7598497295707078E-2</v>
      </c>
      <c r="G12">
        <f t="shared" si="3"/>
        <v>1</v>
      </c>
      <c r="H12" s="21">
        <f t="shared" si="4"/>
        <v>4.4366226808934357</v>
      </c>
      <c r="I12" s="20">
        <f t="shared" si="5"/>
        <v>2.6620193557800684</v>
      </c>
    </row>
    <row r="13" spans="1:9" x14ac:dyDescent="0.25">
      <c r="A13">
        <v>1</v>
      </c>
      <c r="B13" s="19">
        <f t="shared" si="1"/>
        <v>0.14491768349369588</v>
      </c>
      <c r="C13" s="22">
        <f t="shared" si="2"/>
        <v>-1.9315893978077217</v>
      </c>
      <c r="E13">
        <v>7</v>
      </c>
      <c r="F13" s="19">
        <f t="shared" si="0"/>
        <v>3.1253638511439752E-2</v>
      </c>
      <c r="G13">
        <f t="shared" si="3"/>
        <v>2</v>
      </c>
      <c r="H13" s="21">
        <f t="shared" si="4"/>
        <v>3.6879293443498908</v>
      </c>
      <c r="I13" s="20">
        <f t="shared" si="5"/>
        <v>0.77254882224965549</v>
      </c>
    </row>
    <row r="14" spans="1:9" x14ac:dyDescent="0.25">
      <c r="A14">
        <v>0</v>
      </c>
      <c r="B14" s="19">
        <f t="shared" si="1"/>
        <v>0.32358440841158714</v>
      </c>
      <c r="C14" s="22">
        <f t="shared" si="2"/>
        <v>-1.128295276628577</v>
      </c>
      <c r="E14">
        <v>8</v>
      </c>
      <c r="F14" s="19">
        <f t="shared" si="0"/>
        <v>2.6229129283423538E-2</v>
      </c>
      <c r="G14">
        <f t="shared" si="3"/>
        <v>1</v>
      </c>
      <c r="H14" s="21">
        <f t="shared" si="4"/>
        <v>3.0950372554439776</v>
      </c>
      <c r="I14" s="20">
        <f t="shared" si="5"/>
        <v>1.4181351432774965</v>
      </c>
    </row>
    <row r="15" spans="1:9" x14ac:dyDescent="0.25">
      <c r="A15">
        <v>1</v>
      </c>
      <c r="B15" s="19">
        <f t="shared" si="1"/>
        <v>0.14491768349369588</v>
      </c>
      <c r="C15" s="22">
        <f t="shared" si="2"/>
        <v>-1.9315893978077217</v>
      </c>
      <c r="E15">
        <v>9</v>
      </c>
      <c r="F15" s="19">
        <f t="shared" si="0"/>
        <v>2.2175334842494038E-2</v>
      </c>
      <c r="G15">
        <f t="shared" si="3"/>
        <v>0</v>
      </c>
      <c r="H15" s="21">
        <f t="shared" si="4"/>
        <v>2.6166895114142963</v>
      </c>
      <c r="I15" s="20">
        <f t="shared" si="5"/>
        <v>2.6166895114142963</v>
      </c>
    </row>
    <row r="16" spans="1:9" x14ac:dyDescent="0.25">
      <c r="A16">
        <v>1</v>
      </c>
      <c r="B16" s="19">
        <f t="shared" si="1"/>
        <v>0.14491768349369588</v>
      </c>
      <c r="C16" s="22">
        <f t="shared" si="2"/>
        <v>-1.9315893978077217</v>
      </c>
      <c r="E16" s="7" t="s">
        <v>199</v>
      </c>
      <c r="F16" s="19">
        <f>1-SUM(F6:F15)</f>
        <v>0.14164255688046534</v>
      </c>
      <c r="G16">
        <f>COUNTIF($A$6:$A$123,"&gt;="&amp;10)</f>
        <v>21</v>
      </c>
      <c r="H16" s="21">
        <f t="shared" si="4"/>
        <v>16.713821711894909</v>
      </c>
      <c r="I16" s="20">
        <f t="shared" si="5"/>
        <v>1.0991695755824038</v>
      </c>
    </row>
    <row r="17" spans="1:3" x14ac:dyDescent="0.25">
      <c r="A17">
        <v>0</v>
      </c>
      <c r="B17" s="19">
        <f t="shared" si="1"/>
        <v>0.32358440841158714</v>
      </c>
      <c r="C17" s="22">
        <f t="shared" si="2"/>
        <v>-1.128295276628577</v>
      </c>
    </row>
    <row r="18" spans="1:3" x14ac:dyDescent="0.25">
      <c r="A18">
        <v>3</v>
      </c>
      <c r="B18" s="19">
        <f t="shared" si="1"/>
        <v>7.2599454078118408E-2</v>
      </c>
      <c r="C18" s="22">
        <f t="shared" si="2"/>
        <v>-2.6227978767648046</v>
      </c>
    </row>
    <row r="19" spans="1:3" x14ac:dyDescent="0.25">
      <c r="A19">
        <v>1</v>
      </c>
      <c r="B19" s="19">
        <f t="shared" si="1"/>
        <v>0.14491768349369588</v>
      </c>
      <c r="C19" s="22">
        <f t="shared" si="2"/>
        <v>-1.9315893978077217</v>
      </c>
    </row>
    <row r="20" spans="1:3" x14ac:dyDescent="0.25">
      <c r="A20">
        <v>0</v>
      </c>
      <c r="B20" s="19">
        <f t="shared" si="1"/>
        <v>0.32358440841158714</v>
      </c>
      <c r="C20" s="22">
        <f t="shared" si="2"/>
        <v>-1.128295276628577</v>
      </c>
    </row>
    <row r="21" spans="1:3" x14ac:dyDescent="0.25">
      <c r="A21">
        <v>2</v>
      </c>
      <c r="B21" s="19">
        <f t="shared" si="1"/>
        <v>9.7312047622907016E-2</v>
      </c>
      <c r="C21" s="22">
        <f t="shared" si="2"/>
        <v>-2.3298324781035986</v>
      </c>
    </row>
    <row r="22" spans="1:3" x14ac:dyDescent="0.25">
      <c r="A22">
        <v>0</v>
      </c>
      <c r="B22" s="19">
        <f t="shared" si="1"/>
        <v>0.32358440841158714</v>
      </c>
      <c r="C22" s="22">
        <f t="shared" si="2"/>
        <v>-1.128295276628577</v>
      </c>
    </row>
    <row r="23" spans="1:3" x14ac:dyDescent="0.25">
      <c r="A23">
        <v>0</v>
      </c>
      <c r="B23" s="19">
        <f t="shared" si="1"/>
        <v>0.32358440841158714</v>
      </c>
      <c r="C23" s="22">
        <f t="shared" si="2"/>
        <v>-1.128295276628577</v>
      </c>
    </row>
    <row r="24" spans="1:3" x14ac:dyDescent="0.25">
      <c r="A24">
        <v>0</v>
      </c>
      <c r="B24" s="19">
        <f t="shared" si="1"/>
        <v>0.32358440841158714</v>
      </c>
      <c r="C24" s="22">
        <f t="shared" si="2"/>
        <v>-1.128295276628577</v>
      </c>
    </row>
    <row r="25" spans="1:3" x14ac:dyDescent="0.25">
      <c r="A25">
        <v>2</v>
      </c>
      <c r="B25" s="19">
        <f t="shared" si="1"/>
        <v>9.7312047622907016E-2</v>
      </c>
      <c r="C25" s="22">
        <f t="shared" si="2"/>
        <v>-2.3298324781035986</v>
      </c>
    </row>
    <row r="26" spans="1:3" x14ac:dyDescent="0.25">
      <c r="A26">
        <v>0</v>
      </c>
      <c r="B26" s="19">
        <f t="shared" si="1"/>
        <v>0.32358440841158714</v>
      </c>
      <c r="C26" s="22">
        <f t="shared" si="2"/>
        <v>-1.128295276628577</v>
      </c>
    </row>
    <row r="27" spans="1:3" x14ac:dyDescent="0.25">
      <c r="A27">
        <v>2</v>
      </c>
      <c r="B27" s="19">
        <f t="shared" si="1"/>
        <v>9.7312047622907016E-2</v>
      </c>
      <c r="C27" s="22">
        <f t="shared" si="2"/>
        <v>-2.3298324781035986</v>
      </c>
    </row>
    <row r="28" spans="1:3" x14ac:dyDescent="0.25">
      <c r="A28">
        <v>1</v>
      </c>
      <c r="B28" s="19">
        <f t="shared" si="1"/>
        <v>0.14491768349369588</v>
      </c>
      <c r="C28" s="22">
        <f t="shared" si="2"/>
        <v>-1.9315893978077217</v>
      </c>
    </row>
    <row r="29" spans="1:3" x14ac:dyDescent="0.25">
      <c r="A29">
        <v>2</v>
      </c>
      <c r="B29" s="19">
        <f t="shared" si="1"/>
        <v>9.7312047622907016E-2</v>
      </c>
      <c r="C29" s="22">
        <f t="shared" si="2"/>
        <v>-2.3298324781035986</v>
      </c>
    </row>
    <row r="30" spans="1:3" x14ac:dyDescent="0.25">
      <c r="A30">
        <v>3</v>
      </c>
      <c r="B30" s="19">
        <f t="shared" si="1"/>
        <v>7.2599454078118408E-2</v>
      </c>
      <c r="C30" s="22">
        <f t="shared" si="2"/>
        <v>-2.6227978767648046</v>
      </c>
    </row>
    <row r="31" spans="1:3" x14ac:dyDescent="0.25">
      <c r="A31">
        <v>0</v>
      </c>
      <c r="B31" s="19">
        <f t="shared" si="1"/>
        <v>0.32358440841158714</v>
      </c>
      <c r="C31" s="22">
        <f t="shared" si="2"/>
        <v>-1.128295276628577</v>
      </c>
    </row>
    <row r="32" spans="1:3" x14ac:dyDescent="0.25">
      <c r="A32">
        <v>1</v>
      </c>
      <c r="B32" s="19">
        <f t="shared" si="1"/>
        <v>0.14491768349369588</v>
      </c>
      <c r="C32" s="22">
        <f t="shared" si="2"/>
        <v>-1.9315893978077217</v>
      </c>
    </row>
    <row r="33" spans="1:3" x14ac:dyDescent="0.25">
      <c r="A33">
        <v>2</v>
      </c>
      <c r="B33" s="19">
        <f t="shared" si="1"/>
        <v>9.7312047622907016E-2</v>
      </c>
      <c r="C33" s="22">
        <f t="shared" si="2"/>
        <v>-2.3298324781035986</v>
      </c>
    </row>
    <row r="34" spans="1:3" x14ac:dyDescent="0.25">
      <c r="A34">
        <v>3</v>
      </c>
      <c r="B34" s="19">
        <f t="shared" si="1"/>
        <v>7.2599454078118408E-2</v>
      </c>
      <c r="C34" s="22">
        <f t="shared" si="2"/>
        <v>-2.6227978767648046</v>
      </c>
    </row>
    <row r="35" spans="1:3" x14ac:dyDescent="0.25">
      <c r="A35">
        <v>0</v>
      </c>
      <c r="B35" s="19">
        <f t="shared" si="1"/>
        <v>0.32358440841158714</v>
      </c>
      <c r="C35" s="22">
        <f t="shared" si="2"/>
        <v>-1.128295276628577</v>
      </c>
    </row>
    <row r="36" spans="1:3" x14ac:dyDescent="0.25">
      <c r="A36">
        <v>0</v>
      </c>
      <c r="B36" s="19">
        <f t="shared" si="1"/>
        <v>0.32358440841158714</v>
      </c>
      <c r="C36" s="22">
        <f t="shared" si="2"/>
        <v>-1.128295276628577</v>
      </c>
    </row>
    <row r="37" spans="1:3" x14ac:dyDescent="0.25">
      <c r="A37">
        <v>0</v>
      </c>
      <c r="B37" s="19">
        <f t="shared" si="1"/>
        <v>0.32358440841158714</v>
      </c>
      <c r="C37" s="22">
        <f t="shared" si="2"/>
        <v>-1.128295276628577</v>
      </c>
    </row>
    <row r="38" spans="1:3" x14ac:dyDescent="0.25">
      <c r="A38">
        <v>3</v>
      </c>
      <c r="B38" s="19">
        <f t="shared" si="1"/>
        <v>7.2599454078118408E-2</v>
      </c>
      <c r="C38" s="22">
        <f t="shared" si="2"/>
        <v>-2.6227978767648046</v>
      </c>
    </row>
    <row r="39" spans="1:3" x14ac:dyDescent="0.25">
      <c r="A39">
        <v>0</v>
      </c>
      <c r="B39" s="19">
        <f t="shared" si="1"/>
        <v>0.32358440841158714</v>
      </c>
      <c r="C39" s="22">
        <f t="shared" si="2"/>
        <v>-1.128295276628577</v>
      </c>
    </row>
    <row r="40" spans="1:3" x14ac:dyDescent="0.25">
      <c r="A40">
        <v>0</v>
      </c>
      <c r="B40" s="19">
        <f t="shared" si="1"/>
        <v>0.32358440841158714</v>
      </c>
      <c r="C40" s="22">
        <f t="shared" si="2"/>
        <v>-1.128295276628577</v>
      </c>
    </row>
    <row r="41" spans="1:3" x14ac:dyDescent="0.25">
      <c r="A41">
        <v>2</v>
      </c>
      <c r="B41" s="19">
        <f t="shared" si="1"/>
        <v>9.7312047622907016E-2</v>
      </c>
      <c r="C41" s="22">
        <f t="shared" si="2"/>
        <v>-2.3298324781035986</v>
      </c>
    </row>
    <row r="42" spans="1:3" x14ac:dyDescent="0.25">
      <c r="A42">
        <v>4</v>
      </c>
      <c r="B42" s="19">
        <f t="shared" si="1"/>
        <v>5.6868788909981517E-2</v>
      </c>
      <c r="C42" s="22">
        <f t="shared" si="2"/>
        <v>-2.8670086136527764</v>
      </c>
    </row>
    <row r="43" spans="1:3" x14ac:dyDescent="0.25">
      <c r="A43">
        <v>3</v>
      </c>
      <c r="B43" s="19">
        <f t="shared" si="1"/>
        <v>7.2599454078118408E-2</v>
      </c>
      <c r="C43" s="22">
        <f t="shared" si="2"/>
        <v>-2.6227978767648046</v>
      </c>
    </row>
    <row r="44" spans="1:3" x14ac:dyDescent="0.25">
      <c r="A44">
        <v>3</v>
      </c>
      <c r="B44" s="19">
        <f t="shared" si="1"/>
        <v>7.2599454078118408E-2</v>
      </c>
      <c r="C44" s="22">
        <f t="shared" si="2"/>
        <v>-2.6227978767648046</v>
      </c>
    </row>
    <row r="45" spans="1:3" x14ac:dyDescent="0.25">
      <c r="A45">
        <v>1</v>
      </c>
      <c r="B45" s="19">
        <f t="shared" si="1"/>
        <v>0.14491768349369588</v>
      </c>
      <c r="C45" s="22">
        <f t="shared" si="2"/>
        <v>-1.9315893978077217</v>
      </c>
    </row>
    <row r="46" spans="1:3" x14ac:dyDescent="0.25">
      <c r="A46">
        <v>3</v>
      </c>
      <c r="B46" s="19">
        <f t="shared" si="1"/>
        <v>7.2599454078118408E-2</v>
      </c>
      <c r="C46" s="22">
        <f t="shared" si="2"/>
        <v>-2.6227978767648046</v>
      </c>
    </row>
    <row r="47" spans="1:3" x14ac:dyDescent="0.25">
      <c r="A47">
        <v>1</v>
      </c>
      <c r="B47" s="19">
        <f t="shared" si="1"/>
        <v>0.14491768349369588</v>
      </c>
      <c r="C47" s="22">
        <f t="shared" si="2"/>
        <v>-1.9315893978077217</v>
      </c>
    </row>
    <row r="48" spans="1:3" x14ac:dyDescent="0.25">
      <c r="A48">
        <v>0</v>
      </c>
      <c r="B48" s="19">
        <f t="shared" si="1"/>
        <v>0.32358440841158714</v>
      </c>
      <c r="C48" s="22">
        <f t="shared" si="2"/>
        <v>-1.128295276628577</v>
      </c>
    </row>
    <row r="49" spans="1:3" x14ac:dyDescent="0.25">
      <c r="A49">
        <v>1</v>
      </c>
      <c r="B49" s="19">
        <f t="shared" si="1"/>
        <v>0.14491768349369588</v>
      </c>
      <c r="C49" s="22">
        <f t="shared" si="2"/>
        <v>-1.9315893978077217</v>
      </c>
    </row>
    <row r="50" spans="1:3" x14ac:dyDescent="0.25">
      <c r="A50">
        <v>0</v>
      </c>
      <c r="B50" s="19">
        <f t="shared" si="1"/>
        <v>0.32358440841158714</v>
      </c>
      <c r="C50" s="22">
        <f t="shared" si="2"/>
        <v>-1.128295276628577</v>
      </c>
    </row>
    <row r="51" spans="1:3" x14ac:dyDescent="0.25">
      <c r="A51">
        <v>1</v>
      </c>
      <c r="B51" s="19">
        <f t="shared" si="1"/>
        <v>0.14491768349369588</v>
      </c>
      <c r="C51" s="22">
        <f t="shared" si="2"/>
        <v>-1.9315893978077217</v>
      </c>
    </row>
    <row r="52" spans="1:3" x14ac:dyDescent="0.25">
      <c r="A52">
        <v>0</v>
      </c>
      <c r="B52" s="19">
        <f t="shared" si="1"/>
        <v>0.32358440841158714</v>
      </c>
      <c r="C52" s="22">
        <f t="shared" si="2"/>
        <v>-1.128295276628577</v>
      </c>
    </row>
    <row r="53" spans="1:3" x14ac:dyDescent="0.25">
      <c r="A53">
        <v>0</v>
      </c>
      <c r="B53" s="19">
        <f t="shared" si="1"/>
        <v>0.32358440841158714</v>
      </c>
      <c r="C53" s="22">
        <f t="shared" si="2"/>
        <v>-1.128295276628577</v>
      </c>
    </row>
    <row r="54" spans="1:3" x14ac:dyDescent="0.25">
      <c r="A54">
        <v>4</v>
      </c>
      <c r="B54" s="19">
        <f t="shared" si="1"/>
        <v>5.6868788909981517E-2</v>
      </c>
      <c r="C54" s="22">
        <f t="shared" si="2"/>
        <v>-2.8670086136527764</v>
      </c>
    </row>
    <row r="55" spans="1:3" x14ac:dyDescent="0.25">
      <c r="A55">
        <v>4</v>
      </c>
      <c r="B55" s="19">
        <f t="shared" si="1"/>
        <v>5.6868788909981517E-2</v>
      </c>
      <c r="C55" s="22">
        <f t="shared" si="2"/>
        <v>-2.8670086136527764</v>
      </c>
    </row>
    <row r="56" spans="1:3" x14ac:dyDescent="0.25">
      <c r="A56">
        <v>2</v>
      </c>
      <c r="B56" s="19">
        <f t="shared" si="1"/>
        <v>9.7312047622907016E-2</v>
      </c>
      <c r="C56" s="22">
        <f t="shared" si="2"/>
        <v>-2.3298324781035986</v>
      </c>
    </row>
    <row r="57" spans="1:3" x14ac:dyDescent="0.25">
      <c r="A57">
        <v>3</v>
      </c>
      <c r="B57" s="19">
        <f t="shared" si="1"/>
        <v>7.2599454078118408E-2</v>
      </c>
      <c r="C57" s="22">
        <f t="shared" si="2"/>
        <v>-2.6227978767648046</v>
      </c>
    </row>
    <row r="58" spans="1:3" x14ac:dyDescent="0.25">
      <c r="A58">
        <v>1</v>
      </c>
      <c r="B58" s="19">
        <f t="shared" si="1"/>
        <v>0.14491768349369588</v>
      </c>
      <c r="C58" s="22">
        <f t="shared" si="2"/>
        <v>-1.9315893978077217</v>
      </c>
    </row>
    <row r="59" spans="1:3" x14ac:dyDescent="0.25">
      <c r="A59">
        <v>6</v>
      </c>
      <c r="B59" s="19">
        <f t="shared" si="1"/>
        <v>3.7598497295707078E-2</v>
      </c>
      <c r="C59" s="22">
        <f t="shared" si="2"/>
        <v>-3.2807911949246371</v>
      </c>
    </row>
    <row r="60" spans="1:3" x14ac:dyDescent="0.25">
      <c r="A60">
        <v>3</v>
      </c>
      <c r="B60" s="19">
        <f t="shared" si="1"/>
        <v>7.2599454078118408E-2</v>
      </c>
      <c r="C60" s="22">
        <f t="shared" si="2"/>
        <v>-2.6227978767648046</v>
      </c>
    </row>
    <row r="61" spans="1:3" x14ac:dyDescent="0.25">
      <c r="A61">
        <v>1</v>
      </c>
      <c r="B61" s="19">
        <f t="shared" si="1"/>
        <v>0.14491768349369588</v>
      </c>
      <c r="C61" s="22">
        <f t="shared" si="2"/>
        <v>-1.9315893978077217</v>
      </c>
    </row>
    <row r="62" spans="1:3" x14ac:dyDescent="0.25">
      <c r="A62">
        <v>5</v>
      </c>
      <c r="B62" s="19">
        <f t="shared" si="1"/>
        <v>4.5818460670180389E-2</v>
      </c>
      <c r="C62" s="22">
        <f t="shared" si="2"/>
        <v>-3.0830681976721346</v>
      </c>
    </row>
    <row r="63" spans="1:3" x14ac:dyDescent="0.25">
      <c r="A63">
        <v>1</v>
      </c>
      <c r="B63" s="19">
        <f t="shared" si="1"/>
        <v>0.14491768349369588</v>
      </c>
      <c r="C63" s="22">
        <f t="shared" si="2"/>
        <v>-1.9315893978077217</v>
      </c>
    </row>
    <row r="64" spans="1:3" x14ac:dyDescent="0.25">
      <c r="A64">
        <v>2</v>
      </c>
      <c r="B64" s="19">
        <f t="shared" si="1"/>
        <v>9.7312047622907016E-2</v>
      </c>
      <c r="C64" s="22">
        <f t="shared" si="2"/>
        <v>-2.3298324781035986</v>
      </c>
    </row>
    <row r="65" spans="1:3" x14ac:dyDescent="0.25">
      <c r="A65">
        <v>0</v>
      </c>
      <c r="B65" s="19">
        <f t="shared" si="1"/>
        <v>0.32358440841158714</v>
      </c>
      <c r="C65" s="22">
        <f t="shared" si="2"/>
        <v>-1.128295276628577</v>
      </c>
    </row>
    <row r="66" spans="1:3" x14ac:dyDescent="0.25">
      <c r="A66">
        <v>0</v>
      </c>
      <c r="B66" s="19">
        <f t="shared" si="1"/>
        <v>0.32358440841158714</v>
      </c>
      <c r="C66" s="22">
        <f t="shared" si="2"/>
        <v>-1.128295276628577</v>
      </c>
    </row>
    <row r="67" spans="1:3" x14ac:dyDescent="0.25">
      <c r="A67">
        <v>0</v>
      </c>
      <c r="B67" s="19">
        <f t="shared" si="1"/>
        <v>0.32358440841158714</v>
      </c>
      <c r="C67" s="22">
        <f t="shared" si="2"/>
        <v>-1.128295276628577</v>
      </c>
    </row>
    <row r="68" spans="1:3" x14ac:dyDescent="0.25">
      <c r="A68">
        <v>1</v>
      </c>
      <c r="B68" s="19">
        <f t="shared" si="1"/>
        <v>0.14491768349369588</v>
      </c>
      <c r="C68" s="22">
        <f t="shared" si="2"/>
        <v>-1.9315893978077217</v>
      </c>
    </row>
    <row r="69" spans="1:3" x14ac:dyDescent="0.25">
      <c r="A69">
        <v>1</v>
      </c>
      <c r="B69" s="19">
        <f t="shared" si="1"/>
        <v>0.14491768349369588</v>
      </c>
      <c r="C69" s="22">
        <f t="shared" si="2"/>
        <v>-1.9315893978077217</v>
      </c>
    </row>
    <row r="70" spans="1:3" x14ac:dyDescent="0.25">
      <c r="A70">
        <v>3</v>
      </c>
      <c r="B70" s="19">
        <f t="shared" si="1"/>
        <v>7.2599454078118408E-2</v>
      </c>
      <c r="C70" s="22">
        <f t="shared" si="2"/>
        <v>-2.6227978767648046</v>
      </c>
    </row>
    <row r="71" spans="1:3" x14ac:dyDescent="0.25">
      <c r="A71">
        <v>0</v>
      </c>
      <c r="B71" s="19">
        <f t="shared" ref="B71:B116" si="6">_xlfn.GAMMA($B$1+A71)/(_xlfn.GAMMA($B$1)*FACT(A71))*(($B$2/($B$2+1))^$B$1)*(1/($B$2+1))^A71</f>
        <v>0.32358440841158714</v>
      </c>
      <c r="C71" s="22">
        <f t="shared" ref="C71:C116" si="7">LN(B71)</f>
        <v>-1.128295276628577</v>
      </c>
    </row>
    <row r="72" spans="1:3" x14ac:dyDescent="0.25">
      <c r="A72">
        <v>2</v>
      </c>
      <c r="B72" s="19">
        <f t="shared" si="6"/>
        <v>9.7312047622907016E-2</v>
      </c>
      <c r="C72" s="22">
        <f t="shared" si="7"/>
        <v>-2.3298324781035986</v>
      </c>
    </row>
    <row r="73" spans="1:3" x14ac:dyDescent="0.25">
      <c r="A73">
        <v>3</v>
      </c>
      <c r="B73" s="19">
        <f t="shared" si="6"/>
        <v>7.2599454078118408E-2</v>
      </c>
      <c r="C73" s="22">
        <f t="shared" si="7"/>
        <v>-2.6227978767648046</v>
      </c>
    </row>
    <row r="74" spans="1:3" x14ac:dyDescent="0.25">
      <c r="A74">
        <v>3</v>
      </c>
      <c r="B74" s="19">
        <f t="shared" si="6"/>
        <v>7.2599454078118408E-2</v>
      </c>
      <c r="C74" s="22">
        <f t="shared" si="7"/>
        <v>-2.6227978767648046</v>
      </c>
    </row>
    <row r="75" spans="1:3" x14ac:dyDescent="0.25">
      <c r="A75">
        <v>0</v>
      </c>
      <c r="B75" s="19">
        <f t="shared" si="6"/>
        <v>0.32358440841158714</v>
      </c>
      <c r="C75" s="22">
        <f t="shared" si="7"/>
        <v>-1.128295276628577</v>
      </c>
    </row>
    <row r="76" spans="1:3" x14ac:dyDescent="0.25">
      <c r="A76">
        <v>1</v>
      </c>
      <c r="B76" s="19">
        <f t="shared" si="6"/>
        <v>0.14491768349369588</v>
      </c>
      <c r="C76" s="22">
        <f t="shared" si="7"/>
        <v>-1.9315893978077217</v>
      </c>
    </row>
    <row r="77" spans="1:3" x14ac:dyDescent="0.25">
      <c r="A77">
        <v>12</v>
      </c>
      <c r="B77" s="19">
        <f t="shared" si="6"/>
        <v>1.3823813101408898E-2</v>
      </c>
      <c r="C77" s="22">
        <f t="shared" si="7"/>
        <v>-4.2813625868751926</v>
      </c>
    </row>
    <row r="78" spans="1:3" x14ac:dyDescent="0.25">
      <c r="A78">
        <v>15</v>
      </c>
      <c r="B78" s="19">
        <f t="shared" si="6"/>
        <v>8.8876952036232512E-3</v>
      </c>
      <c r="C78" s="22">
        <f t="shared" si="7"/>
        <v>-4.7230875202545137</v>
      </c>
    </row>
    <row r="79" spans="1:3" x14ac:dyDescent="0.25">
      <c r="A79">
        <v>7</v>
      </c>
      <c r="B79" s="19">
        <f t="shared" si="6"/>
        <v>3.1253638511439752E-2</v>
      </c>
      <c r="C79" s="22">
        <f t="shared" si="7"/>
        <v>-3.4656194772113764</v>
      </c>
    </row>
    <row r="80" spans="1:3" x14ac:dyDescent="0.25">
      <c r="A80">
        <v>12</v>
      </c>
      <c r="B80" s="19">
        <f t="shared" si="6"/>
        <v>1.3823813101408898E-2</v>
      </c>
      <c r="C80" s="22">
        <f t="shared" si="7"/>
        <v>-4.2813625868751926</v>
      </c>
    </row>
    <row r="81" spans="1:3" x14ac:dyDescent="0.25">
      <c r="A81">
        <v>28</v>
      </c>
      <c r="B81" s="19">
        <f t="shared" si="6"/>
        <v>1.5475404157328993E-3</v>
      </c>
      <c r="C81" s="22">
        <f t="shared" si="7"/>
        <v>-6.4710884369563182</v>
      </c>
    </row>
    <row r="82" spans="1:3" x14ac:dyDescent="0.25">
      <c r="A82">
        <v>15</v>
      </c>
      <c r="B82" s="19">
        <f t="shared" si="6"/>
        <v>8.8876952036232512E-3</v>
      </c>
      <c r="C82" s="22">
        <f t="shared" si="7"/>
        <v>-4.7230875202545137</v>
      </c>
    </row>
    <row r="83" spans="1:3" x14ac:dyDescent="0.25">
      <c r="A83">
        <v>19</v>
      </c>
      <c r="B83" s="19">
        <f t="shared" si="6"/>
        <v>5.0795768905422135E-3</v>
      </c>
      <c r="C83" s="22">
        <f t="shared" si="7"/>
        <v>-5.2825273101238333</v>
      </c>
    </row>
    <row r="84" spans="1:3" x14ac:dyDescent="0.25">
      <c r="A84">
        <v>19</v>
      </c>
      <c r="B84" s="19">
        <f t="shared" si="6"/>
        <v>5.0795768905422135E-3</v>
      </c>
      <c r="C84" s="22">
        <f t="shared" si="7"/>
        <v>-5.2825273101238333</v>
      </c>
    </row>
    <row r="85" spans="1:3" x14ac:dyDescent="0.25">
      <c r="A85">
        <v>17</v>
      </c>
      <c r="B85" s="19">
        <f t="shared" si="6"/>
        <v>6.6963912252586758E-3</v>
      </c>
      <c r="C85" s="22">
        <f t="shared" si="7"/>
        <v>-5.0061865207904646</v>
      </c>
    </row>
    <row r="86" spans="1:3" x14ac:dyDescent="0.25">
      <c r="A86">
        <v>25</v>
      </c>
      <c r="B86" s="19">
        <f t="shared" si="6"/>
        <v>2.2820283604615605E-3</v>
      </c>
      <c r="C86" s="22">
        <f t="shared" si="7"/>
        <v>-6.0826905997222127</v>
      </c>
    </row>
    <row r="87" spans="1:3" x14ac:dyDescent="0.25">
      <c r="A87">
        <v>16</v>
      </c>
      <c r="B87" s="19">
        <f t="shared" si="6"/>
        <v>7.7073236349595522E-3</v>
      </c>
      <c r="C87" s="22">
        <f t="shared" si="7"/>
        <v>-4.8655842807285605</v>
      </c>
    </row>
    <row r="88" spans="1:3" x14ac:dyDescent="0.25">
      <c r="A88">
        <v>17</v>
      </c>
      <c r="B88" s="19">
        <f t="shared" si="6"/>
        <v>6.6963912252586758E-3</v>
      </c>
      <c r="C88" s="22">
        <f t="shared" si="7"/>
        <v>-5.0061865207904646</v>
      </c>
    </row>
    <row r="89" spans="1:3" x14ac:dyDescent="0.25">
      <c r="A89">
        <v>19</v>
      </c>
      <c r="B89" s="19">
        <f t="shared" si="6"/>
        <v>5.0795768905422135E-3</v>
      </c>
      <c r="C89" s="22">
        <f t="shared" si="7"/>
        <v>-5.2825273101238333</v>
      </c>
    </row>
    <row r="90" spans="1:3" x14ac:dyDescent="0.25">
      <c r="A90">
        <v>7</v>
      </c>
      <c r="B90" s="19">
        <f t="shared" si="6"/>
        <v>3.1253638511439752E-2</v>
      </c>
      <c r="C90" s="22">
        <f t="shared" si="7"/>
        <v>-3.4656194772113764</v>
      </c>
    </row>
    <row r="91" spans="1:3" x14ac:dyDescent="0.25">
      <c r="A91">
        <v>24</v>
      </c>
      <c r="B91" s="19">
        <f t="shared" si="6"/>
        <v>2.6013298932178355E-3</v>
      </c>
      <c r="C91" s="22">
        <f t="shared" si="7"/>
        <v>-5.951732467333426</v>
      </c>
    </row>
    <row r="92" spans="1:3" x14ac:dyDescent="0.25">
      <c r="A92">
        <v>8</v>
      </c>
      <c r="B92" s="19">
        <f t="shared" si="6"/>
        <v>2.6229129283423538E-2</v>
      </c>
      <c r="C92" s="22">
        <f t="shared" si="7"/>
        <v>-3.6408846811013986</v>
      </c>
    </row>
    <row r="93" spans="1:3" x14ac:dyDescent="0.25">
      <c r="A93">
        <v>10</v>
      </c>
      <c r="B93" s="19">
        <f t="shared" si="6"/>
        <v>1.8858277278859029E-2</v>
      </c>
      <c r="C93" s="22">
        <f t="shared" si="7"/>
        <v>-3.9708033485331704</v>
      </c>
    </row>
    <row r="94" spans="1:3" x14ac:dyDescent="0.25">
      <c r="A94">
        <v>15</v>
      </c>
      <c r="B94" s="19">
        <f t="shared" si="6"/>
        <v>8.8876952036232512E-3</v>
      </c>
      <c r="C94" s="22">
        <f t="shared" si="7"/>
        <v>-4.7230875202545137</v>
      </c>
    </row>
    <row r="95" spans="1:3" x14ac:dyDescent="0.25">
      <c r="A95">
        <v>20</v>
      </c>
      <c r="B95" s="19">
        <f t="shared" si="6"/>
        <v>4.4333610004260015E-3</v>
      </c>
      <c r="C95" s="22">
        <f t="shared" si="7"/>
        <v>-5.4185972917444172</v>
      </c>
    </row>
    <row r="96" spans="1:3" x14ac:dyDescent="0.25">
      <c r="A96">
        <v>14</v>
      </c>
      <c r="B96" s="19">
        <f t="shared" si="6"/>
        <v>1.0270913724743329E-2</v>
      </c>
      <c r="C96" s="22">
        <f t="shared" si="7"/>
        <v>-4.578439288722433</v>
      </c>
    </row>
    <row r="97" spans="1:3" x14ac:dyDescent="0.25">
      <c r="A97">
        <v>13</v>
      </c>
      <c r="B97" s="19">
        <f t="shared" si="6"/>
        <v>1.1898694963854269E-2</v>
      </c>
      <c r="C97" s="22">
        <f t="shared" si="7"/>
        <v>-4.4313265517815106</v>
      </c>
    </row>
    <row r="98" spans="1:3" x14ac:dyDescent="0.25">
      <c r="A98">
        <v>20</v>
      </c>
      <c r="B98" s="19">
        <f t="shared" si="6"/>
        <v>4.4333610004260015E-3</v>
      </c>
      <c r="C98" s="22">
        <f t="shared" si="7"/>
        <v>-5.4185972917444172</v>
      </c>
    </row>
    <row r="99" spans="1:3" x14ac:dyDescent="0.25">
      <c r="A99">
        <v>21</v>
      </c>
      <c r="B99" s="19">
        <f t="shared" si="6"/>
        <v>3.8740771703305046E-3</v>
      </c>
      <c r="C99" s="22">
        <f t="shared" si="7"/>
        <v>-5.5534477941310714</v>
      </c>
    </row>
    <row r="100" spans="1:3" x14ac:dyDescent="0.25">
      <c r="A100">
        <v>10</v>
      </c>
      <c r="B100" s="19">
        <f t="shared" si="6"/>
        <v>1.8858277278859029E-2</v>
      </c>
      <c r="C100" s="22">
        <f t="shared" si="7"/>
        <v>-3.9708033485331704</v>
      </c>
    </row>
    <row r="101" spans="1:3" x14ac:dyDescent="0.25">
      <c r="A101">
        <v>0</v>
      </c>
      <c r="B101" s="19">
        <f t="shared" si="6"/>
        <v>0.32358440841158714</v>
      </c>
      <c r="C101" s="22">
        <f t="shared" si="7"/>
        <v>-1.128295276628577</v>
      </c>
    </row>
    <row r="102" spans="1:3" x14ac:dyDescent="0.25">
      <c r="A102">
        <v>2</v>
      </c>
      <c r="B102" s="19">
        <f t="shared" si="6"/>
        <v>9.7312047622907016E-2</v>
      </c>
      <c r="C102" s="22">
        <f t="shared" si="7"/>
        <v>-2.3298324781035986</v>
      </c>
    </row>
    <row r="103" spans="1:3" x14ac:dyDescent="0.25">
      <c r="A103">
        <v>1</v>
      </c>
      <c r="B103" s="19">
        <f t="shared" si="6"/>
        <v>0.14491768349369588</v>
      </c>
      <c r="C103" s="22">
        <f t="shared" si="7"/>
        <v>-1.9315893978077217</v>
      </c>
    </row>
    <row r="104" spans="1:3" x14ac:dyDescent="0.25">
      <c r="A104">
        <v>1</v>
      </c>
      <c r="B104" s="19">
        <f t="shared" si="6"/>
        <v>0.14491768349369588</v>
      </c>
      <c r="C104" s="22">
        <f t="shared" si="7"/>
        <v>-1.9315893978077217</v>
      </c>
    </row>
    <row r="105" spans="1:3" x14ac:dyDescent="0.25">
      <c r="A105">
        <v>2</v>
      </c>
      <c r="B105" s="19">
        <f t="shared" si="6"/>
        <v>9.7312047622907016E-2</v>
      </c>
      <c r="C105" s="22">
        <f t="shared" si="7"/>
        <v>-2.3298324781035986</v>
      </c>
    </row>
    <row r="106" spans="1:3" x14ac:dyDescent="0.25">
      <c r="A106">
        <v>2</v>
      </c>
      <c r="B106" s="19">
        <f t="shared" si="6"/>
        <v>9.7312047622907016E-2</v>
      </c>
      <c r="C106" s="22">
        <f t="shared" si="7"/>
        <v>-2.3298324781035986</v>
      </c>
    </row>
    <row r="107" spans="1:3" x14ac:dyDescent="0.25">
      <c r="A107">
        <v>2</v>
      </c>
      <c r="B107" s="19">
        <f t="shared" si="6"/>
        <v>9.7312047622907016E-2</v>
      </c>
      <c r="C107" s="22">
        <f t="shared" si="7"/>
        <v>-2.3298324781035986</v>
      </c>
    </row>
    <row r="108" spans="1:3" x14ac:dyDescent="0.25">
      <c r="A108">
        <v>1</v>
      </c>
      <c r="B108" s="19">
        <f t="shared" si="6"/>
        <v>0.14491768349369588</v>
      </c>
      <c r="C108" s="22">
        <f t="shared" si="7"/>
        <v>-1.9315893978077217</v>
      </c>
    </row>
    <row r="109" spans="1:3" x14ac:dyDescent="0.25">
      <c r="A109">
        <v>2</v>
      </c>
      <c r="B109" s="19">
        <f t="shared" si="6"/>
        <v>9.7312047622907016E-2</v>
      </c>
      <c r="C109" s="22">
        <f t="shared" si="7"/>
        <v>-2.3298324781035986</v>
      </c>
    </row>
    <row r="110" spans="1:3" x14ac:dyDescent="0.25">
      <c r="A110">
        <v>0</v>
      </c>
      <c r="B110" s="19">
        <f t="shared" si="6"/>
        <v>0.32358440841158714</v>
      </c>
      <c r="C110" s="22">
        <f t="shared" si="7"/>
        <v>-1.128295276628577</v>
      </c>
    </row>
    <row r="111" spans="1:3" x14ac:dyDescent="0.25">
      <c r="A111">
        <v>1</v>
      </c>
      <c r="B111" s="19">
        <f t="shared" si="6"/>
        <v>0.14491768349369588</v>
      </c>
      <c r="C111" s="22">
        <f t="shared" si="7"/>
        <v>-1.9315893978077217</v>
      </c>
    </row>
    <row r="112" spans="1:3" x14ac:dyDescent="0.25">
      <c r="A112">
        <v>1</v>
      </c>
      <c r="B112" s="19">
        <f t="shared" si="6"/>
        <v>0.14491768349369588</v>
      </c>
      <c r="C112" s="22">
        <f t="shared" si="7"/>
        <v>-1.9315893978077217</v>
      </c>
    </row>
    <row r="113" spans="1:3" x14ac:dyDescent="0.25">
      <c r="A113">
        <v>2</v>
      </c>
      <c r="B113" s="19">
        <f t="shared" si="6"/>
        <v>9.7312047622907016E-2</v>
      </c>
      <c r="C113" s="22">
        <f t="shared" si="7"/>
        <v>-2.3298324781035986</v>
      </c>
    </row>
    <row r="114" spans="1:3" x14ac:dyDescent="0.25">
      <c r="A114">
        <v>1</v>
      </c>
      <c r="B114" s="19">
        <f t="shared" si="6"/>
        <v>0.14491768349369588</v>
      </c>
      <c r="C114" s="22">
        <f t="shared" si="7"/>
        <v>-1.9315893978077217</v>
      </c>
    </row>
    <row r="115" spans="1:3" x14ac:dyDescent="0.25">
      <c r="A115">
        <v>0</v>
      </c>
      <c r="B115" s="19">
        <f t="shared" si="6"/>
        <v>0.32358440841158714</v>
      </c>
      <c r="C115" s="22">
        <f t="shared" si="7"/>
        <v>-1.128295276628577</v>
      </c>
    </row>
    <row r="116" spans="1:3" x14ac:dyDescent="0.25">
      <c r="A116">
        <v>2</v>
      </c>
      <c r="B116" s="19">
        <f t="shared" si="6"/>
        <v>9.7312047622907016E-2</v>
      </c>
      <c r="C116" s="22">
        <f t="shared" si="7"/>
        <v>-2.3298324781035986</v>
      </c>
    </row>
    <row r="117" spans="1:3" x14ac:dyDescent="0.25">
      <c r="A117">
        <v>0</v>
      </c>
      <c r="B117" s="19">
        <f t="shared" ref="B117:B123" si="8">_xlfn.GAMMA($B$1+A117)/(_xlfn.GAMMA($B$1)*FACT(A117))*(($B$2/($B$2+1))^$B$1)*(1/($B$2+1))^A117</f>
        <v>0.32358440841158714</v>
      </c>
      <c r="C117" s="22">
        <f t="shared" ref="C117:C123" si="9">LN(B117)</f>
        <v>-1.128295276628577</v>
      </c>
    </row>
    <row r="118" spans="1:3" x14ac:dyDescent="0.25">
      <c r="A118">
        <v>2</v>
      </c>
      <c r="B118" s="19">
        <f t="shared" si="8"/>
        <v>9.7312047622907016E-2</v>
      </c>
      <c r="C118" s="22">
        <f t="shared" si="9"/>
        <v>-2.3298324781035986</v>
      </c>
    </row>
    <row r="119" spans="1:3" x14ac:dyDescent="0.25">
      <c r="A119">
        <v>0</v>
      </c>
      <c r="B119" s="19">
        <f t="shared" si="8"/>
        <v>0.32358440841158714</v>
      </c>
      <c r="C119" s="22">
        <f t="shared" si="9"/>
        <v>-1.128295276628577</v>
      </c>
    </row>
    <row r="120" spans="1:3" x14ac:dyDescent="0.25">
      <c r="A120">
        <v>1</v>
      </c>
      <c r="B120" s="19">
        <f t="shared" si="8"/>
        <v>0.14491768349369588</v>
      </c>
      <c r="C120" s="22">
        <f t="shared" si="9"/>
        <v>-1.9315893978077217</v>
      </c>
    </row>
    <row r="121" spans="1:3" x14ac:dyDescent="0.25">
      <c r="A121">
        <v>0</v>
      </c>
      <c r="B121" s="19">
        <f t="shared" si="8"/>
        <v>0.32358440841158714</v>
      </c>
      <c r="C121" s="22">
        <f t="shared" si="9"/>
        <v>-1.128295276628577</v>
      </c>
    </row>
    <row r="122" spans="1:3" x14ac:dyDescent="0.25">
      <c r="A122">
        <v>2</v>
      </c>
      <c r="B122" s="19">
        <f t="shared" si="8"/>
        <v>9.7312047622907016E-2</v>
      </c>
      <c r="C122" s="22">
        <f t="shared" si="9"/>
        <v>-2.3298324781035986</v>
      </c>
    </row>
    <row r="123" spans="1:3" x14ac:dyDescent="0.25">
      <c r="A123">
        <v>1</v>
      </c>
      <c r="B123" s="19">
        <f t="shared" si="8"/>
        <v>0.14491768349369588</v>
      </c>
      <c r="C123" s="22">
        <f t="shared" si="9"/>
        <v>-1.9315893978077217</v>
      </c>
    </row>
    <row r="124" spans="1:3" x14ac:dyDescent="0.25">
      <c r="B124" s="19"/>
      <c r="C124" s="22"/>
    </row>
    <row r="125" spans="1:3" x14ac:dyDescent="0.25">
      <c r="B125" s="19"/>
      <c r="C125" s="22"/>
    </row>
    <row r="126" spans="1:3" x14ac:dyDescent="0.25">
      <c r="B126" s="19"/>
      <c r="C126" s="22"/>
    </row>
    <row r="127" spans="1:3" x14ac:dyDescent="0.25">
      <c r="B127" s="19"/>
      <c r="C127" s="22"/>
    </row>
    <row r="128" spans="1:3" x14ac:dyDescent="0.25">
      <c r="B128" s="19"/>
      <c r="C128" s="22"/>
    </row>
    <row r="129" spans="2:3" x14ac:dyDescent="0.25">
      <c r="B129" s="19"/>
      <c r="C129" s="22"/>
    </row>
    <row r="130" spans="2:3" x14ac:dyDescent="0.25">
      <c r="B130" s="19"/>
      <c r="C130" s="22"/>
    </row>
    <row r="131" spans="2:3" x14ac:dyDescent="0.25">
      <c r="B131" s="19"/>
      <c r="C131" s="22"/>
    </row>
    <row r="132" spans="2:3" x14ac:dyDescent="0.25">
      <c r="B132" s="19"/>
      <c r="C132" s="22"/>
    </row>
    <row r="133" spans="2:3" x14ac:dyDescent="0.25">
      <c r="B133" s="19"/>
      <c r="C133" s="22"/>
    </row>
    <row r="134" spans="2:3" x14ac:dyDescent="0.25">
      <c r="B134" s="19"/>
      <c r="C134" s="22"/>
    </row>
    <row r="135" spans="2:3" x14ac:dyDescent="0.25">
      <c r="B135" s="19"/>
      <c r="C135" s="22"/>
    </row>
    <row r="136" spans="2:3" x14ac:dyDescent="0.25">
      <c r="B136" s="19"/>
      <c r="C136" s="22"/>
    </row>
    <row r="137" spans="2:3" x14ac:dyDescent="0.25">
      <c r="B137" s="19"/>
      <c r="C137" s="22"/>
    </row>
    <row r="138" spans="2:3" x14ac:dyDescent="0.25">
      <c r="B138" s="19"/>
      <c r="C138" s="22"/>
    </row>
    <row r="139" spans="2:3" x14ac:dyDescent="0.25">
      <c r="B139" s="19"/>
      <c r="C139" s="22"/>
    </row>
    <row r="140" spans="2:3" x14ac:dyDescent="0.25">
      <c r="B140" s="19"/>
      <c r="C140" s="22"/>
    </row>
    <row r="141" spans="2:3" x14ac:dyDescent="0.25">
      <c r="B141" s="19"/>
      <c r="C141" s="22"/>
    </row>
    <row r="142" spans="2:3" x14ac:dyDescent="0.25">
      <c r="B142" s="19"/>
      <c r="C142" s="22"/>
    </row>
    <row r="143" spans="2:3" x14ac:dyDescent="0.25">
      <c r="B143" s="19"/>
      <c r="C143" s="22"/>
    </row>
    <row r="144" spans="2:3" x14ac:dyDescent="0.25">
      <c r="B144" s="19"/>
      <c r="C144" s="22"/>
    </row>
    <row r="145" spans="2:3" x14ac:dyDescent="0.25">
      <c r="B145" s="19"/>
      <c r="C145" s="22"/>
    </row>
    <row r="146" spans="2:3" x14ac:dyDescent="0.25">
      <c r="B146" s="19"/>
      <c r="C146" s="22"/>
    </row>
    <row r="147" spans="2:3" x14ac:dyDescent="0.25">
      <c r="B147" s="19"/>
      <c r="C147" s="22"/>
    </row>
    <row r="148" spans="2:3" x14ac:dyDescent="0.25">
      <c r="B148" s="19"/>
      <c r="C148" s="22"/>
    </row>
    <row r="149" spans="2:3" x14ac:dyDescent="0.25">
      <c r="B149" s="19"/>
      <c r="C149" s="22"/>
    </row>
    <row r="150" spans="2:3" x14ac:dyDescent="0.25">
      <c r="B150" s="19"/>
      <c r="C150" s="22"/>
    </row>
    <row r="151" spans="2:3" x14ac:dyDescent="0.25">
      <c r="B151" s="19"/>
      <c r="C151" s="22"/>
    </row>
    <row r="152" spans="2:3" x14ac:dyDescent="0.25">
      <c r="B152" s="19"/>
      <c r="C152" s="22"/>
    </row>
    <row r="153" spans="2:3" x14ac:dyDescent="0.25">
      <c r="B153" s="19"/>
      <c r="C153" s="22"/>
    </row>
    <row r="154" spans="2:3" x14ac:dyDescent="0.25">
      <c r="B154" s="19"/>
      <c r="C154" s="22"/>
    </row>
    <row r="155" spans="2:3" x14ac:dyDescent="0.25">
      <c r="B155" s="19"/>
      <c r="C155" s="22"/>
    </row>
    <row r="156" spans="2:3" x14ac:dyDescent="0.25">
      <c r="B156" s="19"/>
      <c r="C156" s="22"/>
    </row>
    <row r="157" spans="2:3" x14ac:dyDescent="0.25">
      <c r="B157" s="19"/>
      <c r="C157" s="22"/>
    </row>
    <row r="158" spans="2:3" x14ac:dyDescent="0.25">
      <c r="B158" s="19"/>
      <c r="C158" s="22"/>
    </row>
    <row r="159" spans="2:3" x14ac:dyDescent="0.25">
      <c r="B159" s="19"/>
      <c r="C159" s="22"/>
    </row>
    <row r="160" spans="2:3" x14ac:dyDescent="0.25">
      <c r="B160" s="19"/>
      <c r="C160" s="22"/>
    </row>
    <row r="161" spans="2:3" x14ac:dyDescent="0.25">
      <c r="B161" s="19"/>
      <c r="C161" s="22"/>
    </row>
    <row r="162" spans="2:3" x14ac:dyDescent="0.25">
      <c r="B162" s="19"/>
      <c r="C162" s="22"/>
    </row>
    <row r="163" spans="2:3" x14ac:dyDescent="0.25">
      <c r="B163" s="19"/>
      <c r="C163" s="22"/>
    </row>
    <row r="164" spans="2:3" x14ac:dyDescent="0.25">
      <c r="B164" s="19"/>
      <c r="C164" s="22"/>
    </row>
    <row r="165" spans="2:3" x14ac:dyDescent="0.25">
      <c r="B165" s="19"/>
      <c r="C165" s="22"/>
    </row>
    <row r="166" spans="2:3" x14ac:dyDescent="0.25">
      <c r="B166" s="19"/>
      <c r="C166" s="22"/>
    </row>
    <row r="167" spans="2:3" x14ac:dyDescent="0.25">
      <c r="B167" s="19"/>
      <c r="C167" s="22"/>
    </row>
    <row r="168" spans="2:3" x14ac:dyDescent="0.25">
      <c r="B168" s="19"/>
      <c r="C168" s="22"/>
    </row>
    <row r="169" spans="2:3" x14ac:dyDescent="0.25">
      <c r="B169" s="19"/>
      <c r="C169" s="22"/>
    </row>
    <row r="170" spans="2:3" x14ac:dyDescent="0.25">
      <c r="B170" s="19"/>
      <c r="C170" s="22"/>
    </row>
    <row r="171" spans="2:3" x14ac:dyDescent="0.25">
      <c r="B171" s="19"/>
      <c r="C171" s="22"/>
    </row>
    <row r="172" spans="2:3" x14ac:dyDescent="0.25">
      <c r="B172" s="19"/>
      <c r="C172" s="22"/>
    </row>
    <row r="173" spans="2:3" x14ac:dyDescent="0.25">
      <c r="B173" s="19"/>
      <c r="C173" s="22"/>
    </row>
    <row r="174" spans="2:3" x14ac:dyDescent="0.25">
      <c r="B174" s="19"/>
      <c r="C174" s="22"/>
    </row>
    <row r="175" spans="2:3" x14ac:dyDescent="0.25">
      <c r="B175" s="19"/>
      <c r="C175" s="22"/>
    </row>
    <row r="176" spans="2:3" x14ac:dyDescent="0.25">
      <c r="B176" s="19"/>
      <c r="C176" s="22"/>
    </row>
    <row r="177" spans="2:3" x14ac:dyDescent="0.25">
      <c r="B177" s="19"/>
      <c r="C177" s="22"/>
    </row>
    <row r="178" spans="2:3" x14ac:dyDescent="0.25">
      <c r="B178" s="19"/>
      <c r="C178" s="22"/>
    </row>
    <row r="179" spans="2:3" x14ac:dyDescent="0.25">
      <c r="B179" s="19"/>
      <c r="C179" s="22"/>
    </row>
    <row r="180" spans="2:3" x14ac:dyDescent="0.25">
      <c r="B180" s="19"/>
      <c r="C180" s="22"/>
    </row>
    <row r="181" spans="2:3" x14ac:dyDescent="0.25">
      <c r="B181" s="19"/>
      <c r="C181" s="22"/>
    </row>
    <row r="182" spans="2:3" x14ac:dyDescent="0.25">
      <c r="B182" s="19"/>
      <c r="C182" s="22"/>
    </row>
    <row r="183" spans="2:3" x14ac:dyDescent="0.25">
      <c r="B183" s="19"/>
      <c r="C183" s="22"/>
    </row>
    <row r="184" spans="2:3" x14ac:dyDescent="0.25">
      <c r="B184" s="19"/>
      <c r="C184" s="22"/>
    </row>
    <row r="185" spans="2:3" x14ac:dyDescent="0.25">
      <c r="B185" s="19"/>
      <c r="C185" s="22"/>
    </row>
    <row r="186" spans="2:3" x14ac:dyDescent="0.25">
      <c r="B186" s="19"/>
      <c r="C186" s="22"/>
    </row>
    <row r="187" spans="2:3" x14ac:dyDescent="0.25">
      <c r="B187" s="19"/>
      <c r="C187" s="22"/>
    </row>
    <row r="188" spans="2:3" x14ac:dyDescent="0.25">
      <c r="B188" s="19"/>
      <c r="C188" s="22"/>
    </row>
    <row r="189" spans="2:3" x14ac:dyDescent="0.25">
      <c r="B189" s="19"/>
      <c r="C189" s="22"/>
    </row>
    <row r="190" spans="2:3" x14ac:dyDescent="0.25">
      <c r="B190" s="19"/>
      <c r="C190" s="22"/>
    </row>
    <row r="191" spans="2:3" x14ac:dyDescent="0.25">
      <c r="B191" s="19"/>
      <c r="C191" s="22"/>
    </row>
    <row r="192" spans="2:3" x14ac:dyDescent="0.25">
      <c r="B192" s="19"/>
      <c r="C192" s="22"/>
    </row>
    <row r="193" spans="2:3" x14ac:dyDescent="0.25">
      <c r="B193" s="19"/>
      <c r="C193" s="22"/>
    </row>
    <row r="194" spans="2:3" x14ac:dyDescent="0.25">
      <c r="B194" s="19"/>
      <c r="C194" s="22"/>
    </row>
    <row r="195" spans="2:3" x14ac:dyDescent="0.25">
      <c r="B195" s="19"/>
      <c r="C195" s="22"/>
    </row>
    <row r="196" spans="2:3" x14ac:dyDescent="0.25">
      <c r="B196" s="19"/>
      <c r="C196" s="22"/>
    </row>
    <row r="197" spans="2:3" x14ac:dyDescent="0.25">
      <c r="B197" s="19"/>
      <c r="C197" s="22"/>
    </row>
    <row r="198" spans="2:3" x14ac:dyDescent="0.25">
      <c r="B198" s="19"/>
      <c r="C198" s="22"/>
    </row>
    <row r="199" spans="2:3" x14ac:dyDescent="0.25">
      <c r="B199" s="19"/>
      <c r="C199" s="22"/>
    </row>
    <row r="200" spans="2:3" x14ac:dyDescent="0.25">
      <c r="B200" s="19"/>
      <c r="C200" s="22"/>
    </row>
    <row r="201" spans="2:3" x14ac:dyDescent="0.25">
      <c r="B201" s="19"/>
      <c r="C201" s="22"/>
    </row>
    <row r="202" spans="2:3" x14ac:dyDescent="0.25">
      <c r="B202" s="19"/>
      <c r="C202" s="22"/>
    </row>
    <row r="203" spans="2:3" x14ac:dyDescent="0.25">
      <c r="B203" s="19"/>
      <c r="C203" s="22"/>
    </row>
    <row r="204" spans="2:3" x14ac:dyDescent="0.25">
      <c r="B204" s="19"/>
      <c r="C204" s="22"/>
    </row>
    <row r="205" spans="2:3" x14ac:dyDescent="0.25">
      <c r="B205" s="19"/>
      <c r="C205" s="22"/>
    </row>
    <row r="206" spans="2:3" x14ac:dyDescent="0.25">
      <c r="B206" s="19"/>
      <c r="C206" s="22"/>
    </row>
    <row r="207" spans="2:3" x14ac:dyDescent="0.25">
      <c r="B207" s="19"/>
      <c r="C207" s="22"/>
    </row>
    <row r="208" spans="2:3" x14ac:dyDescent="0.25">
      <c r="B208" s="19"/>
      <c r="C208" s="22"/>
    </row>
    <row r="209" spans="2:3" x14ac:dyDescent="0.25">
      <c r="B209" s="19"/>
      <c r="C209" s="22"/>
    </row>
    <row r="210" spans="2:3" x14ac:dyDescent="0.25">
      <c r="B210" s="19"/>
      <c r="C210" s="22"/>
    </row>
    <row r="211" spans="2:3" x14ac:dyDescent="0.25">
      <c r="B211" s="19"/>
      <c r="C211" s="22"/>
    </row>
    <row r="212" spans="2:3" x14ac:dyDescent="0.25">
      <c r="B212" s="19"/>
      <c r="C212" s="22"/>
    </row>
    <row r="213" spans="2:3" x14ac:dyDescent="0.25">
      <c r="B213" s="19"/>
      <c r="C213" s="22"/>
    </row>
    <row r="214" spans="2:3" x14ac:dyDescent="0.25">
      <c r="B214" s="19"/>
      <c r="C214" s="22"/>
    </row>
    <row r="215" spans="2:3" x14ac:dyDescent="0.25">
      <c r="B215" s="19"/>
      <c r="C215" s="22"/>
    </row>
    <row r="216" spans="2:3" x14ac:dyDescent="0.25">
      <c r="B216" s="19"/>
      <c r="C216" s="22"/>
    </row>
    <row r="217" spans="2:3" x14ac:dyDescent="0.25">
      <c r="B217" s="19"/>
      <c r="C217" s="22"/>
    </row>
    <row r="218" spans="2:3" x14ac:dyDescent="0.25">
      <c r="B218" s="19"/>
      <c r="C218" s="22"/>
    </row>
    <row r="219" spans="2:3" x14ac:dyDescent="0.25">
      <c r="B219" s="19"/>
      <c r="C219" s="22"/>
    </row>
    <row r="220" spans="2:3" x14ac:dyDescent="0.25">
      <c r="B220" s="19"/>
      <c r="C220" s="22"/>
    </row>
    <row r="221" spans="2:3" x14ac:dyDescent="0.25">
      <c r="B221" s="19"/>
      <c r="C221" s="22"/>
    </row>
    <row r="222" spans="2:3" x14ac:dyDescent="0.25">
      <c r="B222" s="19"/>
      <c r="C222" s="22"/>
    </row>
    <row r="223" spans="2:3" x14ac:dyDescent="0.25">
      <c r="B223" s="19"/>
      <c r="C223" s="22"/>
    </row>
    <row r="224" spans="2:3" x14ac:dyDescent="0.25">
      <c r="B224" s="19"/>
      <c r="C224" s="22"/>
    </row>
    <row r="225" spans="2:3" x14ac:dyDescent="0.25">
      <c r="B225" s="19"/>
      <c r="C225" s="22"/>
    </row>
    <row r="226" spans="2:3" x14ac:dyDescent="0.25">
      <c r="B226" s="19"/>
      <c r="C226" s="22"/>
    </row>
    <row r="227" spans="2:3" x14ac:dyDescent="0.25">
      <c r="B227" s="19"/>
      <c r="C227" s="22"/>
    </row>
    <row r="228" spans="2:3" x14ac:dyDescent="0.25">
      <c r="B228" s="19"/>
      <c r="C228" s="22"/>
    </row>
    <row r="229" spans="2:3" x14ac:dyDescent="0.25">
      <c r="B229" s="19"/>
      <c r="C229" s="22"/>
    </row>
    <row r="230" spans="2:3" x14ac:dyDescent="0.25">
      <c r="B230" s="19"/>
      <c r="C230" s="22"/>
    </row>
    <row r="231" spans="2:3" x14ac:dyDescent="0.25">
      <c r="B231" s="19"/>
      <c r="C231" s="22"/>
    </row>
    <row r="232" spans="2:3" x14ac:dyDescent="0.25">
      <c r="B232" s="19"/>
      <c r="C232" s="22"/>
    </row>
    <row r="233" spans="2:3" x14ac:dyDescent="0.25">
      <c r="B233" s="19"/>
      <c r="C233" s="22"/>
    </row>
    <row r="234" spans="2:3" x14ac:dyDescent="0.25">
      <c r="B234" s="19"/>
      <c r="C234" s="22"/>
    </row>
    <row r="235" spans="2:3" x14ac:dyDescent="0.25">
      <c r="B235" s="19"/>
      <c r="C235" s="22"/>
    </row>
    <row r="236" spans="2:3" x14ac:dyDescent="0.25">
      <c r="B236" s="19"/>
      <c r="C236" s="22"/>
    </row>
    <row r="237" spans="2:3" x14ac:dyDescent="0.25">
      <c r="B237" s="19"/>
      <c r="C237" s="22"/>
    </row>
    <row r="238" spans="2:3" x14ac:dyDescent="0.25">
      <c r="B238" s="19"/>
      <c r="C238" s="22"/>
    </row>
    <row r="239" spans="2:3" x14ac:dyDescent="0.25">
      <c r="B239" s="19"/>
      <c r="C239" s="22"/>
    </row>
    <row r="240" spans="2:3" x14ac:dyDescent="0.25">
      <c r="B240" s="19"/>
      <c r="C240" s="22"/>
    </row>
    <row r="241" spans="2:3" x14ac:dyDescent="0.25">
      <c r="B241" s="19"/>
      <c r="C241" s="22"/>
    </row>
    <row r="242" spans="2:3" x14ac:dyDescent="0.25">
      <c r="B242" s="19"/>
      <c r="C242" s="22"/>
    </row>
    <row r="243" spans="2:3" x14ac:dyDescent="0.25">
      <c r="B243" s="19"/>
      <c r="C243" s="22"/>
    </row>
    <row r="244" spans="2:3" x14ac:dyDescent="0.25">
      <c r="B244" s="19"/>
      <c r="C244" s="22"/>
    </row>
    <row r="245" spans="2:3" x14ac:dyDescent="0.25">
      <c r="B245" s="19"/>
      <c r="C245" s="22"/>
    </row>
    <row r="246" spans="2:3" x14ac:dyDescent="0.25">
      <c r="B246" s="19"/>
      <c r="C246" s="22"/>
    </row>
    <row r="247" spans="2:3" x14ac:dyDescent="0.25">
      <c r="B247" s="19"/>
      <c r="C247" s="22"/>
    </row>
    <row r="248" spans="2:3" x14ac:dyDescent="0.25">
      <c r="B248" s="19"/>
      <c r="C248" s="22"/>
    </row>
    <row r="249" spans="2:3" x14ac:dyDescent="0.25">
      <c r="B249" s="19"/>
      <c r="C249" s="22"/>
    </row>
    <row r="250" spans="2:3" x14ac:dyDescent="0.25">
      <c r="B250" s="19"/>
      <c r="C250" s="22"/>
    </row>
    <row r="251" spans="2:3" x14ac:dyDescent="0.25">
      <c r="B251" s="19"/>
      <c r="C251" s="22"/>
    </row>
    <row r="252" spans="2:3" x14ac:dyDescent="0.25">
      <c r="B252" s="19"/>
      <c r="C252" s="22"/>
    </row>
    <row r="253" spans="2:3" x14ac:dyDescent="0.25">
      <c r="B253" s="19"/>
      <c r="C253" s="22"/>
    </row>
    <row r="254" spans="2:3" x14ac:dyDescent="0.25">
      <c r="B254" s="19"/>
      <c r="C254" s="22"/>
    </row>
    <row r="255" spans="2:3" x14ac:dyDescent="0.25">
      <c r="B255" s="19"/>
      <c r="C255" s="22"/>
    </row>
    <row r="256" spans="2:3" x14ac:dyDescent="0.25">
      <c r="B256" s="19"/>
      <c r="C256" s="22"/>
    </row>
    <row r="257" spans="2:3" x14ac:dyDescent="0.25">
      <c r="B257" s="19"/>
      <c r="C257" s="22"/>
    </row>
    <row r="258" spans="2:3" x14ac:dyDescent="0.25">
      <c r="B258" s="19"/>
      <c r="C258" s="22"/>
    </row>
    <row r="259" spans="2:3" x14ac:dyDescent="0.25">
      <c r="B259" s="19"/>
      <c r="C259" s="22"/>
    </row>
    <row r="260" spans="2:3" x14ac:dyDescent="0.25">
      <c r="B260" s="19"/>
      <c r="C260" s="22"/>
    </row>
    <row r="261" spans="2:3" x14ac:dyDescent="0.25">
      <c r="B261" s="19"/>
      <c r="C261" s="22"/>
    </row>
    <row r="262" spans="2:3" x14ac:dyDescent="0.25">
      <c r="B262" s="19"/>
      <c r="C262" s="22"/>
    </row>
    <row r="263" spans="2:3" x14ac:dyDescent="0.25">
      <c r="B263" s="19"/>
      <c r="C263" s="22"/>
    </row>
    <row r="264" spans="2:3" x14ac:dyDescent="0.25">
      <c r="B264" s="19"/>
      <c r="C264" s="22"/>
    </row>
    <row r="265" spans="2:3" x14ac:dyDescent="0.25">
      <c r="B265" s="19"/>
      <c r="C265" s="22"/>
    </row>
    <row r="266" spans="2:3" x14ac:dyDescent="0.25">
      <c r="B266" s="19"/>
      <c r="C266" s="22"/>
    </row>
    <row r="267" spans="2:3" x14ac:dyDescent="0.25">
      <c r="B267" s="19"/>
      <c r="C267" s="22"/>
    </row>
    <row r="268" spans="2:3" x14ac:dyDescent="0.25">
      <c r="B268" s="19"/>
      <c r="C268" s="22"/>
    </row>
    <row r="269" spans="2:3" x14ac:dyDescent="0.25">
      <c r="B269" s="19"/>
      <c r="C269" s="22"/>
    </row>
    <row r="270" spans="2:3" x14ac:dyDescent="0.25">
      <c r="B270" s="19"/>
      <c r="C270" s="22"/>
    </row>
    <row r="271" spans="2:3" x14ac:dyDescent="0.25">
      <c r="B271" s="19"/>
      <c r="C271" s="22"/>
    </row>
    <row r="272" spans="2:3" x14ac:dyDescent="0.25">
      <c r="B272" s="19"/>
      <c r="C272" s="22"/>
    </row>
    <row r="273" spans="2:3" x14ac:dyDescent="0.25">
      <c r="B273" s="19"/>
      <c r="C273" s="22"/>
    </row>
    <row r="274" spans="2:3" x14ac:dyDescent="0.25">
      <c r="B274" s="19"/>
      <c r="C274" s="22"/>
    </row>
    <row r="275" spans="2:3" x14ac:dyDescent="0.25">
      <c r="B275" s="19"/>
      <c r="C275" s="22"/>
    </row>
    <row r="276" spans="2:3" x14ac:dyDescent="0.25">
      <c r="B276" s="19"/>
      <c r="C276" s="22"/>
    </row>
    <row r="277" spans="2:3" x14ac:dyDescent="0.25">
      <c r="B277" s="19"/>
      <c r="C277" s="22"/>
    </row>
    <row r="278" spans="2:3" x14ac:dyDescent="0.25">
      <c r="B278" s="19"/>
      <c r="C278" s="22"/>
    </row>
    <row r="279" spans="2:3" x14ac:dyDescent="0.25">
      <c r="B279" s="19"/>
      <c r="C279" s="22"/>
    </row>
    <row r="280" spans="2:3" x14ac:dyDescent="0.25">
      <c r="B280" s="19"/>
      <c r="C280" s="22"/>
    </row>
    <row r="281" spans="2:3" x14ac:dyDescent="0.25">
      <c r="B281" s="19"/>
      <c r="C281" s="22"/>
    </row>
    <row r="282" spans="2:3" x14ac:dyDescent="0.25">
      <c r="B282" s="19"/>
      <c r="C282" s="22"/>
    </row>
    <row r="283" spans="2:3" x14ac:dyDescent="0.25">
      <c r="B283" s="19"/>
      <c r="C283" s="22"/>
    </row>
    <row r="284" spans="2:3" x14ac:dyDescent="0.25">
      <c r="B284" s="19"/>
      <c r="C284" s="22"/>
    </row>
    <row r="285" spans="2:3" x14ac:dyDescent="0.25">
      <c r="B285" s="19"/>
      <c r="C285" s="22"/>
    </row>
    <row r="286" spans="2:3" x14ac:dyDescent="0.25">
      <c r="B286" s="19"/>
      <c r="C286" s="22"/>
    </row>
    <row r="287" spans="2:3" x14ac:dyDescent="0.25">
      <c r="B287" s="19"/>
      <c r="C287" s="22"/>
    </row>
    <row r="288" spans="2:3" x14ac:dyDescent="0.25">
      <c r="B288" s="19"/>
      <c r="C288" s="22"/>
    </row>
    <row r="289" spans="2:3" x14ac:dyDescent="0.25">
      <c r="B289" s="19"/>
      <c r="C289" s="22"/>
    </row>
    <row r="290" spans="2:3" x14ac:dyDescent="0.25">
      <c r="B290" s="19"/>
      <c r="C290" s="22"/>
    </row>
    <row r="291" spans="2:3" x14ac:dyDescent="0.25">
      <c r="B291" s="19"/>
      <c r="C291" s="22"/>
    </row>
    <row r="292" spans="2:3" x14ac:dyDescent="0.25">
      <c r="B292" s="19"/>
      <c r="C292" s="22"/>
    </row>
    <row r="293" spans="2:3" x14ac:dyDescent="0.25">
      <c r="B293" s="19"/>
      <c r="C293" s="22"/>
    </row>
    <row r="294" spans="2:3" x14ac:dyDescent="0.25">
      <c r="B294" s="19"/>
      <c r="C294" s="22"/>
    </row>
    <row r="295" spans="2:3" x14ac:dyDescent="0.25">
      <c r="B295" s="19"/>
      <c r="C295" s="22"/>
    </row>
    <row r="296" spans="2:3" x14ac:dyDescent="0.25">
      <c r="B296" s="19"/>
      <c r="C296" s="22"/>
    </row>
    <row r="297" spans="2:3" x14ac:dyDescent="0.25">
      <c r="B297" s="19"/>
      <c r="C297" s="22"/>
    </row>
    <row r="298" spans="2:3" x14ac:dyDescent="0.25">
      <c r="B298" s="19"/>
      <c r="C298" s="22"/>
    </row>
    <row r="299" spans="2:3" x14ac:dyDescent="0.25">
      <c r="B299" s="19"/>
      <c r="C299" s="22"/>
    </row>
    <row r="300" spans="2:3" x14ac:dyDescent="0.25">
      <c r="B300" s="19"/>
      <c r="C300" s="22"/>
    </row>
    <row r="301" spans="2:3" x14ac:dyDescent="0.25">
      <c r="B301" s="19"/>
      <c r="C301" s="22"/>
    </row>
    <row r="302" spans="2:3" x14ac:dyDescent="0.25">
      <c r="B302" s="19"/>
      <c r="C302" s="22"/>
    </row>
    <row r="303" spans="2:3" x14ac:dyDescent="0.25">
      <c r="B303" s="19"/>
      <c r="C303" s="22"/>
    </row>
    <row r="304" spans="2:3" x14ac:dyDescent="0.25">
      <c r="B304" s="19"/>
      <c r="C304" s="22"/>
    </row>
    <row r="305" spans="2:3" x14ac:dyDescent="0.25">
      <c r="B305" s="19"/>
      <c r="C305" s="22"/>
    </row>
    <row r="306" spans="2:3" x14ac:dyDescent="0.25">
      <c r="B306" s="19"/>
      <c r="C306" s="22"/>
    </row>
    <row r="307" spans="2:3" x14ac:dyDescent="0.25">
      <c r="B307" s="19"/>
      <c r="C307" s="22"/>
    </row>
    <row r="308" spans="2:3" x14ac:dyDescent="0.25">
      <c r="B308" s="19"/>
      <c r="C308" s="22"/>
    </row>
    <row r="309" spans="2:3" x14ac:dyDescent="0.25">
      <c r="B309" s="19"/>
      <c r="C309" s="2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309"/>
  <sheetViews>
    <sheetView workbookViewId="0">
      <selection activeCell="N32" sqref="N32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9" x14ac:dyDescent="0.25">
      <c r="A1" s="3" t="s">
        <v>194</v>
      </c>
      <c r="B1" s="20">
        <v>0.57998196764348864</v>
      </c>
      <c r="E1" s="3" t="s">
        <v>202</v>
      </c>
      <c r="F1" s="21">
        <f>SUM(I6:I16)</f>
        <v>21.391290512636267</v>
      </c>
    </row>
    <row r="2" spans="1:9" x14ac:dyDescent="0.25">
      <c r="A2" s="3" t="s">
        <v>195</v>
      </c>
      <c r="B2" s="20">
        <v>5.8583941513665701E-2</v>
      </c>
      <c r="E2" s="3" t="s">
        <v>203</v>
      </c>
      <c r="F2">
        <f>COUNT(E6:E16)-2-1</f>
        <v>7</v>
      </c>
    </row>
    <row r="3" spans="1:9" x14ac:dyDescent="0.25">
      <c r="A3" s="3" t="s">
        <v>197</v>
      </c>
      <c r="B3" s="21">
        <f>SUM(C6:C165)</f>
        <v>-523.20419201977359</v>
      </c>
      <c r="E3" s="3" t="s">
        <v>204</v>
      </c>
      <c r="F3" s="19">
        <f>_xlfn.CHISQ.DIST.RT(F1,F2)</f>
        <v>3.2321928349914519E-3</v>
      </c>
    </row>
    <row r="5" spans="1:9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</row>
    <row r="6" spans="1:9" x14ac:dyDescent="0.25">
      <c r="A6">
        <v>5</v>
      </c>
      <c r="B6" s="19">
        <f t="shared" ref="B6:B37" si="0">_xlfn.GAMMA($B$1+A6)/(_xlfn.GAMMA($B$1)*FACT(A6))*(($B$2/($B$2+1))^$B$1)*(1/($B$2+1))^A6</f>
        <v>4.5353803794840254E-2</v>
      </c>
      <c r="C6" s="22">
        <f>LN(B6)</f>
        <v>-3.0932612295362096</v>
      </c>
      <c r="E6">
        <v>0</v>
      </c>
      <c r="F6" s="19">
        <f t="shared" ref="F6:F15" si="1">_xlfn.GAMMA($B$1+E6)/(_xlfn.GAMMA($B$1)*FACT(E6))*(($B$2/($B$2+1))^$B$1)*(1/($B$2+1))^E6</f>
        <v>0.18663520649774973</v>
      </c>
      <c r="G6">
        <f>COUNTIF($A$6:$A$165,E6)</f>
        <v>28</v>
      </c>
      <c r="H6" s="21">
        <f>SUM($G$6:$G$16)*F6</f>
        <v>29.861633039639955</v>
      </c>
      <c r="I6" s="20">
        <f>(G6-H6)^2/H6</f>
        <v>0.1160578716401266</v>
      </c>
    </row>
    <row r="7" spans="1:9" x14ac:dyDescent="0.25">
      <c r="A7">
        <v>6</v>
      </c>
      <c r="B7" s="19">
        <f t="shared" si="0"/>
        <v>3.9844644878040354E-2</v>
      </c>
      <c r="C7" s="22">
        <f t="shared" ref="C7:C70" si="2">LN(B7)</f>
        <v>-3.2227672647574019</v>
      </c>
      <c r="E7">
        <v>1</v>
      </c>
      <c r="F7" s="19">
        <f t="shared" si="1"/>
        <v>0.10225457807468197</v>
      </c>
      <c r="G7">
        <f t="shared" ref="G7:G15" si="3">COUNTIF($A$6:$A$165,E7)</f>
        <v>14</v>
      </c>
      <c r="H7" s="21">
        <f>SUM($G$6:$G$16)*F7</f>
        <v>16.360732491949115</v>
      </c>
      <c r="I7" s="20">
        <f t="shared" ref="I7:I16" si="4">(G7-H7)^2/H7</f>
        <v>0.34063620936817474</v>
      </c>
    </row>
    <row r="8" spans="1:9" x14ac:dyDescent="0.25">
      <c r="A8">
        <v>9</v>
      </c>
      <c r="B8" s="19">
        <f t="shared" si="0"/>
        <v>2.8519556679152736E-2</v>
      </c>
      <c r="C8" s="22">
        <f t="shared" si="2"/>
        <v>-3.557165227766085</v>
      </c>
      <c r="E8">
        <v>2</v>
      </c>
      <c r="F8" s="19">
        <f t="shared" si="1"/>
        <v>7.6309673296184738E-2</v>
      </c>
      <c r="G8">
        <f t="shared" si="3"/>
        <v>12</v>
      </c>
      <c r="H8" s="21">
        <f>SUM($G$6:$G$16)*F8</f>
        <v>12.209547727389559</v>
      </c>
      <c r="I8" s="20">
        <f t="shared" si="4"/>
        <v>3.596386290020021E-3</v>
      </c>
    </row>
    <row r="9" spans="1:9" x14ac:dyDescent="0.25">
      <c r="A9">
        <v>6</v>
      </c>
      <c r="B9" s="19">
        <f t="shared" si="0"/>
        <v>3.9844644878040354E-2</v>
      </c>
      <c r="C9" s="22">
        <f t="shared" si="2"/>
        <v>-3.2227672647574019</v>
      </c>
      <c r="E9">
        <v>3</v>
      </c>
      <c r="F9" s="19">
        <f t="shared" si="1"/>
        <v>6.1994007069295427E-2</v>
      </c>
      <c r="G9">
        <f t="shared" si="3"/>
        <v>18</v>
      </c>
      <c r="H9" s="21">
        <f>SUM($G$6:$G$16)*F9</f>
        <v>9.919041131087269</v>
      </c>
      <c r="I9" s="20">
        <f t="shared" si="4"/>
        <v>6.5834888048197158</v>
      </c>
    </row>
    <row r="10" spans="1:9" x14ac:dyDescent="0.25">
      <c r="A10">
        <v>3</v>
      </c>
      <c r="B10" s="19">
        <f t="shared" si="0"/>
        <v>6.1994007069295427E-2</v>
      </c>
      <c r="C10" s="22">
        <f t="shared" si="2"/>
        <v>-2.7807175587815953</v>
      </c>
      <c r="E10">
        <v>4</v>
      </c>
      <c r="F10" s="19">
        <f t="shared" si="1"/>
        <v>5.2413752633705409E-2</v>
      </c>
      <c r="G10">
        <f t="shared" si="3"/>
        <v>14</v>
      </c>
      <c r="H10" s="21">
        <f>SUM($G$6:$G$16)*F10</f>
        <v>8.386200421392866</v>
      </c>
      <c r="I10" s="20">
        <f t="shared" si="4"/>
        <v>3.7579289934899198</v>
      </c>
    </row>
    <row r="11" spans="1:9" x14ac:dyDescent="0.25">
      <c r="A11">
        <v>4</v>
      </c>
      <c r="B11" s="19">
        <f t="shared" si="0"/>
        <v>5.2413752633705409E-2</v>
      </c>
      <c r="C11" s="22">
        <f t="shared" si="2"/>
        <v>-2.9485862672486811</v>
      </c>
      <c r="E11">
        <v>5</v>
      </c>
      <c r="F11" s="19">
        <f t="shared" si="1"/>
        <v>4.5353803794840254E-2</v>
      </c>
      <c r="G11">
        <f t="shared" si="3"/>
        <v>5</v>
      </c>
      <c r="H11" s="21">
        <f t="shared" ref="H11" si="5">SUM($G$6:$G$16)*F11</f>
        <v>7.2566086071744405</v>
      </c>
      <c r="I11" s="20">
        <f t="shared" si="4"/>
        <v>0.7017441178981525</v>
      </c>
    </row>
    <row r="12" spans="1:9" x14ac:dyDescent="0.25">
      <c r="A12">
        <v>1</v>
      </c>
      <c r="B12" s="19">
        <f t="shared" si="0"/>
        <v>0.10225457807468197</v>
      </c>
      <c r="C12" s="22">
        <f t="shared" si="2"/>
        <v>-2.2802897117149992</v>
      </c>
      <c r="E12">
        <v>6</v>
      </c>
      <c r="F12" s="19">
        <f t="shared" si="1"/>
        <v>3.9844644878040354E-2</v>
      </c>
      <c r="G12">
        <f t="shared" si="3"/>
        <v>7</v>
      </c>
      <c r="H12" s="21">
        <f>SUM($G$6:$G$16)*F12</f>
        <v>6.3751431804864565</v>
      </c>
      <c r="I12" s="20">
        <f t="shared" si="4"/>
        <v>6.1245062869754723E-2</v>
      </c>
    </row>
    <row r="13" spans="1:9" x14ac:dyDescent="0.25">
      <c r="A13">
        <v>4</v>
      </c>
      <c r="B13" s="19">
        <f t="shared" si="0"/>
        <v>5.2413752633705409E-2</v>
      </c>
      <c r="C13" s="22">
        <f t="shared" si="2"/>
        <v>-2.9485862672486811</v>
      </c>
      <c r="E13">
        <v>7</v>
      </c>
      <c r="F13" s="19">
        <f t="shared" si="1"/>
        <v>3.5381099291916587E-2</v>
      </c>
      <c r="G13">
        <f t="shared" si="3"/>
        <v>11</v>
      </c>
      <c r="H13" s="21">
        <f>SUM($G$6:$G$16)*F13</f>
        <v>5.6609758867066535</v>
      </c>
      <c r="I13" s="20">
        <f t="shared" si="4"/>
        <v>5.0353824239500629</v>
      </c>
    </row>
    <row r="14" spans="1:9" x14ac:dyDescent="0.25">
      <c r="A14">
        <v>0</v>
      </c>
      <c r="B14" s="19">
        <f t="shared" si="0"/>
        <v>0.18663520649774973</v>
      </c>
      <c r="C14" s="22">
        <f t="shared" si="2"/>
        <v>-1.6785993347441417</v>
      </c>
      <c r="E14">
        <v>8</v>
      </c>
      <c r="F14" s="19">
        <f t="shared" si="1"/>
        <v>3.1668260318195723E-2</v>
      </c>
      <c r="G14">
        <f t="shared" si="3"/>
        <v>1</v>
      </c>
      <c r="H14" s="21">
        <f>SUM($G$6:$G$16)*F14</f>
        <v>5.0669216509113157</v>
      </c>
      <c r="I14" s="20">
        <f t="shared" si="4"/>
        <v>3.2642801397326582</v>
      </c>
    </row>
    <row r="15" spans="1:9" x14ac:dyDescent="0.25">
      <c r="A15">
        <v>12</v>
      </c>
      <c r="B15" s="19">
        <f t="shared" si="0"/>
        <v>2.1377181112953267E-2</v>
      </c>
      <c r="C15" s="22">
        <f t="shared" si="2"/>
        <v>-3.8454312289929953</v>
      </c>
      <c r="E15">
        <v>9</v>
      </c>
      <c r="F15" s="19">
        <f t="shared" si="1"/>
        <v>2.8519556679152736E-2</v>
      </c>
      <c r="G15">
        <f t="shared" si="3"/>
        <v>3</v>
      </c>
      <c r="H15" s="21">
        <f>SUM($G$6:$G$16)*F15</f>
        <v>4.5631290686644377</v>
      </c>
      <c r="I15" s="20">
        <f t="shared" si="4"/>
        <v>0.53545986723949768</v>
      </c>
    </row>
    <row r="16" spans="1:9" x14ac:dyDescent="0.25">
      <c r="A16">
        <v>4</v>
      </c>
      <c r="B16" s="19">
        <f t="shared" si="0"/>
        <v>5.2413752633705409E-2</v>
      </c>
      <c r="C16" s="22">
        <f t="shared" si="2"/>
        <v>-2.9485862672486811</v>
      </c>
      <c r="E16" s="7" t="s">
        <v>199</v>
      </c>
      <c r="F16" s="19">
        <f>1-SUM(F6:F15)</f>
        <v>0.33962541746623709</v>
      </c>
      <c r="G16">
        <f>COUNTIF($A$6:$A$165,"&gt;="&amp;10)</f>
        <v>47</v>
      </c>
      <c r="H16" s="21">
        <f>SUM($G$6:$G$16)*F16</f>
        <v>54.340066794597931</v>
      </c>
      <c r="I16" s="20">
        <f t="shared" si="4"/>
        <v>0.99147063533817992</v>
      </c>
    </row>
    <row r="17" spans="1:3" x14ac:dyDescent="0.25">
      <c r="A17">
        <v>1</v>
      </c>
      <c r="B17" s="19">
        <f t="shared" si="0"/>
        <v>0.10225457807468197</v>
      </c>
      <c r="C17" s="22">
        <f t="shared" si="2"/>
        <v>-2.2802897117149992</v>
      </c>
    </row>
    <row r="18" spans="1:3" x14ac:dyDescent="0.25">
      <c r="A18">
        <v>3</v>
      </c>
      <c r="B18" s="19">
        <f t="shared" si="0"/>
        <v>6.1994007069295427E-2</v>
      </c>
      <c r="C18" s="22">
        <f t="shared" si="2"/>
        <v>-2.7807175587815953</v>
      </c>
    </row>
    <row r="19" spans="1:3" x14ac:dyDescent="0.25">
      <c r="A19">
        <v>7</v>
      </c>
      <c r="B19" s="19">
        <f t="shared" si="0"/>
        <v>3.5381099291916587E-2</v>
      </c>
      <c r="C19" s="22">
        <f t="shared" si="2"/>
        <v>-3.3415775197349835</v>
      </c>
    </row>
    <row r="20" spans="1:3" x14ac:dyDescent="0.25">
      <c r="A20">
        <v>3</v>
      </c>
      <c r="B20" s="19">
        <f t="shared" si="0"/>
        <v>6.1994007069295427E-2</v>
      </c>
      <c r="C20" s="22">
        <f t="shared" si="2"/>
        <v>-2.7807175587815953</v>
      </c>
    </row>
    <row r="21" spans="1:3" x14ac:dyDescent="0.25">
      <c r="A21">
        <v>7</v>
      </c>
      <c r="B21" s="19">
        <f t="shared" si="0"/>
        <v>3.5381099291916587E-2</v>
      </c>
      <c r="C21" s="22">
        <f t="shared" si="2"/>
        <v>-3.3415775197349835</v>
      </c>
    </row>
    <row r="22" spans="1:3" x14ac:dyDescent="0.25">
      <c r="A22">
        <v>7</v>
      </c>
      <c r="B22" s="19">
        <f t="shared" si="0"/>
        <v>3.5381099291916587E-2</v>
      </c>
      <c r="C22" s="22">
        <f t="shared" si="2"/>
        <v>-3.3415775197349835</v>
      </c>
    </row>
    <row r="23" spans="1:3" x14ac:dyDescent="0.25">
      <c r="A23">
        <v>3</v>
      </c>
      <c r="B23" s="19">
        <f t="shared" si="0"/>
        <v>6.1994007069295427E-2</v>
      </c>
      <c r="C23" s="22">
        <f t="shared" si="2"/>
        <v>-2.7807175587815953</v>
      </c>
    </row>
    <row r="24" spans="1:3" x14ac:dyDescent="0.25">
      <c r="A24">
        <v>7</v>
      </c>
      <c r="B24" s="19">
        <f t="shared" si="0"/>
        <v>3.5381099291916587E-2</v>
      </c>
      <c r="C24" s="22">
        <f t="shared" si="2"/>
        <v>-3.3415775197349835</v>
      </c>
    </row>
    <row r="25" spans="1:3" x14ac:dyDescent="0.25">
      <c r="A25">
        <v>2</v>
      </c>
      <c r="B25" s="19">
        <f t="shared" si="0"/>
        <v>7.6309673296184738E-2</v>
      </c>
      <c r="C25" s="22">
        <f t="shared" si="2"/>
        <v>-2.572955568961091</v>
      </c>
    </row>
    <row r="26" spans="1:3" x14ac:dyDescent="0.25">
      <c r="A26">
        <v>3</v>
      </c>
      <c r="B26" s="19">
        <f t="shared" si="0"/>
        <v>6.1994007069295427E-2</v>
      </c>
      <c r="C26" s="22">
        <f t="shared" si="2"/>
        <v>-2.7807175587815953</v>
      </c>
    </row>
    <row r="27" spans="1:3" x14ac:dyDescent="0.25">
      <c r="A27">
        <v>2</v>
      </c>
      <c r="B27" s="19">
        <f t="shared" si="0"/>
        <v>7.6309673296184738E-2</v>
      </c>
      <c r="C27" s="22">
        <f t="shared" si="2"/>
        <v>-2.572955568961091</v>
      </c>
    </row>
    <row r="28" spans="1:3" x14ac:dyDescent="0.25">
      <c r="A28">
        <v>4</v>
      </c>
      <c r="B28" s="19">
        <f t="shared" si="0"/>
        <v>5.2413752633705409E-2</v>
      </c>
      <c r="C28" s="22">
        <f t="shared" si="2"/>
        <v>-2.9485862672486811</v>
      </c>
    </row>
    <row r="29" spans="1:3" x14ac:dyDescent="0.25">
      <c r="A29">
        <v>7</v>
      </c>
      <c r="B29" s="19">
        <f t="shared" si="0"/>
        <v>3.5381099291916587E-2</v>
      </c>
      <c r="C29" s="22">
        <f t="shared" si="2"/>
        <v>-3.3415775197349835</v>
      </c>
    </row>
    <row r="30" spans="1:3" x14ac:dyDescent="0.25">
      <c r="A30">
        <v>2</v>
      </c>
      <c r="B30" s="19">
        <f t="shared" si="0"/>
        <v>7.6309673296184738E-2</v>
      </c>
      <c r="C30" s="22">
        <f t="shared" si="2"/>
        <v>-2.572955568961091</v>
      </c>
    </row>
    <row r="31" spans="1:3" x14ac:dyDescent="0.25">
      <c r="A31">
        <v>11</v>
      </c>
      <c r="B31" s="19">
        <f t="shared" si="0"/>
        <v>2.3450337699211437E-2</v>
      </c>
      <c r="C31" s="22">
        <f t="shared" si="2"/>
        <v>-3.7528703833742885</v>
      </c>
    </row>
    <row r="32" spans="1:3" x14ac:dyDescent="0.25">
      <c r="A32">
        <v>0</v>
      </c>
      <c r="B32" s="19">
        <f t="shared" si="0"/>
        <v>0.18663520649774973</v>
      </c>
      <c r="C32" s="22">
        <f t="shared" si="2"/>
        <v>-1.6785993347441417</v>
      </c>
    </row>
    <row r="33" spans="1:3" x14ac:dyDescent="0.25">
      <c r="A33">
        <v>3</v>
      </c>
      <c r="B33" s="19">
        <f t="shared" si="0"/>
        <v>6.1994007069295427E-2</v>
      </c>
      <c r="C33" s="22">
        <f t="shared" si="2"/>
        <v>-2.7807175587815953</v>
      </c>
    </row>
    <row r="34" spans="1:3" x14ac:dyDescent="0.25">
      <c r="A34">
        <v>0</v>
      </c>
      <c r="B34" s="19">
        <f t="shared" si="0"/>
        <v>0.18663520649774973</v>
      </c>
      <c r="C34" s="22">
        <f t="shared" si="2"/>
        <v>-1.6785993347441417</v>
      </c>
    </row>
    <row r="35" spans="1:3" x14ac:dyDescent="0.25">
      <c r="A35">
        <v>7</v>
      </c>
      <c r="B35" s="19">
        <f t="shared" si="0"/>
        <v>3.5381099291916587E-2</v>
      </c>
      <c r="C35" s="22">
        <f t="shared" si="2"/>
        <v>-3.3415775197349835</v>
      </c>
    </row>
    <row r="36" spans="1:3" x14ac:dyDescent="0.25">
      <c r="A36">
        <v>0</v>
      </c>
      <c r="B36" s="19">
        <f t="shared" si="0"/>
        <v>0.18663520649774973</v>
      </c>
      <c r="C36" s="22">
        <f t="shared" si="2"/>
        <v>-1.6785993347441417</v>
      </c>
    </row>
    <row r="37" spans="1:3" x14ac:dyDescent="0.25">
      <c r="A37">
        <v>2</v>
      </c>
      <c r="B37" s="19">
        <f t="shared" si="0"/>
        <v>7.6309673296184738E-2</v>
      </c>
      <c r="C37" s="22">
        <f t="shared" si="2"/>
        <v>-2.572955568961091</v>
      </c>
    </row>
    <row r="38" spans="1:3" x14ac:dyDescent="0.25">
      <c r="A38">
        <v>1</v>
      </c>
      <c r="B38" s="19">
        <f t="shared" ref="B38:B69" si="6">_xlfn.GAMMA($B$1+A38)/(_xlfn.GAMMA($B$1)*FACT(A38))*(($B$2/($B$2+1))^$B$1)*(1/($B$2+1))^A38</f>
        <v>0.10225457807468197</v>
      </c>
      <c r="C38" s="22">
        <f t="shared" si="2"/>
        <v>-2.2802897117149992</v>
      </c>
    </row>
    <row r="39" spans="1:3" x14ac:dyDescent="0.25">
      <c r="A39">
        <v>0</v>
      </c>
      <c r="B39" s="19">
        <f t="shared" si="6"/>
        <v>0.18663520649774973</v>
      </c>
      <c r="C39" s="22">
        <f t="shared" si="2"/>
        <v>-1.6785993347441417</v>
      </c>
    </row>
    <row r="40" spans="1:3" x14ac:dyDescent="0.25">
      <c r="A40">
        <v>3</v>
      </c>
      <c r="B40" s="19">
        <f t="shared" si="6"/>
        <v>6.1994007069295427E-2</v>
      </c>
      <c r="C40" s="22">
        <f t="shared" si="2"/>
        <v>-2.7807175587815953</v>
      </c>
    </row>
    <row r="41" spans="1:3" x14ac:dyDescent="0.25">
      <c r="A41">
        <v>2</v>
      </c>
      <c r="B41" s="19">
        <f t="shared" si="6"/>
        <v>7.6309673296184738E-2</v>
      </c>
      <c r="C41" s="22">
        <f t="shared" si="2"/>
        <v>-2.572955568961091</v>
      </c>
    </row>
    <row r="42" spans="1:3" x14ac:dyDescent="0.25">
      <c r="A42">
        <v>4</v>
      </c>
      <c r="B42" s="19">
        <f t="shared" si="6"/>
        <v>5.2413752633705409E-2</v>
      </c>
      <c r="C42" s="22">
        <f t="shared" si="2"/>
        <v>-2.9485862672486811</v>
      </c>
    </row>
    <row r="43" spans="1:3" x14ac:dyDescent="0.25">
      <c r="A43">
        <v>5</v>
      </c>
      <c r="B43" s="19">
        <f t="shared" si="6"/>
        <v>4.5353803794840254E-2</v>
      </c>
      <c r="C43" s="22">
        <f t="shared" si="2"/>
        <v>-3.0932612295362096</v>
      </c>
    </row>
    <row r="44" spans="1:3" x14ac:dyDescent="0.25">
      <c r="A44">
        <v>1</v>
      </c>
      <c r="B44" s="19">
        <f t="shared" si="6"/>
        <v>0.10225457807468197</v>
      </c>
      <c r="C44" s="22">
        <f t="shared" si="2"/>
        <v>-2.2802897117149992</v>
      </c>
    </row>
    <row r="45" spans="1:3" x14ac:dyDescent="0.25">
      <c r="A45">
        <v>0</v>
      </c>
      <c r="B45" s="19">
        <f t="shared" si="6"/>
        <v>0.18663520649774973</v>
      </c>
      <c r="C45" s="22">
        <f t="shared" si="2"/>
        <v>-1.6785993347441417</v>
      </c>
    </row>
    <row r="46" spans="1:3" x14ac:dyDescent="0.25">
      <c r="A46">
        <v>0</v>
      </c>
      <c r="B46" s="19">
        <f t="shared" si="6"/>
        <v>0.18663520649774973</v>
      </c>
      <c r="C46" s="22">
        <f t="shared" si="2"/>
        <v>-1.6785993347441417</v>
      </c>
    </row>
    <row r="47" spans="1:3" x14ac:dyDescent="0.25">
      <c r="A47">
        <v>4</v>
      </c>
      <c r="B47" s="19">
        <f t="shared" si="6"/>
        <v>5.2413752633705409E-2</v>
      </c>
      <c r="C47" s="22">
        <f t="shared" si="2"/>
        <v>-2.9485862672486811</v>
      </c>
    </row>
    <row r="48" spans="1:3" x14ac:dyDescent="0.25">
      <c r="A48">
        <v>2</v>
      </c>
      <c r="B48" s="19">
        <f t="shared" si="6"/>
        <v>7.6309673296184738E-2</v>
      </c>
      <c r="C48" s="22">
        <f t="shared" si="2"/>
        <v>-2.572955568961091</v>
      </c>
    </row>
    <row r="49" spans="1:3" x14ac:dyDescent="0.25">
      <c r="A49">
        <v>10</v>
      </c>
      <c r="B49" s="19">
        <f t="shared" si="6"/>
        <v>2.5809652687608105E-2</v>
      </c>
      <c r="C49" s="22">
        <f t="shared" si="2"/>
        <v>-3.6570067218470705</v>
      </c>
    </row>
    <row r="50" spans="1:3" x14ac:dyDescent="0.25">
      <c r="A50">
        <v>1</v>
      </c>
      <c r="B50" s="19">
        <f t="shared" si="6"/>
        <v>0.10225457807468197</v>
      </c>
      <c r="C50" s="22">
        <f t="shared" si="2"/>
        <v>-2.2802897117149992</v>
      </c>
    </row>
    <row r="51" spans="1:3" x14ac:dyDescent="0.25">
      <c r="A51">
        <v>3</v>
      </c>
      <c r="B51" s="19">
        <f t="shared" si="6"/>
        <v>6.1994007069295427E-2</v>
      </c>
      <c r="C51" s="22">
        <f t="shared" si="2"/>
        <v>-2.7807175587815953</v>
      </c>
    </row>
    <row r="52" spans="1:3" x14ac:dyDescent="0.25">
      <c r="A52">
        <v>0</v>
      </c>
      <c r="B52" s="19">
        <f t="shared" si="6"/>
        <v>0.18663520649774973</v>
      </c>
      <c r="C52" s="22">
        <f t="shared" si="2"/>
        <v>-1.6785993347441417</v>
      </c>
    </row>
    <row r="53" spans="1:3" x14ac:dyDescent="0.25">
      <c r="A53">
        <v>2</v>
      </c>
      <c r="B53" s="19">
        <f t="shared" si="6"/>
        <v>7.6309673296184738E-2</v>
      </c>
      <c r="C53" s="22">
        <f t="shared" si="2"/>
        <v>-2.572955568961091</v>
      </c>
    </row>
    <row r="54" spans="1:3" x14ac:dyDescent="0.25">
      <c r="A54">
        <v>1</v>
      </c>
      <c r="B54" s="19">
        <f t="shared" si="6"/>
        <v>0.10225457807468197</v>
      </c>
      <c r="C54" s="22">
        <f t="shared" si="2"/>
        <v>-2.2802897117149992</v>
      </c>
    </row>
    <row r="55" spans="1:3" x14ac:dyDescent="0.25">
      <c r="A55">
        <v>4</v>
      </c>
      <c r="B55" s="19">
        <f t="shared" si="6"/>
        <v>5.2413752633705409E-2</v>
      </c>
      <c r="C55" s="22">
        <f t="shared" si="2"/>
        <v>-2.9485862672486811</v>
      </c>
    </row>
    <row r="56" spans="1:3" x14ac:dyDescent="0.25">
      <c r="A56">
        <v>0</v>
      </c>
      <c r="B56" s="19">
        <f t="shared" si="6"/>
        <v>0.18663520649774973</v>
      </c>
      <c r="C56" s="22">
        <f t="shared" si="2"/>
        <v>-1.6785993347441417</v>
      </c>
    </row>
    <row r="57" spans="1:3" x14ac:dyDescent="0.25">
      <c r="A57">
        <v>3</v>
      </c>
      <c r="B57" s="19">
        <f t="shared" si="6"/>
        <v>6.1994007069295427E-2</v>
      </c>
      <c r="C57" s="22">
        <f t="shared" si="2"/>
        <v>-2.7807175587815953</v>
      </c>
    </row>
    <row r="58" spans="1:3" x14ac:dyDescent="0.25">
      <c r="A58">
        <v>0</v>
      </c>
      <c r="B58" s="19">
        <f t="shared" si="6"/>
        <v>0.18663520649774973</v>
      </c>
      <c r="C58" s="22">
        <f t="shared" si="2"/>
        <v>-1.6785993347441417</v>
      </c>
    </row>
    <row r="59" spans="1:3" x14ac:dyDescent="0.25">
      <c r="A59">
        <v>4</v>
      </c>
      <c r="B59" s="19">
        <f t="shared" si="6"/>
        <v>5.2413752633705409E-2</v>
      </c>
      <c r="C59" s="22">
        <f t="shared" si="2"/>
        <v>-2.9485862672486811</v>
      </c>
    </row>
    <row r="60" spans="1:3" x14ac:dyDescent="0.25">
      <c r="A60">
        <v>2</v>
      </c>
      <c r="B60" s="19">
        <f t="shared" si="6"/>
        <v>7.6309673296184738E-2</v>
      </c>
      <c r="C60" s="22">
        <f t="shared" si="2"/>
        <v>-2.572955568961091</v>
      </c>
    </row>
    <row r="61" spans="1:3" x14ac:dyDescent="0.25">
      <c r="A61">
        <v>5</v>
      </c>
      <c r="B61" s="19">
        <f t="shared" si="6"/>
        <v>4.5353803794840254E-2</v>
      </c>
      <c r="C61" s="22">
        <f t="shared" si="2"/>
        <v>-3.0932612295362096</v>
      </c>
    </row>
    <row r="62" spans="1:3" x14ac:dyDescent="0.25">
      <c r="A62">
        <v>3</v>
      </c>
      <c r="B62" s="19">
        <f t="shared" si="6"/>
        <v>6.1994007069295427E-2</v>
      </c>
      <c r="C62" s="22">
        <f t="shared" si="2"/>
        <v>-2.7807175587815953</v>
      </c>
    </row>
    <row r="63" spans="1:3" x14ac:dyDescent="0.25">
      <c r="A63">
        <v>0</v>
      </c>
      <c r="B63" s="19">
        <f t="shared" si="6"/>
        <v>0.18663520649774973</v>
      </c>
      <c r="C63" s="22">
        <f t="shared" si="2"/>
        <v>-1.6785993347441417</v>
      </c>
    </row>
    <row r="64" spans="1:3" x14ac:dyDescent="0.25">
      <c r="A64">
        <v>0</v>
      </c>
      <c r="B64" s="19">
        <f t="shared" si="6"/>
        <v>0.18663520649774973</v>
      </c>
      <c r="C64" s="22">
        <f t="shared" si="2"/>
        <v>-1.6785993347441417</v>
      </c>
    </row>
    <row r="65" spans="1:3" x14ac:dyDescent="0.25">
      <c r="A65">
        <v>0</v>
      </c>
      <c r="B65" s="19">
        <f t="shared" si="6"/>
        <v>0.18663520649774973</v>
      </c>
      <c r="C65" s="22">
        <f t="shared" si="2"/>
        <v>-1.6785993347441417</v>
      </c>
    </row>
    <row r="66" spans="1:3" x14ac:dyDescent="0.25">
      <c r="A66">
        <v>4</v>
      </c>
      <c r="B66" s="19">
        <f t="shared" si="6"/>
        <v>5.2413752633705409E-2</v>
      </c>
      <c r="C66" s="22">
        <f t="shared" si="2"/>
        <v>-2.9485862672486811</v>
      </c>
    </row>
    <row r="67" spans="1:3" x14ac:dyDescent="0.25">
      <c r="A67">
        <v>3</v>
      </c>
      <c r="B67" s="19">
        <f t="shared" si="6"/>
        <v>6.1994007069295427E-2</v>
      </c>
      <c r="C67" s="22">
        <f t="shared" si="2"/>
        <v>-2.7807175587815953</v>
      </c>
    </row>
    <row r="68" spans="1:3" x14ac:dyDescent="0.25">
      <c r="A68">
        <v>1</v>
      </c>
      <c r="B68" s="19">
        <f t="shared" si="6"/>
        <v>0.10225457807468197</v>
      </c>
      <c r="C68" s="22">
        <f t="shared" si="2"/>
        <v>-2.2802897117149992</v>
      </c>
    </row>
    <row r="69" spans="1:3" x14ac:dyDescent="0.25">
      <c r="A69">
        <v>3</v>
      </c>
      <c r="B69" s="19">
        <f t="shared" si="6"/>
        <v>6.1994007069295427E-2</v>
      </c>
      <c r="C69" s="22">
        <f t="shared" si="2"/>
        <v>-2.7807175587815953</v>
      </c>
    </row>
    <row r="70" spans="1:3" x14ac:dyDescent="0.25">
      <c r="A70">
        <v>4</v>
      </c>
      <c r="B70" s="19">
        <f t="shared" ref="B70:B101" si="7">_xlfn.GAMMA($B$1+A70)/(_xlfn.GAMMA($B$1)*FACT(A70))*(($B$2/($B$2+1))^$B$1)*(1/($B$2+1))^A70</f>
        <v>5.2413752633705409E-2</v>
      </c>
      <c r="C70" s="22">
        <f t="shared" si="2"/>
        <v>-2.9485862672486811</v>
      </c>
    </row>
    <row r="71" spans="1:3" x14ac:dyDescent="0.25">
      <c r="A71">
        <v>6</v>
      </c>
      <c r="B71" s="19">
        <f t="shared" si="7"/>
        <v>3.9844644878040354E-2</v>
      </c>
      <c r="C71" s="22">
        <f t="shared" ref="C71:C134" si="8">LN(B71)</f>
        <v>-3.2227672647574019</v>
      </c>
    </row>
    <row r="72" spans="1:3" x14ac:dyDescent="0.25">
      <c r="A72">
        <v>7</v>
      </c>
      <c r="B72" s="19">
        <f t="shared" si="7"/>
        <v>3.5381099291916587E-2</v>
      </c>
      <c r="C72" s="22">
        <f t="shared" si="8"/>
        <v>-3.3415775197349835</v>
      </c>
    </row>
    <row r="73" spans="1:3" x14ac:dyDescent="0.25">
      <c r="A73">
        <v>2</v>
      </c>
      <c r="B73" s="19">
        <f t="shared" si="7"/>
        <v>7.6309673296184738E-2</v>
      </c>
      <c r="C73" s="22">
        <f t="shared" si="8"/>
        <v>-2.572955568961091</v>
      </c>
    </row>
    <row r="74" spans="1:3" x14ac:dyDescent="0.25">
      <c r="A74">
        <v>12</v>
      </c>
      <c r="B74" s="19">
        <f t="shared" si="7"/>
        <v>2.1377181112953267E-2</v>
      </c>
      <c r="C74" s="22">
        <f t="shared" si="8"/>
        <v>-3.8454312289929953</v>
      </c>
    </row>
    <row r="75" spans="1:3" x14ac:dyDescent="0.25">
      <c r="A75">
        <v>6</v>
      </c>
      <c r="B75" s="19">
        <f t="shared" si="7"/>
        <v>3.9844644878040354E-2</v>
      </c>
      <c r="C75" s="22">
        <f t="shared" si="8"/>
        <v>-3.2227672647574019</v>
      </c>
    </row>
    <row r="76" spans="1:3" x14ac:dyDescent="0.25">
      <c r="A76">
        <v>3</v>
      </c>
      <c r="B76" s="19">
        <f t="shared" si="7"/>
        <v>6.1994007069295427E-2</v>
      </c>
      <c r="C76" s="22">
        <f t="shared" si="8"/>
        <v>-2.7807175587815953</v>
      </c>
    </row>
    <row r="77" spans="1:3" x14ac:dyDescent="0.25">
      <c r="A77">
        <v>1</v>
      </c>
      <c r="B77" s="19">
        <f t="shared" si="7"/>
        <v>0.10225457807468197</v>
      </c>
      <c r="C77" s="22">
        <f t="shared" si="8"/>
        <v>-2.2802897117149992</v>
      </c>
    </row>
    <row r="78" spans="1:3" x14ac:dyDescent="0.25">
      <c r="A78">
        <v>9</v>
      </c>
      <c r="B78" s="19">
        <f t="shared" si="7"/>
        <v>2.8519556679152736E-2</v>
      </c>
      <c r="C78" s="22">
        <f t="shared" si="8"/>
        <v>-3.557165227766085</v>
      </c>
    </row>
    <row r="79" spans="1:3" x14ac:dyDescent="0.25">
      <c r="A79">
        <v>6</v>
      </c>
      <c r="B79" s="19">
        <f t="shared" si="7"/>
        <v>3.9844644878040354E-2</v>
      </c>
      <c r="C79" s="22">
        <f t="shared" si="8"/>
        <v>-3.2227672647574019</v>
      </c>
    </row>
    <row r="80" spans="1:3" x14ac:dyDescent="0.25">
      <c r="A80">
        <v>4</v>
      </c>
      <c r="B80" s="19">
        <f t="shared" si="7"/>
        <v>5.2413752633705409E-2</v>
      </c>
      <c r="C80" s="22">
        <f t="shared" si="8"/>
        <v>-2.9485862672486811</v>
      </c>
    </row>
    <row r="81" spans="1:3" x14ac:dyDescent="0.25">
      <c r="A81">
        <v>5</v>
      </c>
      <c r="B81" s="19">
        <f t="shared" si="7"/>
        <v>4.5353803794840254E-2</v>
      </c>
      <c r="C81" s="22">
        <f t="shared" si="8"/>
        <v>-3.0932612295362096</v>
      </c>
    </row>
    <row r="82" spans="1:3" x14ac:dyDescent="0.25">
      <c r="A82">
        <v>3</v>
      </c>
      <c r="B82" s="19">
        <f t="shared" si="7"/>
        <v>6.1994007069295427E-2</v>
      </c>
      <c r="C82" s="22">
        <f t="shared" si="8"/>
        <v>-2.7807175587815953</v>
      </c>
    </row>
    <row r="83" spans="1:3" x14ac:dyDescent="0.25">
      <c r="A83">
        <v>7</v>
      </c>
      <c r="B83" s="19">
        <f t="shared" si="7"/>
        <v>3.5381099291916587E-2</v>
      </c>
      <c r="C83" s="22">
        <f t="shared" si="8"/>
        <v>-3.3415775197349835</v>
      </c>
    </row>
    <row r="84" spans="1:3" x14ac:dyDescent="0.25">
      <c r="A84">
        <v>7</v>
      </c>
      <c r="B84" s="19">
        <f t="shared" si="7"/>
        <v>3.5381099291916587E-2</v>
      </c>
      <c r="C84" s="22">
        <f t="shared" si="8"/>
        <v>-3.3415775197349835</v>
      </c>
    </row>
    <row r="85" spans="1:3" x14ac:dyDescent="0.25">
      <c r="A85">
        <v>2</v>
      </c>
      <c r="B85" s="19">
        <f t="shared" si="7"/>
        <v>7.6309673296184738E-2</v>
      </c>
      <c r="C85" s="22">
        <f t="shared" si="8"/>
        <v>-2.572955568961091</v>
      </c>
    </row>
    <row r="86" spans="1:3" x14ac:dyDescent="0.25">
      <c r="A86">
        <v>14</v>
      </c>
      <c r="B86" s="19">
        <f t="shared" si="7"/>
        <v>1.790637426211086E-2</v>
      </c>
      <c r="C86" s="22">
        <f t="shared" si="8"/>
        <v>-4.0225985254968792</v>
      </c>
    </row>
    <row r="87" spans="1:3" x14ac:dyDescent="0.25">
      <c r="A87">
        <v>1</v>
      </c>
      <c r="B87" s="19">
        <f t="shared" si="7"/>
        <v>0.10225457807468197</v>
      </c>
      <c r="C87" s="22">
        <f t="shared" si="8"/>
        <v>-2.2802897117149992</v>
      </c>
    </row>
    <row r="88" spans="1:3" x14ac:dyDescent="0.25">
      <c r="A88">
        <v>6</v>
      </c>
      <c r="B88" s="19">
        <f t="shared" si="7"/>
        <v>3.9844644878040354E-2</v>
      </c>
      <c r="C88" s="22">
        <f t="shared" si="8"/>
        <v>-3.2227672647574019</v>
      </c>
    </row>
    <row r="89" spans="1:3" x14ac:dyDescent="0.25">
      <c r="A89">
        <v>1</v>
      </c>
      <c r="B89" s="19">
        <f t="shared" si="7"/>
        <v>0.10225457807468197</v>
      </c>
      <c r="C89" s="22">
        <f t="shared" si="8"/>
        <v>-2.2802897117149992</v>
      </c>
    </row>
    <row r="90" spans="1:3" x14ac:dyDescent="0.25">
      <c r="A90">
        <v>2</v>
      </c>
      <c r="B90" s="19">
        <f t="shared" si="7"/>
        <v>7.6309673296184738E-2</v>
      </c>
      <c r="C90" s="22">
        <f t="shared" si="8"/>
        <v>-2.572955568961091</v>
      </c>
    </row>
    <row r="91" spans="1:3" x14ac:dyDescent="0.25">
      <c r="A91">
        <v>4</v>
      </c>
      <c r="B91" s="19">
        <f t="shared" si="7"/>
        <v>5.2413752633705409E-2</v>
      </c>
      <c r="C91" s="22">
        <f t="shared" si="8"/>
        <v>-2.9485862672486811</v>
      </c>
    </row>
    <row r="92" spans="1:3" x14ac:dyDescent="0.25">
      <c r="A92">
        <v>5</v>
      </c>
      <c r="B92" s="19">
        <f t="shared" si="7"/>
        <v>4.5353803794840254E-2</v>
      </c>
      <c r="C92" s="22">
        <f t="shared" si="8"/>
        <v>-3.0932612295362096</v>
      </c>
    </row>
    <row r="93" spans="1:3" x14ac:dyDescent="0.25">
      <c r="A93">
        <v>4</v>
      </c>
      <c r="B93" s="19">
        <f t="shared" si="7"/>
        <v>5.2413752633705409E-2</v>
      </c>
      <c r="C93" s="22">
        <f t="shared" si="8"/>
        <v>-2.9485862672486811</v>
      </c>
    </row>
    <row r="94" spans="1:3" x14ac:dyDescent="0.25">
      <c r="A94">
        <v>15</v>
      </c>
      <c r="B94" s="19">
        <f t="shared" si="7"/>
        <v>1.6441751640034776E-2</v>
      </c>
      <c r="C94" s="22">
        <f t="shared" si="8"/>
        <v>-4.1079313475825083</v>
      </c>
    </row>
    <row r="95" spans="1:3" x14ac:dyDescent="0.25">
      <c r="A95">
        <v>19</v>
      </c>
      <c r="B95" s="19">
        <f t="shared" si="7"/>
        <v>1.1875901460108289E-2</v>
      </c>
      <c r="C95" s="22">
        <f t="shared" si="8"/>
        <v>-4.4332440195124629</v>
      </c>
    </row>
    <row r="96" spans="1:3" x14ac:dyDescent="0.25">
      <c r="A96">
        <v>24</v>
      </c>
      <c r="B96" s="19">
        <f t="shared" si="7"/>
        <v>8.1096935419982773E-3</v>
      </c>
      <c r="C96" s="22">
        <f t="shared" si="8"/>
        <v>-4.8146951992385434</v>
      </c>
    </row>
    <row r="97" spans="1:3" x14ac:dyDescent="0.25">
      <c r="A97">
        <v>12</v>
      </c>
      <c r="B97" s="19">
        <f t="shared" si="7"/>
        <v>2.1377181112953267E-2</v>
      </c>
      <c r="C97" s="22">
        <f t="shared" si="8"/>
        <v>-3.8454312289929953</v>
      </c>
    </row>
    <row r="98" spans="1:3" x14ac:dyDescent="0.25">
      <c r="A98">
        <v>21</v>
      </c>
      <c r="B98" s="19">
        <f t="shared" si="7"/>
        <v>1.0167729159554852E-2</v>
      </c>
      <c r="C98" s="22">
        <f t="shared" si="8"/>
        <v>-4.5885363820002105</v>
      </c>
    </row>
    <row r="99" spans="1:3" x14ac:dyDescent="0.25">
      <c r="A99">
        <v>9</v>
      </c>
      <c r="B99" s="19">
        <f t="shared" si="7"/>
        <v>2.8519556679152736E-2</v>
      </c>
      <c r="C99" s="22">
        <f t="shared" si="8"/>
        <v>-3.557165227766085</v>
      </c>
    </row>
    <row r="100" spans="1:3" x14ac:dyDescent="0.25">
      <c r="A100">
        <v>16</v>
      </c>
      <c r="B100" s="19">
        <f t="shared" si="7"/>
        <v>1.5124107311103257E-2</v>
      </c>
      <c r="C100" s="22">
        <f t="shared" si="8"/>
        <v>-4.1914652975605291</v>
      </c>
    </row>
    <row r="101" spans="1:3" x14ac:dyDescent="0.25">
      <c r="A101">
        <v>10</v>
      </c>
      <c r="B101" s="19">
        <f t="shared" si="7"/>
        <v>2.5809652687608105E-2</v>
      </c>
      <c r="C101" s="22">
        <f t="shared" si="8"/>
        <v>-3.6570067218470705</v>
      </c>
    </row>
    <row r="102" spans="1:3" x14ac:dyDescent="0.25">
      <c r="A102">
        <v>25</v>
      </c>
      <c r="B102" s="19">
        <f t="shared" ref="B102:B133" si="9">_xlfn.GAMMA($B$1+A102)/(_xlfn.GAMMA($B$1)*FACT(A102))*(($B$2/($B$2+1))^$B$1)*(1/($B$2+1))^A102</f>
        <v>7.5321800457468571E-3</v>
      </c>
      <c r="C102" s="22">
        <f t="shared" si="8"/>
        <v>-4.8885707643642125</v>
      </c>
    </row>
    <row r="103" spans="1:3" x14ac:dyDescent="0.25">
      <c r="A103">
        <v>18</v>
      </c>
      <c r="B103" s="19">
        <f t="shared" si="9"/>
        <v>1.2855832334643137E-2</v>
      </c>
      <c r="C103" s="22">
        <f t="shared" si="8"/>
        <v>-4.3539576924301082</v>
      </c>
    </row>
    <row r="104" spans="1:3" x14ac:dyDescent="0.25">
      <c r="A104">
        <v>23</v>
      </c>
      <c r="B104" s="19">
        <f t="shared" si="9"/>
        <v>8.7377078058192142E-3</v>
      </c>
      <c r="C104" s="22">
        <f t="shared" si="8"/>
        <v>-4.7401073884925253</v>
      </c>
    </row>
    <row r="105" spans="1:3" x14ac:dyDescent="0.25">
      <c r="A105">
        <v>25</v>
      </c>
      <c r="B105" s="19">
        <f t="shared" si="9"/>
        <v>7.5321800457468571E-3</v>
      </c>
      <c r="C105" s="22">
        <f t="shared" si="8"/>
        <v>-4.8885707643642125</v>
      </c>
    </row>
    <row r="106" spans="1:3" x14ac:dyDescent="0.25">
      <c r="A106">
        <v>52</v>
      </c>
      <c r="B106" s="19">
        <f t="shared" si="9"/>
        <v>1.193553807626982E-3</v>
      </c>
      <c r="C106" s="22">
        <f t="shared" si="8"/>
        <v>-6.7308200293080622</v>
      </c>
    </row>
    <row r="107" spans="1:3" x14ac:dyDescent="0.25">
      <c r="A107">
        <v>31</v>
      </c>
      <c r="B107" s="19">
        <f t="shared" si="9"/>
        <v>4.8948430116298328E-3</v>
      </c>
      <c r="C107" s="22">
        <f t="shared" si="8"/>
        <v>-5.3195730746825278</v>
      </c>
    </row>
    <row r="108" spans="1:3" x14ac:dyDescent="0.25">
      <c r="A108">
        <v>30</v>
      </c>
      <c r="B108" s="19">
        <f t="shared" si="9"/>
        <v>5.252771850178176E-3</v>
      </c>
      <c r="C108" s="22">
        <f t="shared" si="8"/>
        <v>-5.2489993702439888</v>
      </c>
    </row>
    <row r="109" spans="1:3" x14ac:dyDescent="0.25">
      <c r="A109">
        <v>3</v>
      </c>
      <c r="B109" s="19">
        <f t="shared" si="9"/>
        <v>6.1994007069295427E-2</v>
      </c>
      <c r="C109" s="22">
        <f t="shared" si="8"/>
        <v>-2.7807175587815953</v>
      </c>
    </row>
    <row r="110" spans="1:3" x14ac:dyDescent="0.25">
      <c r="A110">
        <v>37</v>
      </c>
      <c r="B110" s="19">
        <f t="shared" si="9"/>
        <v>3.2313872188634053E-3</v>
      </c>
      <c r="C110" s="22">
        <f t="shared" si="8"/>
        <v>-5.7348437544232311</v>
      </c>
    </row>
    <row r="111" spans="1:3" x14ac:dyDescent="0.25">
      <c r="A111">
        <v>56</v>
      </c>
      <c r="B111" s="19">
        <f t="shared" si="9"/>
        <v>9.2149977980401649E-4</v>
      </c>
      <c r="C111" s="22">
        <f t="shared" si="8"/>
        <v>-6.9895080198082864</v>
      </c>
    </row>
    <row r="112" spans="1:3" x14ac:dyDescent="0.25">
      <c r="A112">
        <v>16</v>
      </c>
      <c r="B112" s="19">
        <f t="shared" si="9"/>
        <v>1.5124107311103257E-2</v>
      </c>
      <c r="C112" s="22">
        <f t="shared" si="8"/>
        <v>-4.1914652975605291</v>
      </c>
    </row>
    <row r="113" spans="1:3" x14ac:dyDescent="0.25">
      <c r="A113">
        <v>19</v>
      </c>
      <c r="B113" s="19">
        <f t="shared" si="9"/>
        <v>1.1875901460108289E-2</v>
      </c>
      <c r="C113" s="22">
        <f t="shared" si="8"/>
        <v>-4.4332440195124629</v>
      </c>
    </row>
    <row r="114" spans="1:3" x14ac:dyDescent="0.25">
      <c r="A114">
        <v>34</v>
      </c>
      <c r="B114" s="19">
        <f t="shared" si="9"/>
        <v>3.9706645961395367E-3</v>
      </c>
      <c r="C114" s="22">
        <f t="shared" si="8"/>
        <v>-5.5288217937244664</v>
      </c>
    </row>
    <row r="115" spans="1:3" x14ac:dyDescent="0.25">
      <c r="A115">
        <v>6</v>
      </c>
      <c r="B115" s="19">
        <f t="shared" si="9"/>
        <v>3.9844644878040354E-2</v>
      </c>
      <c r="C115" s="22">
        <f t="shared" si="8"/>
        <v>-3.2227672647574019</v>
      </c>
    </row>
    <row r="116" spans="1:3" x14ac:dyDescent="0.25">
      <c r="A116">
        <v>10</v>
      </c>
      <c r="B116" s="19">
        <f t="shared" si="9"/>
        <v>2.5809652687608105E-2</v>
      </c>
      <c r="C116" s="22">
        <f t="shared" si="8"/>
        <v>-3.6570067218470705</v>
      </c>
    </row>
    <row r="117" spans="1:3" x14ac:dyDescent="0.25">
      <c r="A117">
        <v>7</v>
      </c>
      <c r="B117" s="19">
        <f t="shared" si="9"/>
        <v>3.5381099291916587E-2</v>
      </c>
      <c r="C117" s="22">
        <f t="shared" si="8"/>
        <v>-3.3415775197349835</v>
      </c>
    </row>
    <row r="118" spans="1:3" x14ac:dyDescent="0.25">
      <c r="A118">
        <v>15</v>
      </c>
      <c r="B118" s="19">
        <f t="shared" si="9"/>
        <v>1.6441751640034776E-2</v>
      </c>
      <c r="C118" s="22">
        <f t="shared" si="8"/>
        <v>-4.1079313475825083</v>
      </c>
    </row>
    <row r="119" spans="1:3" x14ac:dyDescent="0.25">
      <c r="A119">
        <v>37</v>
      </c>
      <c r="B119" s="19">
        <f t="shared" si="9"/>
        <v>3.2313872188634053E-3</v>
      </c>
      <c r="C119" s="22">
        <f t="shared" si="8"/>
        <v>-5.7348437544232311</v>
      </c>
    </row>
    <row r="120" spans="1:3" x14ac:dyDescent="0.25">
      <c r="A120">
        <v>29</v>
      </c>
      <c r="B120" s="19">
        <f t="shared" si="9"/>
        <v>5.6394556985694729E-3</v>
      </c>
      <c r="C120" s="22">
        <f t="shared" si="8"/>
        <v>-5.1779677254751411</v>
      </c>
    </row>
    <row r="121" spans="1:3" x14ac:dyDescent="0.25">
      <c r="A121">
        <v>30</v>
      </c>
      <c r="B121" s="19">
        <f t="shared" si="9"/>
        <v>5.252771850178176E-3</v>
      </c>
      <c r="C121" s="22">
        <f t="shared" si="8"/>
        <v>-5.2489993702439888</v>
      </c>
    </row>
    <row r="122" spans="1:3" x14ac:dyDescent="0.25">
      <c r="A122">
        <v>69</v>
      </c>
      <c r="B122" s="19">
        <f t="shared" si="9"/>
        <v>4.0286992087792582E-4</v>
      </c>
      <c r="C122" s="22">
        <f t="shared" si="8"/>
        <v>-7.8168968250991435</v>
      </c>
    </row>
    <row r="123" spans="1:3" x14ac:dyDescent="0.25">
      <c r="A123">
        <v>41</v>
      </c>
      <c r="B123" s="19">
        <f t="shared" si="9"/>
        <v>2.4654816491889251E-3</v>
      </c>
      <c r="C123" s="22">
        <f t="shared" si="8"/>
        <v>-6.0053680953661521</v>
      </c>
    </row>
    <row r="124" spans="1:3" x14ac:dyDescent="0.25">
      <c r="A124">
        <v>30</v>
      </c>
      <c r="B124" s="19">
        <f t="shared" si="9"/>
        <v>5.252771850178176E-3</v>
      </c>
      <c r="C124" s="22">
        <f t="shared" si="8"/>
        <v>-5.2489993702439888</v>
      </c>
    </row>
    <row r="125" spans="1:3" x14ac:dyDescent="0.25">
      <c r="A125">
        <v>0</v>
      </c>
      <c r="B125" s="19">
        <f t="shared" si="9"/>
        <v>0.18663520649774973</v>
      </c>
      <c r="C125" s="22">
        <f t="shared" si="8"/>
        <v>-1.6785993347441417</v>
      </c>
    </row>
    <row r="126" spans="1:3" x14ac:dyDescent="0.25">
      <c r="A126">
        <v>23</v>
      </c>
      <c r="B126" s="19">
        <f t="shared" si="9"/>
        <v>8.7377078058192142E-3</v>
      </c>
      <c r="C126" s="22">
        <f t="shared" si="8"/>
        <v>-4.7401073884925253</v>
      </c>
    </row>
    <row r="127" spans="1:3" x14ac:dyDescent="0.25">
      <c r="A127">
        <v>47</v>
      </c>
      <c r="B127" s="19">
        <f t="shared" si="9"/>
        <v>1.6550133786103084E-3</v>
      </c>
      <c r="C127" s="22">
        <f t="shared" si="8"/>
        <v>-6.4039461864333322</v>
      </c>
    </row>
    <row r="128" spans="1:3" x14ac:dyDescent="0.25">
      <c r="A128">
        <v>45</v>
      </c>
      <c r="B128" s="19">
        <f t="shared" si="9"/>
        <v>1.8885754350000331E-3</v>
      </c>
      <c r="C128" s="22">
        <f t="shared" si="8"/>
        <v>-6.2719324722091834</v>
      </c>
    </row>
    <row r="129" spans="1:3" x14ac:dyDescent="0.25">
      <c r="A129">
        <v>40</v>
      </c>
      <c r="B129" s="19">
        <f t="shared" si="9"/>
        <v>2.6369329253120685E-3</v>
      </c>
      <c r="C129" s="22">
        <f t="shared" si="8"/>
        <v>-5.9381388079177757</v>
      </c>
    </row>
    <row r="130" spans="1:3" x14ac:dyDescent="0.25">
      <c r="A130">
        <v>31</v>
      </c>
      <c r="B130" s="19">
        <f t="shared" si="9"/>
        <v>4.8948430116298328E-3</v>
      </c>
      <c r="C130" s="22">
        <f t="shared" si="8"/>
        <v>-5.3195730746825278</v>
      </c>
    </row>
    <row r="131" spans="1:3" x14ac:dyDescent="0.25">
      <c r="A131">
        <v>19</v>
      </c>
      <c r="B131" s="19">
        <f t="shared" si="9"/>
        <v>1.1875901460108289E-2</v>
      </c>
      <c r="C131" s="22">
        <f t="shared" si="8"/>
        <v>-4.4332440195124629</v>
      </c>
    </row>
    <row r="132" spans="1:3" x14ac:dyDescent="0.25">
      <c r="A132">
        <v>12</v>
      </c>
      <c r="B132" s="19">
        <f t="shared" si="9"/>
        <v>2.1377181112953267E-2</v>
      </c>
      <c r="C132" s="22">
        <f t="shared" si="8"/>
        <v>-3.8454312289929953</v>
      </c>
    </row>
    <row r="133" spans="1:3" x14ac:dyDescent="0.25">
      <c r="A133">
        <v>60</v>
      </c>
      <c r="B133" s="19">
        <f t="shared" si="9"/>
        <v>7.1297097258728377E-4</v>
      </c>
      <c r="C133" s="22">
        <f t="shared" si="8"/>
        <v>-7.2460698500375091</v>
      </c>
    </row>
    <row r="134" spans="1:3" x14ac:dyDescent="0.25">
      <c r="A134">
        <v>29</v>
      </c>
      <c r="B134" s="19">
        <f t="shared" ref="B134:B159" si="10">_xlfn.GAMMA($B$1+A134)/(_xlfn.GAMMA($B$1)*FACT(A134))*(($B$2/($B$2+1))^$B$1)*(1/($B$2+1))^A134</f>
        <v>5.6394556985694729E-3</v>
      </c>
      <c r="C134" s="22">
        <f t="shared" si="8"/>
        <v>-5.1779677254751411</v>
      </c>
    </row>
    <row r="135" spans="1:3" x14ac:dyDescent="0.25">
      <c r="A135">
        <v>40</v>
      </c>
      <c r="B135" s="19">
        <f t="shared" si="10"/>
        <v>2.6369329253120685E-3</v>
      </c>
      <c r="C135" s="22">
        <f t="shared" ref="C135:C165" si="11">LN(B135)</f>
        <v>-5.9381388079177757</v>
      </c>
    </row>
    <row r="136" spans="1:3" x14ac:dyDescent="0.25">
      <c r="A136">
        <v>13</v>
      </c>
      <c r="B136" s="19">
        <f t="shared" si="10"/>
        <v>1.9541675685340314E-2</v>
      </c>
      <c r="C136" s="22">
        <f t="shared" si="11"/>
        <v>-3.9352058793739579</v>
      </c>
    </row>
    <row r="137" spans="1:3" x14ac:dyDescent="0.25">
      <c r="A137">
        <v>16</v>
      </c>
      <c r="B137" s="19">
        <f t="shared" si="10"/>
        <v>1.5124107311103257E-2</v>
      </c>
      <c r="C137" s="22">
        <f t="shared" si="11"/>
        <v>-4.1914652975605291</v>
      </c>
    </row>
    <row r="138" spans="1:3" x14ac:dyDescent="0.25">
      <c r="A138">
        <v>24</v>
      </c>
      <c r="B138" s="19">
        <f t="shared" si="10"/>
        <v>8.1096935419982773E-3</v>
      </c>
      <c r="C138" s="22">
        <f t="shared" si="11"/>
        <v>-4.8146951992385434</v>
      </c>
    </row>
    <row r="139" spans="1:3" x14ac:dyDescent="0.25">
      <c r="A139">
        <v>19</v>
      </c>
      <c r="B139" s="19">
        <f t="shared" si="10"/>
        <v>1.1875901460108289E-2</v>
      </c>
      <c r="C139" s="22">
        <f t="shared" si="11"/>
        <v>-4.4332440195124629</v>
      </c>
    </row>
    <row r="140" spans="1:3" x14ac:dyDescent="0.25">
      <c r="A140">
        <v>36</v>
      </c>
      <c r="B140" s="19">
        <f t="shared" si="10"/>
        <v>3.4599716589226591E-3</v>
      </c>
      <c r="C140" s="22">
        <f t="shared" si="11"/>
        <v>-5.666494881008866</v>
      </c>
    </row>
    <row r="141" spans="1:3" x14ac:dyDescent="0.25">
      <c r="A141">
        <v>8</v>
      </c>
      <c r="B141" s="19">
        <f t="shared" si="10"/>
        <v>3.1668260318195723E-2</v>
      </c>
      <c r="C141" s="22">
        <f t="shared" si="11"/>
        <v>-3.4524403514782489</v>
      </c>
    </row>
    <row r="142" spans="1:3" x14ac:dyDescent="0.25">
      <c r="A142">
        <v>0</v>
      </c>
      <c r="B142" s="19">
        <f t="shared" si="10"/>
        <v>0.18663520649774973</v>
      </c>
      <c r="C142" s="22">
        <f t="shared" si="11"/>
        <v>-1.6785993347441417</v>
      </c>
    </row>
    <row r="143" spans="1:3" x14ac:dyDescent="0.25">
      <c r="A143">
        <v>0</v>
      </c>
      <c r="B143" s="19">
        <f t="shared" si="10"/>
        <v>0.18663520649774973</v>
      </c>
      <c r="C143" s="22">
        <f t="shared" si="11"/>
        <v>-1.6785993347441417</v>
      </c>
    </row>
    <row r="144" spans="1:3" x14ac:dyDescent="0.25">
      <c r="A144">
        <v>0</v>
      </c>
      <c r="B144" s="19">
        <f t="shared" si="10"/>
        <v>0.18663520649774973</v>
      </c>
      <c r="C144" s="22">
        <f t="shared" si="11"/>
        <v>-1.6785993347441417</v>
      </c>
    </row>
    <row r="145" spans="1:3" x14ac:dyDescent="0.25">
      <c r="A145">
        <v>0</v>
      </c>
      <c r="B145" s="19">
        <f t="shared" si="10"/>
        <v>0.18663520649774973</v>
      </c>
      <c r="C145" s="22">
        <f t="shared" si="11"/>
        <v>-1.6785993347441417</v>
      </c>
    </row>
    <row r="146" spans="1:3" x14ac:dyDescent="0.25">
      <c r="A146">
        <v>1</v>
      </c>
      <c r="B146" s="19">
        <f t="shared" si="10"/>
        <v>0.10225457807468197</v>
      </c>
      <c r="C146" s="22">
        <f t="shared" si="11"/>
        <v>-2.2802897117149992</v>
      </c>
    </row>
    <row r="147" spans="1:3" x14ac:dyDescent="0.25">
      <c r="A147">
        <v>0</v>
      </c>
      <c r="B147" s="19">
        <f t="shared" si="10"/>
        <v>0.18663520649774973</v>
      </c>
      <c r="C147" s="22">
        <f t="shared" si="11"/>
        <v>-1.6785993347441417</v>
      </c>
    </row>
    <row r="148" spans="1:3" x14ac:dyDescent="0.25">
      <c r="A148">
        <v>1</v>
      </c>
      <c r="B148" s="19">
        <f t="shared" si="10"/>
        <v>0.10225457807468197</v>
      </c>
      <c r="C148" s="22">
        <f t="shared" si="11"/>
        <v>-2.2802897117149992</v>
      </c>
    </row>
    <row r="149" spans="1:3" x14ac:dyDescent="0.25">
      <c r="A149">
        <v>2</v>
      </c>
      <c r="B149" s="19">
        <f t="shared" si="10"/>
        <v>7.6309673296184738E-2</v>
      </c>
      <c r="C149" s="22">
        <f t="shared" si="11"/>
        <v>-2.572955568961091</v>
      </c>
    </row>
    <row r="150" spans="1:3" x14ac:dyDescent="0.25">
      <c r="A150">
        <v>0</v>
      </c>
      <c r="B150" s="19">
        <f t="shared" si="10"/>
        <v>0.18663520649774973</v>
      </c>
      <c r="C150" s="22">
        <f t="shared" si="11"/>
        <v>-1.6785993347441417</v>
      </c>
    </row>
    <row r="151" spans="1:3" x14ac:dyDescent="0.25">
      <c r="A151">
        <v>1</v>
      </c>
      <c r="B151" s="19">
        <f t="shared" si="10"/>
        <v>0.10225457807468197</v>
      </c>
      <c r="C151" s="22">
        <f t="shared" si="11"/>
        <v>-2.2802897117149992</v>
      </c>
    </row>
    <row r="152" spans="1:3" x14ac:dyDescent="0.25">
      <c r="A152">
        <v>3</v>
      </c>
      <c r="B152" s="19">
        <f t="shared" si="10"/>
        <v>6.1994007069295427E-2</v>
      </c>
      <c r="C152" s="22">
        <f t="shared" si="11"/>
        <v>-2.7807175587815953</v>
      </c>
    </row>
    <row r="153" spans="1:3" x14ac:dyDescent="0.25">
      <c r="A153">
        <v>0</v>
      </c>
      <c r="B153" s="19">
        <f t="shared" si="10"/>
        <v>0.18663520649774973</v>
      </c>
      <c r="C153" s="22">
        <f t="shared" si="11"/>
        <v>-1.6785993347441417</v>
      </c>
    </row>
    <row r="154" spans="1:3" x14ac:dyDescent="0.25">
      <c r="A154">
        <v>0</v>
      </c>
      <c r="B154" s="19">
        <f t="shared" si="10"/>
        <v>0.18663520649774973</v>
      </c>
      <c r="C154" s="22">
        <f t="shared" si="11"/>
        <v>-1.6785993347441417</v>
      </c>
    </row>
    <row r="155" spans="1:3" x14ac:dyDescent="0.25">
      <c r="A155">
        <v>0</v>
      </c>
      <c r="B155" s="19">
        <f t="shared" si="10"/>
        <v>0.18663520649774973</v>
      </c>
      <c r="C155" s="22">
        <f t="shared" si="11"/>
        <v>-1.6785993347441417</v>
      </c>
    </row>
    <row r="156" spans="1:3" x14ac:dyDescent="0.25">
      <c r="A156">
        <v>4</v>
      </c>
      <c r="B156" s="19">
        <f t="shared" si="10"/>
        <v>5.2413752633705409E-2</v>
      </c>
      <c r="C156" s="22">
        <f t="shared" si="11"/>
        <v>-2.9485862672486811</v>
      </c>
    </row>
    <row r="157" spans="1:3" x14ac:dyDescent="0.25">
      <c r="A157">
        <v>0</v>
      </c>
      <c r="B157" s="19">
        <f t="shared" si="10"/>
        <v>0.18663520649774973</v>
      </c>
      <c r="C157" s="22">
        <f t="shared" si="11"/>
        <v>-1.6785993347441417</v>
      </c>
    </row>
    <row r="158" spans="1:3" x14ac:dyDescent="0.25">
      <c r="A158">
        <v>1</v>
      </c>
      <c r="B158" s="19">
        <f t="shared" si="10"/>
        <v>0.10225457807468197</v>
      </c>
      <c r="C158" s="22">
        <f t="shared" si="11"/>
        <v>-2.2802897117149992</v>
      </c>
    </row>
    <row r="159" spans="1:3" x14ac:dyDescent="0.25">
      <c r="A159">
        <v>0</v>
      </c>
      <c r="B159" s="19">
        <f t="shared" si="10"/>
        <v>0.18663520649774973</v>
      </c>
      <c r="C159" s="22">
        <f t="shared" si="11"/>
        <v>-1.6785993347441417</v>
      </c>
    </row>
    <row r="160" spans="1:3" x14ac:dyDescent="0.25">
      <c r="A160">
        <v>0</v>
      </c>
      <c r="B160" s="19">
        <f t="shared" ref="B160:B165" si="12">_xlfn.GAMMA($B$1+A160)/(_xlfn.GAMMA($B$1)*FACT(A160))*(($B$2/($B$2+1))^$B$1)*(1/($B$2+1))^A160</f>
        <v>0.18663520649774973</v>
      </c>
      <c r="C160" s="22">
        <f t="shared" si="11"/>
        <v>-1.6785993347441417</v>
      </c>
    </row>
    <row r="161" spans="1:3" x14ac:dyDescent="0.25">
      <c r="A161">
        <v>3</v>
      </c>
      <c r="B161" s="19">
        <f t="shared" si="12"/>
        <v>6.1994007069295427E-2</v>
      </c>
      <c r="C161" s="22">
        <f t="shared" si="11"/>
        <v>-2.7807175587815953</v>
      </c>
    </row>
    <row r="162" spans="1:3" x14ac:dyDescent="0.25">
      <c r="A162">
        <v>0</v>
      </c>
      <c r="B162" s="19">
        <f t="shared" si="12"/>
        <v>0.18663520649774973</v>
      </c>
      <c r="C162" s="22">
        <f t="shared" si="11"/>
        <v>-1.6785993347441417</v>
      </c>
    </row>
    <row r="163" spans="1:3" x14ac:dyDescent="0.25">
      <c r="A163">
        <v>3</v>
      </c>
      <c r="B163" s="19">
        <f t="shared" si="12"/>
        <v>6.1994007069295427E-2</v>
      </c>
      <c r="C163" s="22">
        <f t="shared" si="11"/>
        <v>-2.7807175587815953</v>
      </c>
    </row>
    <row r="164" spans="1:3" x14ac:dyDescent="0.25">
      <c r="A164">
        <v>7</v>
      </c>
      <c r="B164" s="19">
        <f t="shared" si="12"/>
        <v>3.5381099291916587E-2</v>
      </c>
      <c r="C164" s="22">
        <f t="shared" si="11"/>
        <v>-3.3415775197349835</v>
      </c>
    </row>
    <row r="165" spans="1:3" x14ac:dyDescent="0.25">
      <c r="A165">
        <v>0</v>
      </c>
      <c r="B165" s="19">
        <f t="shared" si="12"/>
        <v>0.18663520649774973</v>
      </c>
      <c r="C165" s="22">
        <f t="shared" si="11"/>
        <v>-1.6785993347441417</v>
      </c>
    </row>
    <row r="166" spans="1:3" x14ac:dyDescent="0.25">
      <c r="B166" s="19"/>
      <c r="C166" s="22"/>
    </row>
    <row r="167" spans="1:3" x14ac:dyDescent="0.25">
      <c r="B167" s="19"/>
      <c r="C167" s="22"/>
    </row>
    <row r="168" spans="1:3" x14ac:dyDescent="0.25">
      <c r="B168" s="19"/>
      <c r="C168" s="22"/>
    </row>
    <row r="169" spans="1:3" x14ac:dyDescent="0.25">
      <c r="B169" s="19"/>
      <c r="C169" s="22"/>
    </row>
    <row r="170" spans="1:3" x14ac:dyDescent="0.25">
      <c r="B170" s="19"/>
      <c r="C170" s="22"/>
    </row>
    <row r="171" spans="1:3" x14ac:dyDescent="0.25">
      <c r="B171" s="19"/>
      <c r="C171" s="22"/>
    </row>
    <row r="172" spans="1:3" x14ac:dyDescent="0.25">
      <c r="B172" s="19"/>
      <c r="C172" s="22"/>
    </row>
    <row r="173" spans="1:3" x14ac:dyDescent="0.25">
      <c r="B173" s="19"/>
      <c r="C173" s="22"/>
    </row>
    <row r="174" spans="1:3" x14ac:dyDescent="0.25">
      <c r="B174" s="19"/>
      <c r="C174" s="22"/>
    </row>
    <row r="175" spans="1:3" x14ac:dyDescent="0.25">
      <c r="B175" s="19"/>
      <c r="C175" s="22"/>
    </row>
    <row r="176" spans="1:3" x14ac:dyDescent="0.25">
      <c r="B176" s="19"/>
      <c r="C176" s="22"/>
    </row>
    <row r="177" spans="2:3" x14ac:dyDescent="0.25">
      <c r="B177" s="19"/>
      <c r="C177" s="22"/>
    </row>
    <row r="178" spans="2:3" x14ac:dyDescent="0.25">
      <c r="B178" s="19"/>
      <c r="C178" s="22"/>
    </row>
    <row r="179" spans="2:3" x14ac:dyDescent="0.25">
      <c r="B179" s="19"/>
      <c r="C179" s="22"/>
    </row>
    <row r="180" spans="2:3" x14ac:dyDescent="0.25">
      <c r="B180" s="19"/>
      <c r="C180" s="22"/>
    </row>
    <row r="181" spans="2:3" x14ac:dyDescent="0.25">
      <c r="B181" s="19"/>
      <c r="C181" s="22"/>
    </row>
    <row r="182" spans="2:3" x14ac:dyDescent="0.25">
      <c r="B182" s="19"/>
      <c r="C182" s="22"/>
    </row>
    <row r="183" spans="2:3" x14ac:dyDescent="0.25">
      <c r="B183" s="19"/>
      <c r="C183" s="22"/>
    </row>
    <row r="184" spans="2:3" x14ac:dyDescent="0.25">
      <c r="B184" s="19"/>
      <c r="C184" s="22"/>
    </row>
    <row r="185" spans="2:3" x14ac:dyDescent="0.25">
      <c r="B185" s="19"/>
      <c r="C185" s="22"/>
    </row>
    <row r="186" spans="2:3" x14ac:dyDescent="0.25">
      <c r="B186" s="19"/>
      <c r="C186" s="22"/>
    </row>
    <row r="187" spans="2:3" x14ac:dyDescent="0.25">
      <c r="B187" s="19"/>
      <c r="C187" s="22"/>
    </row>
    <row r="188" spans="2:3" x14ac:dyDescent="0.25">
      <c r="B188" s="19"/>
      <c r="C188" s="22"/>
    </row>
    <row r="189" spans="2:3" x14ac:dyDescent="0.25">
      <c r="B189" s="19"/>
      <c r="C189" s="22"/>
    </row>
    <row r="190" spans="2:3" x14ac:dyDescent="0.25">
      <c r="B190" s="19"/>
      <c r="C190" s="22"/>
    </row>
    <row r="191" spans="2:3" x14ac:dyDescent="0.25">
      <c r="B191" s="19"/>
      <c r="C191" s="22"/>
    </row>
    <row r="192" spans="2:3" x14ac:dyDescent="0.25">
      <c r="B192" s="19"/>
      <c r="C192" s="22"/>
    </row>
    <row r="193" spans="2:3" x14ac:dyDescent="0.25">
      <c r="B193" s="19"/>
      <c r="C193" s="22"/>
    </row>
    <row r="194" spans="2:3" x14ac:dyDescent="0.25">
      <c r="B194" s="19"/>
      <c r="C194" s="22"/>
    </row>
    <row r="195" spans="2:3" x14ac:dyDescent="0.25">
      <c r="B195" s="19"/>
      <c r="C195" s="22"/>
    </row>
    <row r="196" spans="2:3" x14ac:dyDescent="0.25">
      <c r="B196" s="19"/>
      <c r="C196" s="22"/>
    </row>
    <row r="197" spans="2:3" x14ac:dyDescent="0.25">
      <c r="B197" s="19"/>
      <c r="C197" s="22"/>
    </row>
    <row r="198" spans="2:3" x14ac:dyDescent="0.25">
      <c r="B198" s="19"/>
      <c r="C198" s="22"/>
    </row>
    <row r="199" spans="2:3" x14ac:dyDescent="0.25">
      <c r="B199" s="19"/>
      <c r="C199" s="22"/>
    </row>
    <row r="200" spans="2:3" x14ac:dyDescent="0.25">
      <c r="B200" s="19"/>
      <c r="C200" s="22"/>
    </row>
    <row r="201" spans="2:3" x14ac:dyDescent="0.25">
      <c r="B201" s="19"/>
      <c r="C201" s="22"/>
    </row>
    <row r="202" spans="2:3" x14ac:dyDescent="0.25">
      <c r="B202" s="19"/>
      <c r="C202" s="22"/>
    </row>
    <row r="203" spans="2:3" x14ac:dyDescent="0.25">
      <c r="B203" s="19"/>
      <c r="C203" s="22"/>
    </row>
    <row r="204" spans="2:3" x14ac:dyDescent="0.25">
      <c r="B204" s="19"/>
      <c r="C204" s="22"/>
    </row>
    <row r="205" spans="2:3" x14ac:dyDescent="0.25">
      <c r="B205" s="19"/>
      <c r="C205" s="22"/>
    </row>
    <row r="206" spans="2:3" x14ac:dyDescent="0.25">
      <c r="B206" s="19"/>
      <c r="C206" s="22"/>
    </row>
    <row r="207" spans="2:3" x14ac:dyDescent="0.25">
      <c r="B207" s="19"/>
      <c r="C207" s="22"/>
    </row>
    <row r="208" spans="2:3" x14ac:dyDescent="0.25">
      <c r="B208" s="19"/>
      <c r="C208" s="22"/>
    </row>
    <row r="209" spans="2:3" x14ac:dyDescent="0.25">
      <c r="B209" s="19"/>
      <c r="C209" s="22"/>
    </row>
    <row r="210" spans="2:3" x14ac:dyDescent="0.25">
      <c r="B210" s="19"/>
      <c r="C210" s="22"/>
    </row>
    <row r="211" spans="2:3" x14ac:dyDescent="0.25">
      <c r="B211" s="19"/>
      <c r="C211" s="22"/>
    </row>
    <row r="212" spans="2:3" x14ac:dyDescent="0.25">
      <c r="B212" s="19"/>
      <c r="C212" s="22"/>
    </row>
    <row r="213" spans="2:3" x14ac:dyDescent="0.25">
      <c r="B213" s="19"/>
      <c r="C213" s="22"/>
    </row>
    <row r="214" spans="2:3" x14ac:dyDescent="0.25">
      <c r="B214" s="19"/>
      <c r="C214" s="22"/>
    </row>
    <row r="215" spans="2:3" x14ac:dyDescent="0.25">
      <c r="B215" s="19"/>
      <c r="C215" s="22"/>
    </row>
    <row r="216" spans="2:3" x14ac:dyDescent="0.25">
      <c r="B216" s="19"/>
      <c r="C216" s="22"/>
    </row>
    <row r="217" spans="2:3" x14ac:dyDescent="0.25">
      <c r="B217" s="19"/>
      <c r="C217" s="22"/>
    </row>
    <row r="218" spans="2:3" x14ac:dyDescent="0.25">
      <c r="B218" s="19"/>
      <c r="C218" s="22"/>
    </row>
    <row r="219" spans="2:3" x14ac:dyDescent="0.25">
      <c r="B219" s="19"/>
      <c r="C219" s="22"/>
    </row>
    <row r="220" spans="2:3" x14ac:dyDescent="0.25">
      <c r="B220" s="19"/>
      <c r="C220" s="22"/>
    </row>
    <row r="221" spans="2:3" x14ac:dyDescent="0.25">
      <c r="B221" s="19"/>
      <c r="C221" s="22"/>
    </row>
    <row r="222" spans="2:3" x14ac:dyDescent="0.25">
      <c r="B222" s="19"/>
      <c r="C222" s="22"/>
    </row>
    <row r="223" spans="2:3" x14ac:dyDescent="0.25">
      <c r="B223" s="19"/>
      <c r="C223" s="22"/>
    </row>
    <row r="224" spans="2:3" x14ac:dyDescent="0.25">
      <c r="B224" s="19"/>
      <c r="C224" s="22"/>
    </row>
    <row r="225" spans="2:3" x14ac:dyDescent="0.25">
      <c r="B225" s="19"/>
      <c r="C225" s="22"/>
    </row>
    <row r="226" spans="2:3" x14ac:dyDescent="0.25">
      <c r="B226" s="19"/>
      <c r="C226" s="22"/>
    </row>
    <row r="227" spans="2:3" x14ac:dyDescent="0.25">
      <c r="B227" s="19"/>
      <c r="C227" s="22"/>
    </row>
    <row r="228" spans="2:3" x14ac:dyDescent="0.25">
      <c r="B228" s="19"/>
      <c r="C228" s="22"/>
    </row>
    <row r="229" spans="2:3" x14ac:dyDescent="0.25">
      <c r="B229" s="19"/>
      <c r="C229" s="22"/>
    </row>
    <row r="230" spans="2:3" x14ac:dyDescent="0.25">
      <c r="B230" s="19"/>
      <c r="C230" s="22"/>
    </row>
    <row r="231" spans="2:3" x14ac:dyDescent="0.25">
      <c r="B231" s="19"/>
      <c r="C231" s="22"/>
    </row>
    <row r="232" spans="2:3" x14ac:dyDescent="0.25">
      <c r="B232" s="19"/>
      <c r="C232" s="22"/>
    </row>
    <row r="233" spans="2:3" x14ac:dyDescent="0.25">
      <c r="B233" s="19"/>
      <c r="C233" s="22"/>
    </row>
    <row r="234" spans="2:3" x14ac:dyDescent="0.25">
      <c r="B234" s="19"/>
      <c r="C234" s="22"/>
    </row>
    <row r="235" spans="2:3" x14ac:dyDescent="0.25">
      <c r="B235" s="19"/>
      <c r="C235" s="22"/>
    </row>
    <row r="236" spans="2:3" x14ac:dyDescent="0.25">
      <c r="B236" s="19"/>
      <c r="C236" s="22"/>
    </row>
    <row r="237" spans="2:3" x14ac:dyDescent="0.25">
      <c r="B237" s="19"/>
      <c r="C237" s="22"/>
    </row>
    <row r="238" spans="2:3" x14ac:dyDescent="0.25">
      <c r="B238" s="19"/>
      <c r="C238" s="22"/>
    </row>
    <row r="239" spans="2:3" x14ac:dyDescent="0.25">
      <c r="B239" s="19"/>
      <c r="C239" s="22"/>
    </row>
    <row r="240" spans="2:3" x14ac:dyDescent="0.25">
      <c r="B240" s="19"/>
      <c r="C240" s="22"/>
    </row>
    <row r="241" spans="2:3" x14ac:dyDescent="0.25">
      <c r="B241" s="19"/>
      <c r="C241" s="22"/>
    </row>
    <row r="242" spans="2:3" x14ac:dyDescent="0.25">
      <c r="B242" s="19"/>
      <c r="C242" s="22"/>
    </row>
    <row r="243" spans="2:3" x14ac:dyDescent="0.25">
      <c r="B243" s="19"/>
      <c r="C243" s="22"/>
    </row>
    <row r="244" spans="2:3" x14ac:dyDescent="0.25">
      <c r="B244" s="19"/>
      <c r="C244" s="22"/>
    </row>
    <row r="245" spans="2:3" x14ac:dyDescent="0.25">
      <c r="B245" s="19"/>
      <c r="C245" s="22"/>
    </row>
    <row r="246" spans="2:3" x14ac:dyDescent="0.25">
      <c r="B246" s="19"/>
      <c r="C246" s="22"/>
    </row>
    <row r="247" spans="2:3" x14ac:dyDescent="0.25">
      <c r="B247" s="19"/>
      <c r="C247" s="22"/>
    </row>
    <row r="248" spans="2:3" x14ac:dyDescent="0.25">
      <c r="B248" s="19"/>
      <c r="C248" s="22"/>
    </row>
    <row r="249" spans="2:3" x14ac:dyDescent="0.25">
      <c r="B249" s="19"/>
      <c r="C249" s="22"/>
    </row>
    <row r="250" spans="2:3" x14ac:dyDescent="0.25">
      <c r="B250" s="19"/>
      <c r="C250" s="22"/>
    </row>
    <row r="251" spans="2:3" x14ac:dyDescent="0.25">
      <c r="B251" s="19"/>
      <c r="C251" s="22"/>
    </row>
    <row r="252" spans="2:3" x14ac:dyDescent="0.25">
      <c r="B252" s="19"/>
      <c r="C252" s="22"/>
    </row>
    <row r="253" spans="2:3" x14ac:dyDescent="0.25">
      <c r="B253" s="19"/>
      <c r="C253" s="22"/>
    </row>
    <row r="254" spans="2:3" x14ac:dyDescent="0.25">
      <c r="B254" s="19"/>
      <c r="C254" s="22"/>
    </row>
    <row r="255" spans="2:3" x14ac:dyDescent="0.25">
      <c r="B255" s="19"/>
      <c r="C255" s="22"/>
    </row>
    <row r="256" spans="2:3" x14ac:dyDescent="0.25">
      <c r="B256" s="19"/>
      <c r="C256" s="22"/>
    </row>
    <row r="257" spans="2:3" x14ac:dyDescent="0.25">
      <c r="B257" s="19"/>
      <c r="C257" s="22"/>
    </row>
    <row r="258" spans="2:3" x14ac:dyDescent="0.25">
      <c r="B258" s="19"/>
      <c r="C258" s="22"/>
    </row>
    <row r="259" spans="2:3" x14ac:dyDescent="0.25">
      <c r="B259" s="19"/>
      <c r="C259" s="22"/>
    </row>
    <row r="260" spans="2:3" x14ac:dyDescent="0.25">
      <c r="B260" s="19"/>
      <c r="C260" s="22"/>
    </row>
    <row r="261" spans="2:3" x14ac:dyDescent="0.25">
      <c r="B261" s="19"/>
      <c r="C261" s="22"/>
    </row>
    <row r="262" spans="2:3" x14ac:dyDescent="0.25">
      <c r="B262" s="19"/>
      <c r="C262" s="22"/>
    </row>
    <row r="263" spans="2:3" x14ac:dyDescent="0.25">
      <c r="B263" s="19"/>
      <c r="C263" s="22"/>
    </row>
    <row r="264" spans="2:3" x14ac:dyDescent="0.25">
      <c r="B264" s="19"/>
      <c r="C264" s="22"/>
    </row>
    <row r="265" spans="2:3" x14ac:dyDescent="0.25">
      <c r="B265" s="19"/>
      <c r="C265" s="22"/>
    </row>
    <row r="266" spans="2:3" x14ac:dyDescent="0.25">
      <c r="B266" s="19"/>
      <c r="C266" s="22"/>
    </row>
    <row r="267" spans="2:3" x14ac:dyDescent="0.25">
      <c r="B267" s="19"/>
      <c r="C267" s="22"/>
    </row>
    <row r="268" spans="2:3" x14ac:dyDescent="0.25">
      <c r="B268" s="19"/>
      <c r="C268" s="22"/>
    </row>
    <row r="269" spans="2:3" x14ac:dyDescent="0.25">
      <c r="B269" s="19"/>
      <c r="C269" s="22"/>
    </row>
    <row r="270" spans="2:3" x14ac:dyDescent="0.25">
      <c r="B270" s="19"/>
      <c r="C270" s="22"/>
    </row>
    <row r="271" spans="2:3" x14ac:dyDescent="0.25">
      <c r="B271" s="19"/>
      <c r="C271" s="22"/>
    </row>
    <row r="272" spans="2:3" x14ac:dyDescent="0.25">
      <c r="B272" s="19"/>
      <c r="C272" s="22"/>
    </row>
    <row r="273" spans="2:3" x14ac:dyDescent="0.25">
      <c r="B273" s="19"/>
      <c r="C273" s="22"/>
    </row>
    <row r="274" spans="2:3" x14ac:dyDescent="0.25">
      <c r="B274" s="19"/>
      <c r="C274" s="22"/>
    </row>
    <row r="275" spans="2:3" x14ac:dyDescent="0.25">
      <c r="B275" s="19"/>
      <c r="C275" s="22"/>
    </row>
    <row r="276" spans="2:3" x14ac:dyDescent="0.25">
      <c r="B276" s="19"/>
      <c r="C276" s="22"/>
    </row>
    <row r="277" spans="2:3" x14ac:dyDescent="0.25">
      <c r="B277" s="19"/>
      <c r="C277" s="22"/>
    </row>
    <row r="278" spans="2:3" x14ac:dyDescent="0.25">
      <c r="B278" s="19"/>
      <c r="C278" s="22"/>
    </row>
    <row r="279" spans="2:3" x14ac:dyDescent="0.25">
      <c r="B279" s="19"/>
      <c r="C279" s="22"/>
    </row>
    <row r="280" spans="2:3" x14ac:dyDescent="0.25">
      <c r="B280" s="19"/>
      <c r="C280" s="22"/>
    </row>
    <row r="281" spans="2:3" x14ac:dyDescent="0.25">
      <c r="B281" s="19"/>
      <c r="C281" s="22"/>
    </row>
    <row r="282" spans="2:3" x14ac:dyDescent="0.25">
      <c r="B282" s="19"/>
      <c r="C282" s="22"/>
    </row>
    <row r="283" spans="2:3" x14ac:dyDescent="0.25">
      <c r="B283" s="19"/>
      <c r="C283" s="22"/>
    </row>
    <row r="284" spans="2:3" x14ac:dyDescent="0.25">
      <c r="B284" s="19"/>
      <c r="C284" s="22"/>
    </row>
    <row r="285" spans="2:3" x14ac:dyDescent="0.25">
      <c r="B285" s="19"/>
      <c r="C285" s="22"/>
    </row>
    <row r="286" spans="2:3" x14ac:dyDescent="0.25">
      <c r="B286" s="19"/>
      <c r="C286" s="22"/>
    </row>
    <row r="287" spans="2:3" x14ac:dyDescent="0.25">
      <c r="B287" s="19"/>
      <c r="C287" s="22"/>
    </row>
    <row r="288" spans="2:3" x14ac:dyDescent="0.25">
      <c r="B288" s="19"/>
      <c r="C288" s="22"/>
    </row>
    <row r="289" spans="2:3" x14ac:dyDescent="0.25">
      <c r="B289" s="19"/>
      <c r="C289" s="22"/>
    </row>
    <row r="290" spans="2:3" x14ac:dyDescent="0.25">
      <c r="B290" s="19"/>
      <c r="C290" s="22"/>
    </row>
    <row r="291" spans="2:3" x14ac:dyDescent="0.25">
      <c r="B291" s="19"/>
      <c r="C291" s="22"/>
    </row>
    <row r="292" spans="2:3" x14ac:dyDescent="0.25">
      <c r="B292" s="19"/>
      <c r="C292" s="22"/>
    </row>
    <row r="293" spans="2:3" x14ac:dyDescent="0.25">
      <c r="B293" s="19"/>
      <c r="C293" s="22"/>
    </row>
    <row r="294" spans="2:3" x14ac:dyDescent="0.25">
      <c r="B294" s="19"/>
      <c r="C294" s="22"/>
    </row>
    <row r="295" spans="2:3" x14ac:dyDescent="0.25">
      <c r="B295" s="19"/>
      <c r="C295" s="22"/>
    </row>
    <row r="296" spans="2:3" x14ac:dyDescent="0.25">
      <c r="B296" s="19"/>
      <c r="C296" s="22"/>
    </row>
    <row r="297" spans="2:3" x14ac:dyDescent="0.25">
      <c r="B297" s="19"/>
      <c r="C297" s="22"/>
    </row>
    <row r="298" spans="2:3" x14ac:dyDescent="0.25">
      <c r="B298" s="19"/>
      <c r="C298" s="22"/>
    </row>
    <row r="299" spans="2:3" x14ac:dyDescent="0.25">
      <c r="B299" s="19"/>
      <c r="C299" s="22"/>
    </row>
    <row r="300" spans="2:3" x14ac:dyDescent="0.25">
      <c r="B300" s="19"/>
      <c r="C300" s="22"/>
    </row>
    <row r="301" spans="2:3" x14ac:dyDescent="0.25">
      <c r="B301" s="19"/>
      <c r="C301" s="22"/>
    </row>
    <row r="302" spans="2:3" x14ac:dyDescent="0.25">
      <c r="B302" s="19"/>
      <c r="C302" s="22"/>
    </row>
    <row r="303" spans="2:3" x14ac:dyDescent="0.25">
      <c r="B303" s="19"/>
      <c r="C303" s="22"/>
    </row>
    <row r="304" spans="2:3" x14ac:dyDescent="0.25">
      <c r="B304" s="19"/>
      <c r="C304" s="22"/>
    </row>
    <row r="305" spans="2:3" x14ac:dyDescent="0.25">
      <c r="B305" s="19"/>
      <c r="C305" s="22"/>
    </row>
    <row r="306" spans="2:3" x14ac:dyDescent="0.25">
      <c r="B306" s="19"/>
      <c r="C306" s="22"/>
    </row>
    <row r="307" spans="2:3" x14ac:dyDescent="0.25">
      <c r="B307" s="19"/>
      <c r="C307" s="22"/>
    </row>
    <row r="308" spans="2:3" x14ac:dyDescent="0.25">
      <c r="B308" s="19"/>
      <c r="C308" s="22"/>
    </row>
    <row r="309" spans="2:3" x14ac:dyDescent="0.25">
      <c r="B309" s="19"/>
      <c r="C309" s="2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I309"/>
  <sheetViews>
    <sheetView workbookViewId="0">
      <selection activeCell="G17" sqref="G17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9" x14ac:dyDescent="0.25">
      <c r="A1" s="3" t="s">
        <v>194</v>
      </c>
      <c r="B1" s="20">
        <v>1.0920518292773267</v>
      </c>
      <c r="E1" s="3" t="s">
        <v>202</v>
      </c>
      <c r="F1" s="21">
        <f>SUM(I6:I16)</f>
        <v>6.8541319059719612</v>
      </c>
    </row>
    <row r="2" spans="1:9" x14ac:dyDescent="0.25">
      <c r="A2" s="3" t="s">
        <v>195</v>
      </c>
      <c r="B2" s="20">
        <v>0.51677366963767346</v>
      </c>
      <c r="E2" s="3" t="s">
        <v>203</v>
      </c>
      <c r="F2">
        <f>COUNT(E6:E16)-2-1</f>
        <v>7</v>
      </c>
    </row>
    <row r="3" spans="1:9" x14ac:dyDescent="0.25">
      <c r="A3" s="3" t="s">
        <v>197</v>
      </c>
      <c r="B3" s="21">
        <f>SUM(C6:C164)</f>
        <v>-310.64011082895382</v>
      </c>
      <c r="E3" s="3" t="s">
        <v>204</v>
      </c>
      <c r="F3" s="19">
        <f>_xlfn.CHISQ.DIST.RT(F1,F2)</f>
        <v>0.44422413879115696</v>
      </c>
    </row>
    <row r="5" spans="1:9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</row>
    <row r="6" spans="1:9" x14ac:dyDescent="0.25">
      <c r="A6">
        <v>1</v>
      </c>
      <c r="B6" s="19">
        <f>_xlfn.GAMMA($B$1+A6)/(_xlfn.GAMMA($B$1)*FACT(A6))*(($B$2/($B$2+1))^$B$1)*(1/($B$2+1))^A6</f>
        <v>0.22215533791843442</v>
      </c>
      <c r="C6" s="22">
        <f>LN(B6)</f>
        <v>-1.5043784214466993</v>
      </c>
      <c r="E6">
        <v>0</v>
      </c>
      <c r="F6" s="19">
        <f t="shared" ref="F6:F15" si="0">_xlfn.GAMMA($B$1+E6)/(_xlfn.GAMMA($B$1)*FACT(E6))*(($B$2/($B$2+1))^$B$1)*(1/($B$2+1))^E6</f>
        <v>0.30855620410171058</v>
      </c>
      <c r="G6">
        <f>COUNTIF($A$6:$A$164,E6)</f>
        <v>46</v>
      </c>
      <c r="H6" s="21">
        <f>SUM($G$6:$G$16)*F6</f>
        <v>49.060436452171984</v>
      </c>
      <c r="I6" s="20">
        <f>(G6-H6)^2/H6</f>
        <v>0.19091292200211121</v>
      </c>
    </row>
    <row r="7" spans="1:9" x14ac:dyDescent="0.25">
      <c r="A7">
        <v>0</v>
      </c>
      <c r="B7" s="19">
        <f t="shared" ref="B7:B70" si="1">_xlfn.GAMMA($B$1+A7)/(_xlfn.GAMMA($B$1)*FACT(A7))*(($B$2/($B$2+1))^$B$1)*(1/($B$2+1))^A7</f>
        <v>0.30855620410171058</v>
      </c>
      <c r="C7" s="22">
        <f t="shared" ref="C7:C70" si="2">LN(B7)</f>
        <v>-1.1758512671356978</v>
      </c>
      <c r="E7">
        <v>1</v>
      </c>
      <c r="F7" s="19">
        <f t="shared" si="0"/>
        <v>0.22215533791843442</v>
      </c>
      <c r="G7">
        <f t="shared" ref="G7:G15" si="3">COUNTIF($A$6:$A$164,E7)</f>
        <v>41</v>
      </c>
      <c r="H7" s="21">
        <f t="shared" ref="H7:H16" si="4">SUM($G$6:$G$16)*F7</f>
        <v>35.322698729031075</v>
      </c>
      <c r="I7" s="20">
        <f t="shared" ref="I7:I16" si="5">(G7-H7)^2/H7</f>
        <v>0.91249397359479478</v>
      </c>
    </row>
    <row r="8" spans="1:9" x14ac:dyDescent="0.25">
      <c r="A8">
        <v>0</v>
      </c>
      <c r="B8" s="19">
        <f t="shared" si="1"/>
        <v>0.30855620410171058</v>
      </c>
      <c r="C8" s="22">
        <f t="shared" si="2"/>
        <v>-1.1758512671356978</v>
      </c>
      <c r="E8">
        <v>2</v>
      </c>
      <c r="F8" s="19">
        <f t="shared" si="0"/>
        <v>0.15320693204906607</v>
      </c>
      <c r="G8">
        <f t="shared" si="3"/>
        <v>26</v>
      </c>
      <c r="H8" s="21">
        <f t="shared" si="4"/>
        <v>24.359902195801507</v>
      </c>
      <c r="I8" s="20">
        <f t="shared" si="5"/>
        <v>0.11042412180950115</v>
      </c>
    </row>
    <row r="9" spans="1:9" x14ac:dyDescent="0.25">
      <c r="A9">
        <v>0</v>
      </c>
      <c r="B9" s="19">
        <f t="shared" si="1"/>
        <v>0.30855620410171058</v>
      </c>
      <c r="C9" s="22">
        <f t="shared" si="2"/>
        <v>-1.1758512671356978</v>
      </c>
      <c r="E9">
        <v>3</v>
      </c>
      <c r="F9" s="19">
        <f t="shared" si="0"/>
        <v>0.10410777032485559</v>
      </c>
      <c r="G9">
        <f t="shared" si="3"/>
        <v>13</v>
      </c>
      <c r="H9" s="21">
        <f t="shared" si="4"/>
        <v>16.553135481652038</v>
      </c>
      <c r="I9" s="20">
        <f t="shared" si="5"/>
        <v>0.76268159376622724</v>
      </c>
    </row>
    <row r="10" spans="1:9" x14ac:dyDescent="0.25">
      <c r="A10">
        <v>2</v>
      </c>
      <c r="B10" s="19">
        <f t="shared" si="1"/>
        <v>0.15320693204906607</v>
      </c>
      <c r="C10" s="22">
        <f t="shared" si="2"/>
        <v>-1.8759657743372722</v>
      </c>
      <c r="E10">
        <v>4</v>
      </c>
      <c r="F10" s="19">
        <f t="shared" si="0"/>
        <v>7.0217198605111483E-2</v>
      </c>
      <c r="G10">
        <f t="shared" si="3"/>
        <v>12</v>
      </c>
      <c r="H10" s="21">
        <f t="shared" si="4"/>
        <v>11.164534578212725</v>
      </c>
      <c r="I10" s="20">
        <f t="shared" si="5"/>
        <v>6.2519621047555415E-2</v>
      </c>
    </row>
    <row r="11" spans="1:9" x14ac:dyDescent="0.25">
      <c r="A11">
        <v>0</v>
      </c>
      <c r="B11" s="19">
        <f t="shared" si="1"/>
        <v>0.30855620410171058</v>
      </c>
      <c r="C11" s="22">
        <f t="shared" si="2"/>
        <v>-1.1758512671356978</v>
      </c>
      <c r="E11">
        <v>5</v>
      </c>
      <c r="F11" s="19">
        <f t="shared" si="0"/>
        <v>4.7146073506049012E-2</v>
      </c>
      <c r="G11">
        <f t="shared" si="3"/>
        <v>7</v>
      </c>
      <c r="H11" s="21">
        <f t="shared" si="4"/>
        <v>7.4962256874617932</v>
      </c>
      <c r="I11" s="20">
        <f t="shared" si="5"/>
        <v>3.2848521797948373E-2</v>
      </c>
    </row>
    <row r="12" spans="1:9" x14ac:dyDescent="0.25">
      <c r="A12">
        <v>0</v>
      </c>
      <c r="B12" s="19">
        <f t="shared" si="1"/>
        <v>0.30855620410171058</v>
      </c>
      <c r="C12" s="22">
        <f t="shared" si="2"/>
        <v>-1.1758512671356978</v>
      </c>
      <c r="E12">
        <v>6</v>
      </c>
      <c r="F12" s="19">
        <f t="shared" si="0"/>
        <v>3.1560006731742578E-2</v>
      </c>
      <c r="G12">
        <f t="shared" si="3"/>
        <v>6</v>
      </c>
      <c r="H12" s="21">
        <f t="shared" si="4"/>
        <v>5.0180410703470697</v>
      </c>
      <c r="I12" s="20">
        <f t="shared" si="5"/>
        <v>0.19215533033858515</v>
      </c>
    </row>
    <row r="13" spans="1:9" x14ac:dyDescent="0.25">
      <c r="A13">
        <v>0</v>
      </c>
      <c r="B13" s="19">
        <f t="shared" si="1"/>
        <v>0.30855620410171058</v>
      </c>
      <c r="C13" s="22">
        <f t="shared" si="2"/>
        <v>-1.1758512671356978</v>
      </c>
      <c r="E13">
        <v>7</v>
      </c>
      <c r="F13" s="19">
        <f t="shared" si="0"/>
        <v>2.1080949457233451E-2</v>
      </c>
      <c r="G13">
        <f t="shared" si="3"/>
        <v>1</v>
      </c>
      <c r="H13" s="21">
        <f t="shared" si="4"/>
        <v>3.3518709637001187</v>
      </c>
      <c r="I13" s="20">
        <f t="shared" si="5"/>
        <v>1.6502118040336928</v>
      </c>
    </row>
    <row r="14" spans="1:9" x14ac:dyDescent="0.25">
      <c r="A14">
        <v>3</v>
      </c>
      <c r="B14" s="19">
        <f t="shared" si="1"/>
        <v>0.10410777032485559</v>
      </c>
      <c r="C14" s="22">
        <f t="shared" si="2"/>
        <v>-2.2623286632567923</v>
      </c>
      <c r="E14">
        <v>8</v>
      </c>
      <c r="F14" s="19">
        <f t="shared" si="0"/>
        <v>1.405846988191874E-2</v>
      </c>
      <c r="G14">
        <f t="shared" si="3"/>
        <v>2</v>
      </c>
      <c r="H14" s="21">
        <f t="shared" si="4"/>
        <v>2.2352967112250797</v>
      </c>
      <c r="I14" s="20">
        <f t="shared" si="5"/>
        <v>2.4768319138713073E-2</v>
      </c>
    </row>
    <row r="15" spans="1:9" x14ac:dyDescent="0.25">
      <c r="A15">
        <v>1</v>
      </c>
      <c r="B15" s="19">
        <f t="shared" si="1"/>
        <v>0.22215533791843442</v>
      </c>
      <c r="C15" s="22">
        <f t="shared" si="2"/>
        <v>-1.5043784214466993</v>
      </c>
      <c r="E15">
        <v>9</v>
      </c>
      <c r="F15" s="19">
        <f t="shared" si="0"/>
        <v>9.3634666328206405E-3</v>
      </c>
      <c r="G15">
        <f t="shared" si="3"/>
        <v>0</v>
      </c>
      <c r="H15" s="21">
        <f t="shared" si="4"/>
        <v>1.4887911946184818</v>
      </c>
      <c r="I15" s="20">
        <f t="shared" si="5"/>
        <v>1.4887911946184818</v>
      </c>
    </row>
    <row r="16" spans="1:9" x14ac:dyDescent="0.25">
      <c r="A16">
        <v>0</v>
      </c>
      <c r="B16" s="19">
        <f t="shared" si="1"/>
        <v>0.30855620410171058</v>
      </c>
      <c r="C16" s="22">
        <f t="shared" si="2"/>
        <v>-1.1758512671356978</v>
      </c>
      <c r="E16" s="7" t="s">
        <v>199</v>
      </c>
      <c r="F16" s="19">
        <f>1-SUM(F6:F15)</f>
        <v>1.8547590791057389E-2</v>
      </c>
      <c r="G16">
        <f>COUNTIF($A$6:$A$164,"&gt;="&amp;10)</f>
        <v>5</v>
      </c>
      <c r="H16" s="21">
        <f t="shared" si="4"/>
        <v>2.949066935778125</v>
      </c>
      <c r="I16" s="20">
        <f t="shared" si="5"/>
        <v>1.4263245038243499</v>
      </c>
    </row>
    <row r="17" spans="1:3" x14ac:dyDescent="0.25">
      <c r="A17">
        <v>3</v>
      </c>
      <c r="B17" s="19">
        <f t="shared" si="1"/>
        <v>0.10410777032485559</v>
      </c>
      <c r="C17" s="22">
        <f t="shared" si="2"/>
        <v>-2.2623286632567923</v>
      </c>
    </row>
    <row r="18" spans="1:3" x14ac:dyDescent="0.25">
      <c r="A18">
        <v>5</v>
      </c>
      <c r="B18" s="19">
        <f t="shared" si="1"/>
        <v>4.7146073506049012E-2</v>
      </c>
      <c r="C18" s="22">
        <f t="shared" si="2"/>
        <v>-3.0545045500183163</v>
      </c>
    </row>
    <row r="19" spans="1:3" x14ac:dyDescent="0.25">
      <c r="A19">
        <v>0</v>
      </c>
      <c r="B19" s="19">
        <f t="shared" si="1"/>
        <v>0.30855620410171058</v>
      </c>
      <c r="C19" s="22">
        <f t="shared" si="2"/>
        <v>-1.1758512671356978</v>
      </c>
    </row>
    <row r="20" spans="1:3" x14ac:dyDescent="0.25">
      <c r="A20">
        <v>8</v>
      </c>
      <c r="B20" s="19">
        <f t="shared" si="1"/>
        <v>1.405846988191874E-2</v>
      </c>
      <c r="C20" s="22">
        <f t="shared" si="2"/>
        <v>-4.2645302262658307</v>
      </c>
    </row>
    <row r="21" spans="1:3" x14ac:dyDescent="0.25">
      <c r="A21">
        <v>0</v>
      </c>
      <c r="B21" s="19">
        <f t="shared" si="1"/>
        <v>0.30855620410171058</v>
      </c>
      <c r="C21" s="22">
        <f t="shared" si="2"/>
        <v>-1.1758512671356978</v>
      </c>
    </row>
    <row r="22" spans="1:3" x14ac:dyDescent="0.25">
      <c r="A22">
        <v>0</v>
      </c>
      <c r="B22" s="19">
        <f t="shared" si="1"/>
        <v>0.30855620410171058</v>
      </c>
      <c r="C22" s="22">
        <f t="shared" si="2"/>
        <v>-1.1758512671356978</v>
      </c>
    </row>
    <row r="23" spans="1:3" x14ac:dyDescent="0.25">
      <c r="A23">
        <v>0</v>
      </c>
      <c r="B23" s="19">
        <f t="shared" si="1"/>
        <v>0.30855620410171058</v>
      </c>
      <c r="C23" s="22">
        <f t="shared" si="2"/>
        <v>-1.1758512671356978</v>
      </c>
    </row>
    <row r="24" spans="1:3" x14ac:dyDescent="0.25">
      <c r="A24">
        <v>0</v>
      </c>
      <c r="B24" s="19">
        <f t="shared" si="1"/>
        <v>0.30855620410171058</v>
      </c>
      <c r="C24" s="22">
        <f t="shared" si="2"/>
        <v>-1.1758512671356978</v>
      </c>
    </row>
    <row r="25" spans="1:3" x14ac:dyDescent="0.25">
      <c r="A25">
        <v>0</v>
      </c>
      <c r="B25" s="19">
        <f t="shared" si="1"/>
        <v>0.30855620410171058</v>
      </c>
      <c r="C25" s="22">
        <f t="shared" si="2"/>
        <v>-1.1758512671356978</v>
      </c>
    </row>
    <row r="26" spans="1:3" x14ac:dyDescent="0.25">
      <c r="A26">
        <v>0</v>
      </c>
      <c r="B26" s="19">
        <f t="shared" si="1"/>
        <v>0.30855620410171058</v>
      </c>
      <c r="C26" s="22">
        <f t="shared" si="2"/>
        <v>-1.1758512671356978</v>
      </c>
    </row>
    <row r="27" spans="1:3" x14ac:dyDescent="0.25">
      <c r="A27">
        <v>2</v>
      </c>
      <c r="B27" s="19">
        <f t="shared" si="1"/>
        <v>0.15320693204906607</v>
      </c>
      <c r="C27" s="22">
        <f t="shared" si="2"/>
        <v>-1.8759657743372722</v>
      </c>
    </row>
    <row r="28" spans="1:3" x14ac:dyDescent="0.25">
      <c r="A28">
        <v>0</v>
      </c>
      <c r="B28" s="19">
        <f t="shared" si="1"/>
        <v>0.30855620410171058</v>
      </c>
      <c r="C28" s="22">
        <f t="shared" si="2"/>
        <v>-1.1758512671356978</v>
      </c>
    </row>
    <row r="29" spans="1:3" x14ac:dyDescent="0.25">
      <c r="A29">
        <v>1</v>
      </c>
      <c r="B29" s="19">
        <f t="shared" si="1"/>
        <v>0.22215533791843442</v>
      </c>
      <c r="C29" s="22">
        <f t="shared" si="2"/>
        <v>-1.5043784214466993</v>
      </c>
    </row>
    <row r="30" spans="1:3" x14ac:dyDescent="0.25">
      <c r="A30">
        <v>1</v>
      </c>
      <c r="B30" s="19">
        <f t="shared" si="1"/>
        <v>0.22215533791843442</v>
      </c>
      <c r="C30" s="22">
        <f t="shared" si="2"/>
        <v>-1.5043784214466993</v>
      </c>
    </row>
    <row r="31" spans="1:3" x14ac:dyDescent="0.25">
      <c r="A31">
        <v>1</v>
      </c>
      <c r="B31" s="19">
        <f t="shared" si="1"/>
        <v>0.22215533791843442</v>
      </c>
      <c r="C31" s="22">
        <f t="shared" si="2"/>
        <v>-1.5043784214466993</v>
      </c>
    </row>
    <row r="32" spans="1:3" x14ac:dyDescent="0.25">
      <c r="A32">
        <v>4</v>
      </c>
      <c r="B32" s="19">
        <f t="shared" si="1"/>
        <v>7.0217198605111483E-2</v>
      </c>
      <c r="C32" s="22">
        <f t="shared" si="2"/>
        <v>-2.6561620035817852</v>
      </c>
    </row>
    <row r="33" spans="1:3" x14ac:dyDescent="0.25">
      <c r="A33">
        <v>1</v>
      </c>
      <c r="B33" s="19">
        <f t="shared" si="1"/>
        <v>0.22215533791843442</v>
      </c>
      <c r="C33" s="22">
        <f t="shared" si="2"/>
        <v>-1.5043784214466993</v>
      </c>
    </row>
    <row r="34" spans="1:3" x14ac:dyDescent="0.25">
      <c r="A34">
        <v>0</v>
      </c>
      <c r="B34" s="19">
        <f t="shared" si="1"/>
        <v>0.30855620410171058</v>
      </c>
      <c r="C34" s="22">
        <f t="shared" si="2"/>
        <v>-1.1758512671356978</v>
      </c>
    </row>
    <row r="35" spans="1:3" x14ac:dyDescent="0.25">
      <c r="A35">
        <v>0</v>
      </c>
      <c r="B35" s="19">
        <f t="shared" si="1"/>
        <v>0.30855620410171058</v>
      </c>
      <c r="C35" s="22">
        <f t="shared" si="2"/>
        <v>-1.1758512671356978</v>
      </c>
    </row>
    <row r="36" spans="1:3" x14ac:dyDescent="0.25">
      <c r="A36">
        <v>1</v>
      </c>
      <c r="B36" s="19">
        <f t="shared" si="1"/>
        <v>0.22215533791843442</v>
      </c>
      <c r="C36" s="22">
        <f t="shared" si="2"/>
        <v>-1.5043784214466993</v>
      </c>
    </row>
    <row r="37" spans="1:3" x14ac:dyDescent="0.25">
      <c r="A37">
        <v>1</v>
      </c>
      <c r="B37" s="19">
        <f t="shared" si="1"/>
        <v>0.22215533791843442</v>
      </c>
      <c r="C37" s="22">
        <f t="shared" si="2"/>
        <v>-1.5043784214466993</v>
      </c>
    </row>
    <row r="38" spans="1:3" x14ac:dyDescent="0.25">
      <c r="A38">
        <v>5</v>
      </c>
      <c r="B38" s="19">
        <f t="shared" si="1"/>
        <v>4.7146073506049012E-2</v>
      </c>
      <c r="C38" s="22">
        <f t="shared" si="2"/>
        <v>-3.0545045500183163</v>
      </c>
    </row>
    <row r="39" spans="1:3" x14ac:dyDescent="0.25">
      <c r="A39">
        <v>1</v>
      </c>
      <c r="B39" s="19">
        <f t="shared" si="1"/>
        <v>0.22215533791843442</v>
      </c>
      <c r="C39" s="22">
        <f t="shared" si="2"/>
        <v>-1.5043784214466993</v>
      </c>
    </row>
    <row r="40" spans="1:3" x14ac:dyDescent="0.25">
      <c r="A40">
        <v>3</v>
      </c>
      <c r="B40" s="19">
        <f t="shared" si="1"/>
        <v>0.10410777032485559</v>
      </c>
      <c r="C40" s="22">
        <f t="shared" si="2"/>
        <v>-2.2623286632567923</v>
      </c>
    </row>
    <row r="41" spans="1:3" x14ac:dyDescent="0.25">
      <c r="A41">
        <v>3</v>
      </c>
      <c r="B41" s="19">
        <f t="shared" si="1"/>
        <v>0.10410777032485559</v>
      </c>
      <c r="C41" s="22">
        <f t="shared" si="2"/>
        <v>-2.2623286632567923</v>
      </c>
    </row>
    <row r="42" spans="1:3" x14ac:dyDescent="0.25">
      <c r="A42">
        <v>0</v>
      </c>
      <c r="B42" s="19">
        <f t="shared" si="1"/>
        <v>0.30855620410171058</v>
      </c>
      <c r="C42" s="22">
        <f t="shared" si="2"/>
        <v>-1.1758512671356978</v>
      </c>
    </row>
    <row r="43" spans="1:3" x14ac:dyDescent="0.25">
      <c r="A43">
        <v>2</v>
      </c>
      <c r="B43" s="19">
        <f t="shared" si="1"/>
        <v>0.15320693204906607</v>
      </c>
      <c r="C43" s="22">
        <f t="shared" si="2"/>
        <v>-1.8759657743372722</v>
      </c>
    </row>
    <row r="44" spans="1:3" x14ac:dyDescent="0.25">
      <c r="A44">
        <v>1</v>
      </c>
      <c r="B44" s="19">
        <f t="shared" si="1"/>
        <v>0.22215533791843442</v>
      </c>
      <c r="C44" s="22">
        <f t="shared" si="2"/>
        <v>-1.5043784214466993</v>
      </c>
    </row>
    <row r="45" spans="1:3" x14ac:dyDescent="0.25">
      <c r="A45">
        <v>2</v>
      </c>
      <c r="B45" s="19">
        <f t="shared" si="1"/>
        <v>0.15320693204906607</v>
      </c>
      <c r="C45" s="22">
        <f t="shared" si="2"/>
        <v>-1.8759657743372722</v>
      </c>
    </row>
    <row r="46" spans="1:3" x14ac:dyDescent="0.25">
      <c r="A46">
        <v>2</v>
      </c>
      <c r="B46" s="19">
        <f t="shared" si="1"/>
        <v>0.15320693204906607</v>
      </c>
      <c r="C46" s="22">
        <f t="shared" si="2"/>
        <v>-1.8759657743372722</v>
      </c>
    </row>
    <row r="47" spans="1:3" x14ac:dyDescent="0.25">
      <c r="A47">
        <v>1</v>
      </c>
      <c r="B47" s="19">
        <f t="shared" si="1"/>
        <v>0.22215533791843442</v>
      </c>
      <c r="C47" s="22">
        <f t="shared" si="2"/>
        <v>-1.5043784214466993</v>
      </c>
    </row>
    <row r="48" spans="1:3" x14ac:dyDescent="0.25">
      <c r="A48">
        <v>0</v>
      </c>
      <c r="B48" s="19">
        <f t="shared" si="1"/>
        <v>0.30855620410171058</v>
      </c>
      <c r="C48" s="22">
        <f t="shared" si="2"/>
        <v>-1.1758512671356978</v>
      </c>
    </row>
    <row r="49" spans="1:3" x14ac:dyDescent="0.25">
      <c r="A49">
        <v>0</v>
      </c>
      <c r="B49" s="19">
        <f t="shared" si="1"/>
        <v>0.30855620410171058</v>
      </c>
      <c r="C49" s="22">
        <f t="shared" si="2"/>
        <v>-1.1758512671356978</v>
      </c>
    </row>
    <row r="50" spans="1:3" x14ac:dyDescent="0.25">
      <c r="A50">
        <v>2</v>
      </c>
      <c r="B50" s="19">
        <f t="shared" si="1"/>
        <v>0.15320693204906607</v>
      </c>
      <c r="C50" s="22">
        <f t="shared" si="2"/>
        <v>-1.8759657743372722</v>
      </c>
    </row>
    <row r="51" spans="1:3" x14ac:dyDescent="0.25">
      <c r="A51">
        <v>2</v>
      </c>
      <c r="B51" s="19">
        <f t="shared" si="1"/>
        <v>0.15320693204906607</v>
      </c>
      <c r="C51" s="22">
        <f t="shared" si="2"/>
        <v>-1.8759657743372722</v>
      </c>
    </row>
    <row r="52" spans="1:3" x14ac:dyDescent="0.25">
      <c r="A52">
        <v>0</v>
      </c>
      <c r="B52" s="19">
        <f t="shared" si="1"/>
        <v>0.30855620410171058</v>
      </c>
      <c r="C52" s="22">
        <f t="shared" si="2"/>
        <v>-1.1758512671356978</v>
      </c>
    </row>
    <row r="53" spans="1:3" x14ac:dyDescent="0.25">
      <c r="A53">
        <v>6</v>
      </c>
      <c r="B53" s="19">
        <f t="shared" si="1"/>
        <v>3.1560006731742578E-2</v>
      </c>
      <c r="C53" s="22">
        <f t="shared" si="2"/>
        <v>-3.4558645697046582</v>
      </c>
    </row>
    <row r="54" spans="1:3" x14ac:dyDescent="0.25">
      <c r="A54">
        <v>1</v>
      </c>
      <c r="B54" s="19">
        <f t="shared" si="1"/>
        <v>0.22215533791843442</v>
      </c>
      <c r="C54" s="22">
        <f t="shared" si="2"/>
        <v>-1.5043784214466993</v>
      </c>
    </row>
    <row r="55" spans="1:3" x14ac:dyDescent="0.25">
      <c r="A55">
        <v>4</v>
      </c>
      <c r="B55" s="19">
        <f t="shared" si="1"/>
        <v>7.0217198605111483E-2</v>
      </c>
      <c r="C55" s="22">
        <f t="shared" si="2"/>
        <v>-2.6561620035817852</v>
      </c>
    </row>
    <row r="56" spans="1:3" x14ac:dyDescent="0.25">
      <c r="A56">
        <v>1</v>
      </c>
      <c r="B56" s="19">
        <f t="shared" si="1"/>
        <v>0.22215533791843442</v>
      </c>
      <c r="C56" s="22">
        <f t="shared" si="2"/>
        <v>-1.5043784214466993</v>
      </c>
    </row>
    <row r="57" spans="1:3" x14ac:dyDescent="0.25">
      <c r="A57">
        <v>1</v>
      </c>
      <c r="B57" s="19">
        <f t="shared" si="1"/>
        <v>0.22215533791843442</v>
      </c>
      <c r="C57" s="22">
        <f t="shared" si="2"/>
        <v>-1.5043784214466993</v>
      </c>
    </row>
    <row r="58" spans="1:3" x14ac:dyDescent="0.25">
      <c r="A58">
        <v>1</v>
      </c>
      <c r="B58" s="19">
        <f t="shared" si="1"/>
        <v>0.22215533791843442</v>
      </c>
      <c r="C58" s="22">
        <f t="shared" si="2"/>
        <v>-1.5043784214466993</v>
      </c>
    </row>
    <row r="59" spans="1:3" x14ac:dyDescent="0.25">
      <c r="A59">
        <v>1</v>
      </c>
      <c r="B59" s="19">
        <f t="shared" si="1"/>
        <v>0.22215533791843442</v>
      </c>
      <c r="C59" s="22">
        <f t="shared" si="2"/>
        <v>-1.5043784214466993</v>
      </c>
    </row>
    <row r="60" spans="1:3" x14ac:dyDescent="0.25">
      <c r="A60">
        <v>3</v>
      </c>
      <c r="B60" s="19">
        <f t="shared" si="1"/>
        <v>0.10410777032485559</v>
      </c>
      <c r="C60" s="22">
        <f t="shared" si="2"/>
        <v>-2.2623286632567923</v>
      </c>
    </row>
    <row r="61" spans="1:3" x14ac:dyDescent="0.25">
      <c r="A61">
        <v>2</v>
      </c>
      <c r="B61" s="19">
        <f t="shared" si="1"/>
        <v>0.15320693204906607</v>
      </c>
      <c r="C61" s="22">
        <f t="shared" si="2"/>
        <v>-1.8759657743372722</v>
      </c>
    </row>
    <row r="62" spans="1:3" x14ac:dyDescent="0.25">
      <c r="A62">
        <v>0</v>
      </c>
      <c r="B62" s="19">
        <f t="shared" si="1"/>
        <v>0.30855620410171058</v>
      </c>
      <c r="C62" s="22">
        <f t="shared" si="2"/>
        <v>-1.1758512671356978</v>
      </c>
    </row>
    <row r="63" spans="1:3" x14ac:dyDescent="0.25">
      <c r="A63">
        <v>1</v>
      </c>
      <c r="B63" s="19">
        <f t="shared" si="1"/>
        <v>0.22215533791843442</v>
      </c>
      <c r="C63" s="22">
        <f t="shared" si="2"/>
        <v>-1.5043784214466993</v>
      </c>
    </row>
    <row r="64" spans="1:3" x14ac:dyDescent="0.25">
      <c r="A64">
        <v>1</v>
      </c>
      <c r="B64" s="19">
        <f t="shared" si="1"/>
        <v>0.22215533791843442</v>
      </c>
      <c r="C64" s="22">
        <f t="shared" si="2"/>
        <v>-1.5043784214466993</v>
      </c>
    </row>
    <row r="65" spans="1:3" x14ac:dyDescent="0.25">
      <c r="A65">
        <v>2</v>
      </c>
      <c r="B65" s="19">
        <f t="shared" si="1"/>
        <v>0.15320693204906607</v>
      </c>
      <c r="C65" s="22">
        <f t="shared" si="2"/>
        <v>-1.8759657743372722</v>
      </c>
    </row>
    <row r="66" spans="1:3" x14ac:dyDescent="0.25">
      <c r="A66">
        <v>1</v>
      </c>
      <c r="B66" s="19">
        <f t="shared" si="1"/>
        <v>0.22215533791843442</v>
      </c>
      <c r="C66" s="22">
        <f t="shared" si="2"/>
        <v>-1.5043784214466993</v>
      </c>
    </row>
    <row r="67" spans="1:3" x14ac:dyDescent="0.25">
      <c r="A67">
        <v>0</v>
      </c>
      <c r="B67" s="19">
        <f t="shared" si="1"/>
        <v>0.30855620410171058</v>
      </c>
      <c r="C67" s="22">
        <f t="shared" si="2"/>
        <v>-1.1758512671356978</v>
      </c>
    </row>
    <row r="68" spans="1:3" x14ac:dyDescent="0.25">
      <c r="A68">
        <v>0</v>
      </c>
      <c r="B68" s="19">
        <f t="shared" si="1"/>
        <v>0.30855620410171058</v>
      </c>
      <c r="C68" s="22">
        <f t="shared" si="2"/>
        <v>-1.1758512671356978</v>
      </c>
    </row>
    <row r="69" spans="1:3" x14ac:dyDescent="0.25">
      <c r="A69">
        <v>0</v>
      </c>
      <c r="B69" s="19">
        <f t="shared" si="1"/>
        <v>0.30855620410171058</v>
      </c>
      <c r="C69" s="22">
        <f t="shared" si="2"/>
        <v>-1.1758512671356978</v>
      </c>
    </row>
    <row r="70" spans="1:3" x14ac:dyDescent="0.25">
      <c r="A70">
        <v>1</v>
      </c>
      <c r="B70" s="19">
        <f t="shared" si="1"/>
        <v>0.22215533791843442</v>
      </c>
      <c r="C70" s="22">
        <f t="shared" si="2"/>
        <v>-1.5043784214466993</v>
      </c>
    </row>
    <row r="71" spans="1:3" x14ac:dyDescent="0.25">
      <c r="A71">
        <v>2</v>
      </c>
      <c r="B71" s="19">
        <f t="shared" ref="B71:B134" si="6">_xlfn.GAMMA($B$1+A71)/(_xlfn.GAMMA($B$1)*FACT(A71))*(($B$2/($B$2+1))^$B$1)*(1/($B$2+1))^A71</f>
        <v>0.15320693204906607</v>
      </c>
      <c r="C71" s="22">
        <f t="shared" ref="C71:C134" si="7">LN(B71)</f>
        <v>-1.8759657743372722</v>
      </c>
    </row>
    <row r="72" spans="1:3" x14ac:dyDescent="0.25">
      <c r="A72">
        <v>3</v>
      </c>
      <c r="B72" s="19">
        <f t="shared" si="6"/>
        <v>0.10410777032485559</v>
      </c>
      <c r="C72" s="22">
        <f t="shared" si="7"/>
        <v>-2.2623286632567923</v>
      </c>
    </row>
    <row r="73" spans="1:3" x14ac:dyDescent="0.25">
      <c r="A73">
        <v>1</v>
      </c>
      <c r="B73" s="19">
        <f t="shared" si="6"/>
        <v>0.22215533791843442</v>
      </c>
      <c r="C73" s="22">
        <f t="shared" si="7"/>
        <v>-1.5043784214466993</v>
      </c>
    </row>
    <row r="74" spans="1:3" x14ac:dyDescent="0.25">
      <c r="A74">
        <v>0</v>
      </c>
      <c r="B74" s="19">
        <f t="shared" si="6"/>
        <v>0.30855620410171058</v>
      </c>
      <c r="C74" s="22">
        <f t="shared" si="7"/>
        <v>-1.1758512671356978</v>
      </c>
    </row>
    <row r="75" spans="1:3" x14ac:dyDescent="0.25">
      <c r="A75">
        <v>2</v>
      </c>
      <c r="B75" s="19">
        <f t="shared" si="6"/>
        <v>0.15320693204906607</v>
      </c>
      <c r="C75" s="22">
        <f t="shared" si="7"/>
        <v>-1.8759657743372722</v>
      </c>
    </row>
    <row r="76" spans="1:3" x14ac:dyDescent="0.25">
      <c r="A76">
        <v>2</v>
      </c>
      <c r="B76" s="19">
        <f t="shared" si="6"/>
        <v>0.15320693204906607</v>
      </c>
      <c r="C76" s="22">
        <f t="shared" si="7"/>
        <v>-1.8759657743372722</v>
      </c>
    </row>
    <row r="77" spans="1:3" x14ac:dyDescent="0.25">
      <c r="A77">
        <v>0</v>
      </c>
      <c r="B77" s="19">
        <f t="shared" si="6"/>
        <v>0.30855620410171058</v>
      </c>
      <c r="C77" s="22">
        <f t="shared" si="7"/>
        <v>-1.1758512671356978</v>
      </c>
    </row>
    <row r="78" spans="1:3" x14ac:dyDescent="0.25">
      <c r="A78">
        <v>0</v>
      </c>
      <c r="B78" s="19">
        <f t="shared" si="6"/>
        <v>0.30855620410171058</v>
      </c>
      <c r="C78" s="22">
        <f t="shared" si="7"/>
        <v>-1.1758512671356978</v>
      </c>
    </row>
    <row r="79" spans="1:3" x14ac:dyDescent="0.25">
      <c r="A79">
        <v>0</v>
      </c>
      <c r="B79" s="19">
        <f t="shared" si="6"/>
        <v>0.30855620410171058</v>
      </c>
      <c r="C79" s="22">
        <f t="shared" si="7"/>
        <v>-1.1758512671356978</v>
      </c>
    </row>
    <row r="80" spans="1:3" x14ac:dyDescent="0.25">
      <c r="A80">
        <v>4</v>
      </c>
      <c r="B80" s="19">
        <f t="shared" si="6"/>
        <v>7.0217198605111483E-2</v>
      </c>
      <c r="C80" s="22">
        <f t="shared" si="7"/>
        <v>-2.6561620035817852</v>
      </c>
    </row>
    <row r="81" spans="1:3" x14ac:dyDescent="0.25">
      <c r="A81">
        <v>0</v>
      </c>
      <c r="B81" s="19">
        <f t="shared" si="6"/>
        <v>0.30855620410171058</v>
      </c>
      <c r="C81" s="22">
        <f t="shared" si="7"/>
        <v>-1.1758512671356978</v>
      </c>
    </row>
    <row r="82" spans="1:3" x14ac:dyDescent="0.25">
      <c r="A82">
        <v>1</v>
      </c>
      <c r="B82" s="19">
        <f t="shared" si="6"/>
        <v>0.22215533791843442</v>
      </c>
      <c r="C82" s="22">
        <f t="shared" si="7"/>
        <v>-1.5043784214466993</v>
      </c>
    </row>
    <row r="83" spans="1:3" x14ac:dyDescent="0.25">
      <c r="A83">
        <v>1</v>
      </c>
      <c r="B83" s="19">
        <f t="shared" si="6"/>
        <v>0.22215533791843442</v>
      </c>
      <c r="C83" s="22">
        <f t="shared" si="7"/>
        <v>-1.5043784214466993</v>
      </c>
    </row>
    <row r="84" spans="1:3" x14ac:dyDescent="0.25">
      <c r="A84">
        <v>0</v>
      </c>
      <c r="B84" s="19">
        <f t="shared" si="6"/>
        <v>0.30855620410171058</v>
      </c>
      <c r="C84" s="22">
        <f t="shared" si="7"/>
        <v>-1.1758512671356978</v>
      </c>
    </row>
    <row r="85" spans="1:3" x14ac:dyDescent="0.25">
      <c r="A85">
        <v>4</v>
      </c>
      <c r="B85" s="19">
        <f t="shared" si="6"/>
        <v>7.0217198605111483E-2</v>
      </c>
      <c r="C85" s="22">
        <f t="shared" si="7"/>
        <v>-2.6561620035817852</v>
      </c>
    </row>
    <row r="86" spans="1:3" x14ac:dyDescent="0.25">
      <c r="A86">
        <v>4</v>
      </c>
      <c r="B86" s="19">
        <f t="shared" si="6"/>
        <v>7.0217198605111483E-2</v>
      </c>
      <c r="C86" s="22">
        <f t="shared" si="7"/>
        <v>-2.6561620035817852</v>
      </c>
    </row>
    <row r="87" spans="1:3" x14ac:dyDescent="0.25">
      <c r="A87">
        <v>0</v>
      </c>
      <c r="B87" s="19">
        <f t="shared" si="6"/>
        <v>0.30855620410171058</v>
      </c>
      <c r="C87" s="22">
        <f t="shared" si="7"/>
        <v>-1.1758512671356978</v>
      </c>
    </row>
    <row r="88" spans="1:3" x14ac:dyDescent="0.25">
      <c r="A88">
        <v>2</v>
      </c>
      <c r="B88" s="19">
        <f t="shared" si="6"/>
        <v>0.15320693204906607</v>
      </c>
      <c r="C88" s="22">
        <f t="shared" si="7"/>
        <v>-1.8759657743372722</v>
      </c>
    </row>
    <row r="89" spans="1:3" x14ac:dyDescent="0.25">
      <c r="A89">
        <v>3</v>
      </c>
      <c r="B89" s="19">
        <f t="shared" si="6"/>
        <v>0.10410777032485559</v>
      </c>
      <c r="C89" s="22">
        <f t="shared" si="7"/>
        <v>-2.2623286632567923</v>
      </c>
    </row>
    <row r="90" spans="1:3" x14ac:dyDescent="0.25">
      <c r="A90">
        <v>4</v>
      </c>
      <c r="B90" s="19">
        <f t="shared" si="6"/>
        <v>7.0217198605111483E-2</v>
      </c>
      <c r="C90" s="22">
        <f t="shared" si="7"/>
        <v>-2.6561620035817852</v>
      </c>
    </row>
    <row r="91" spans="1:3" x14ac:dyDescent="0.25">
      <c r="A91">
        <v>4</v>
      </c>
      <c r="B91" s="19">
        <f t="shared" si="6"/>
        <v>7.0217198605111483E-2</v>
      </c>
      <c r="C91" s="22">
        <f t="shared" si="7"/>
        <v>-2.6561620035817852</v>
      </c>
    </row>
    <row r="92" spans="1:3" x14ac:dyDescent="0.25">
      <c r="A92">
        <v>0</v>
      </c>
      <c r="B92" s="19">
        <f t="shared" si="6"/>
        <v>0.30855620410171058</v>
      </c>
      <c r="C92" s="22">
        <f t="shared" si="7"/>
        <v>-1.1758512671356978</v>
      </c>
    </row>
    <row r="93" spans="1:3" x14ac:dyDescent="0.25">
      <c r="A93">
        <v>2</v>
      </c>
      <c r="B93" s="19">
        <f t="shared" si="6"/>
        <v>0.15320693204906607</v>
      </c>
      <c r="C93" s="22">
        <f t="shared" si="7"/>
        <v>-1.8759657743372722</v>
      </c>
    </row>
    <row r="94" spans="1:3" x14ac:dyDescent="0.25">
      <c r="A94">
        <v>5</v>
      </c>
      <c r="B94" s="19">
        <f t="shared" si="6"/>
        <v>4.7146073506049012E-2</v>
      </c>
      <c r="C94" s="22">
        <f t="shared" si="7"/>
        <v>-3.0545045500183163</v>
      </c>
    </row>
    <row r="95" spans="1:3" x14ac:dyDescent="0.25">
      <c r="A95">
        <v>5</v>
      </c>
      <c r="B95" s="19">
        <f t="shared" si="6"/>
        <v>4.7146073506049012E-2</v>
      </c>
      <c r="C95" s="22">
        <f t="shared" si="7"/>
        <v>-3.0545045500183163</v>
      </c>
    </row>
    <row r="96" spans="1:3" x14ac:dyDescent="0.25">
      <c r="A96">
        <v>2</v>
      </c>
      <c r="B96" s="19">
        <f t="shared" si="6"/>
        <v>0.15320693204906607</v>
      </c>
      <c r="C96" s="22">
        <f t="shared" si="7"/>
        <v>-1.8759657743372722</v>
      </c>
    </row>
    <row r="97" spans="1:3" x14ac:dyDescent="0.25">
      <c r="A97">
        <v>2</v>
      </c>
      <c r="B97" s="19">
        <f t="shared" si="6"/>
        <v>0.15320693204906607</v>
      </c>
      <c r="C97" s="22">
        <f t="shared" si="7"/>
        <v>-1.8759657743372722</v>
      </c>
    </row>
    <row r="98" spans="1:3" x14ac:dyDescent="0.25">
      <c r="A98">
        <v>2</v>
      </c>
      <c r="B98" s="19">
        <f t="shared" si="6"/>
        <v>0.15320693204906607</v>
      </c>
      <c r="C98" s="22">
        <f t="shared" si="7"/>
        <v>-1.8759657743372722</v>
      </c>
    </row>
    <row r="99" spans="1:3" x14ac:dyDescent="0.25">
      <c r="A99">
        <v>1</v>
      </c>
      <c r="B99" s="19">
        <f t="shared" si="6"/>
        <v>0.22215533791843442</v>
      </c>
      <c r="C99" s="22">
        <f t="shared" si="7"/>
        <v>-1.5043784214466993</v>
      </c>
    </row>
    <row r="100" spans="1:3" x14ac:dyDescent="0.25">
      <c r="A100">
        <v>2</v>
      </c>
      <c r="B100" s="19">
        <f t="shared" si="6"/>
        <v>0.15320693204906607</v>
      </c>
      <c r="C100" s="22">
        <f t="shared" si="7"/>
        <v>-1.8759657743372722</v>
      </c>
    </row>
    <row r="101" spans="1:3" x14ac:dyDescent="0.25">
      <c r="A101">
        <v>2</v>
      </c>
      <c r="B101" s="19">
        <f t="shared" si="6"/>
        <v>0.15320693204906607</v>
      </c>
      <c r="C101" s="22">
        <f t="shared" si="7"/>
        <v>-1.8759657743372722</v>
      </c>
    </row>
    <row r="102" spans="1:3" x14ac:dyDescent="0.25">
      <c r="A102">
        <v>6</v>
      </c>
      <c r="B102" s="19">
        <f t="shared" si="6"/>
        <v>3.1560006731742578E-2</v>
      </c>
      <c r="C102" s="22">
        <f t="shared" si="7"/>
        <v>-3.4558645697046582</v>
      </c>
    </row>
    <row r="103" spans="1:3" x14ac:dyDescent="0.25">
      <c r="A103">
        <v>1</v>
      </c>
      <c r="B103" s="19">
        <f t="shared" si="6"/>
        <v>0.22215533791843442</v>
      </c>
      <c r="C103" s="22">
        <f t="shared" si="7"/>
        <v>-1.5043784214466993</v>
      </c>
    </row>
    <row r="104" spans="1:3" x14ac:dyDescent="0.25">
      <c r="A104">
        <v>0</v>
      </c>
      <c r="B104" s="19">
        <f t="shared" si="6"/>
        <v>0.30855620410171058</v>
      </c>
      <c r="C104" s="22">
        <f t="shared" si="7"/>
        <v>-1.1758512671356978</v>
      </c>
    </row>
    <row r="105" spans="1:3" x14ac:dyDescent="0.25">
      <c r="A105">
        <v>4</v>
      </c>
      <c r="B105" s="19">
        <f t="shared" si="6"/>
        <v>7.0217198605111483E-2</v>
      </c>
      <c r="C105" s="22">
        <f t="shared" si="7"/>
        <v>-2.6561620035817852</v>
      </c>
    </row>
    <row r="106" spans="1:3" x14ac:dyDescent="0.25">
      <c r="A106">
        <v>1</v>
      </c>
      <c r="B106" s="19">
        <f t="shared" si="6"/>
        <v>0.22215533791843442</v>
      </c>
      <c r="C106" s="22">
        <f t="shared" si="7"/>
        <v>-1.5043784214466993</v>
      </c>
    </row>
    <row r="107" spans="1:3" x14ac:dyDescent="0.25">
      <c r="A107">
        <v>1</v>
      </c>
      <c r="B107" s="19">
        <f t="shared" si="6"/>
        <v>0.22215533791843442</v>
      </c>
      <c r="C107" s="22">
        <f t="shared" si="7"/>
        <v>-1.5043784214466993</v>
      </c>
    </row>
    <row r="108" spans="1:3" x14ac:dyDescent="0.25">
      <c r="A108">
        <v>1</v>
      </c>
      <c r="B108" s="19">
        <f t="shared" si="6"/>
        <v>0.22215533791843442</v>
      </c>
      <c r="C108" s="22">
        <f t="shared" si="7"/>
        <v>-1.5043784214466993</v>
      </c>
    </row>
    <row r="109" spans="1:3" x14ac:dyDescent="0.25">
      <c r="A109">
        <v>2</v>
      </c>
      <c r="B109" s="19">
        <f t="shared" si="6"/>
        <v>0.15320693204906607</v>
      </c>
      <c r="C109" s="22">
        <f t="shared" si="7"/>
        <v>-1.8759657743372722</v>
      </c>
    </row>
    <row r="110" spans="1:3" x14ac:dyDescent="0.25">
      <c r="A110">
        <v>2</v>
      </c>
      <c r="B110" s="19">
        <f t="shared" si="6"/>
        <v>0.15320693204906607</v>
      </c>
      <c r="C110" s="22">
        <f t="shared" si="7"/>
        <v>-1.8759657743372722</v>
      </c>
    </row>
    <row r="111" spans="1:3" x14ac:dyDescent="0.25">
      <c r="A111">
        <v>1</v>
      </c>
      <c r="B111" s="19">
        <f t="shared" si="6"/>
        <v>0.22215533791843442</v>
      </c>
      <c r="C111" s="22">
        <f t="shared" si="7"/>
        <v>-1.5043784214466993</v>
      </c>
    </row>
    <row r="112" spans="1:3" x14ac:dyDescent="0.25">
      <c r="A112">
        <v>18</v>
      </c>
      <c r="B112" s="19">
        <f t="shared" si="6"/>
        <v>2.3425382797335421E-4</v>
      </c>
      <c r="C112" s="22">
        <f t="shared" si="7"/>
        <v>-8.3591052955775371</v>
      </c>
    </row>
    <row r="113" spans="1:3" x14ac:dyDescent="0.25">
      <c r="A113">
        <v>3</v>
      </c>
      <c r="B113" s="19">
        <f t="shared" si="6"/>
        <v>0.10410777032485559</v>
      </c>
      <c r="C113" s="22">
        <f t="shared" si="7"/>
        <v>-2.2623286632567923</v>
      </c>
    </row>
    <row r="114" spans="1:3" x14ac:dyDescent="0.25">
      <c r="A114">
        <v>3</v>
      </c>
      <c r="B114" s="19">
        <f t="shared" si="6"/>
        <v>0.10410777032485559</v>
      </c>
      <c r="C114" s="22">
        <f t="shared" si="7"/>
        <v>-2.2623286632567923</v>
      </c>
    </row>
    <row r="115" spans="1:3" x14ac:dyDescent="0.25">
      <c r="A115">
        <v>10</v>
      </c>
      <c r="B115" s="19">
        <f t="shared" si="6"/>
        <v>6.2301048898553268E-3</v>
      </c>
      <c r="C115" s="22">
        <f t="shared" si="7"/>
        <v>-5.0783621100716418</v>
      </c>
    </row>
    <row r="116" spans="1:3" x14ac:dyDescent="0.25">
      <c r="A116">
        <v>12</v>
      </c>
      <c r="B116" s="19">
        <f t="shared" si="6"/>
        <v>2.7516408967598756E-3</v>
      </c>
      <c r="C116" s="22">
        <f t="shared" si="7"/>
        <v>-5.8955578555213277</v>
      </c>
    </row>
    <row r="117" spans="1:3" x14ac:dyDescent="0.25">
      <c r="A117">
        <v>3</v>
      </c>
      <c r="B117" s="19">
        <f t="shared" si="6"/>
        <v>0.10410777032485559</v>
      </c>
      <c r="C117" s="22">
        <f t="shared" si="7"/>
        <v>-2.2623286632567923</v>
      </c>
    </row>
    <row r="118" spans="1:3" x14ac:dyDescent="0.25">
      <c r="A118">
        <v>4</v>
      </c>
      <c r="B118" s="19">
        <f t="shared" si="6"/>
        <v>7.0217198605111483E-2</v>
      </c>
      <c r="C118" s="22">
        <f t="shared" si="7"/>
        <v>-2.6561620035817852</v>
      </c>
    </row>
    <row r="119" spans="1:3" x14ac:dyDescent="0.25">
      <c r="A119">
        <v>3</v>
      </c>
      <c r="B119" s="19">
        <f t="shared" si="6"/>
        <v>0.10410777032485559</v>
      </c>
      <c r="C119" s="22">
        <f t="shared" si="7"/>
        <v>-2.2623286632567923</v>
      </c>
    </row>
    <row r="120" spans="1:3" x14ac:dyDescent="0.25">
      <c r="A120">
        <v>1</v>
      </c>
      <c r="B120" s="19">
        <f t="shared" si="6"/>
        <v>0.22215533791843442</v>
      </c>
      <c r="C120" s="22">
        <f t="shared" si="7"/>
        <v>-1.5043784214466993</v>
      </c>
    </row>
    <row r="121" spans="1:3" x14ac:dyDescent="0.25">
      <c r="A121">
        <v>0</v>
      </c>
      <c r="B121" s="19">
        <f t="shared" si="6"/>
        <v>0.30855620410171058</v>
      </c>
      <c r="C121" s="22">
        <f t="shared" si="7"/>
        <v>-1.1758512671356978</v>
      </c>
    </row>
    <row r="122" spans="1:3" x14ac:dyDescent="0.25">
      <c r="A122">
        <v>4</v>
      </c>
      <c r="B122" s="19">
        <f t="shared" si="6"/>
        <v>7.0217198605111483E-2</v>
      </c>
      <c r="C122" s="22">
        <f t="shared" si="7"/>
        <v>-2.6561620035817852</v>
      </c>
    </row>
    <row r="123" spans="1:3" x14ac:dyDescent="0.25">
      <c r="A123">
        <v>4</v>
      </c>
      <c r="B123" s="19">
        <f t="shared" si="6"/>
        <v>7.0217198605111483E-2</v>
      </c>
      <c r="C123" s="22">
        <f t="shared" si="7"/>
        <v>-2.6561620035817852</v>
      </c>
    </row>
    <row r="124" spans="1:3" x14ac:dyDescent="0.25">
      <c r="A124">
        <v>10</v>
      </c>
      <c r="B124" s="19">
        <f t="shared" si="6"/>
        <v>6.2301048898553268E-3</v>
      </c>
      <c r="C124" s="22">
        <f t="shared" si="7"/>
        <v>-5.0783621100716418</v>
      </c>
    </row>
    <row r="125" spans="1:3" x14ac:dyDescent="0.25">
      <c r="A125">
        <v>1</v>
      </c>
      <c r="B125" s="19">
        <f t="shared" si="6"/>
        <v>0.22215533791843442</v>
      </c>
      <c r="C125" s="22">
        <f t="shared" si="7"/>
        <v>-1.5043784214466993</v>
      </c>
    </row>
    <row r="126" spans="1:3" x14ac:dyDescent="0.25">
      <c r="A126">
        <v>7</v>
      </c>
      <c r="B126" s="19">
        <f t="shared" si="6"/>
        <v>2.1080949457233451E-2</v>
      </c>
      <c r="C126" s="22">
        <f t="shared" si="7"/>
        <v>-3.8593855156575523</v>
      </c>
    </row>
    <row r="127" spans="1:3" x14ac:dyDescent="0.25">
      <c r="A127">
        <v>2</v>
      </c>
      <c r="B127" s="19">
        <f t="shared" si="6"/>
        <v>0.15320693204906607</v>
      </c>
      <c r="C127" s="22">
        <f t="shared" si="7"/>
        <v>-1.8759657743372722</v>
      </c>
    </row>
    <row r="128" spans="1:3" x14ac:dyDescent="0.25">
      <c r="A128">
        <v>6</v>
      </c>
      <c r="B128" s="19">
        <f t="shared" si="6"/>
        <v>3.1560006731742578E-2</v>
      </c>
      <c r="C128" s="22">
        <f t="shared" si="7"/>
        <v>-3.4558645697046582</v>
      </c>
    </row>
    <row r="129" spans="1:3" x14ac:dyDescent="0.25">
      <c r="A129">
        <v>8</v>
      </c>
      <c r="B129" s="19">
        <f t="shared" si="6"/>
        <v>1.405846988191874E-2</v>
      </c>
      <c r="C129" s="22">
        <f t="shared" si="7"/>
        <v>-4.2645302262658307</v>
      </c>
    </row>
    <row r="130" spans="1:3" x14ac:dyDescent="0.25">
      <c r="A130">
        <v>1</v>
      </c>
      <c r="B130" s="19">
        <f t="shared" si="6"/>
        <v>0.22215533791843442</v>
      </c>
      <c r="C130" s="22">
        <f t="shared" si="7"/>
        <v>-1.5043784214466993</v>
      </c>
    </row>
    <row r="131" spans="1:3" x14ac:dyDescent="0.25">
      <c r="A131">
        <v>12</v>
      </c>
      <c r="B131" s="19">
        <f t="shared" si="6"/>
        <v>2.7516408967598756E-3</v>
      </c>
      <c r="C131" s="22">
        <f t="shared" si="7"/>
        <v>-5.8955578555213277</v>
      </c>
    </row>
    <row r="132" spans="1:3" x14ac:dyDescent="0.25">
      <c r="A132">
        <v>5</v>
      </c>
      <c r="B132" s="19">
        <f t="shared" si="6"/>
        <v>4.7146073506049012E-2</v>
      </c>
      <c r="C132" s="22">
        <f t="shared" si="7"/>
        <v>-3.0545045500183163</v>
      </c>
    </row>
    <row r="133" spans="1:3" x14ac:dyDescent="0.25">
      <c r="A133">
        <v>5</v>
      </c>
      <c r="B133" s="19">
        <f t="shared" si="6"/>
        <v>4.7146073506049012E-2</v>
      </c>
      <c r="C133" s="22">
        <f t="shared" si="7"/>
        <v>-3.0545045500183163</v>
      </c>
    </row>
    <row r="134" spans="1:3" x14ac:dyDescent="0.25">
      <c r="A134">
        <v>6</v>
      </c>
      <c r="B134" s="19">
        <f t="shared" si="6"/>
        <v>3.1560006731742578E-2</v>
      </c>
      <c r="C134" s="22">
        <f t="shared" si="7"/>
        <v>-3.4558645697046582</v>
      </c>
    </row>
    <row r="135" spans="1:3" x14ac:dyDescent="0.25">
      <c r="A135">
        <v>1</v>
      </c>
      <c r="B135" s="19">
        <f t="shared" ref="B135:B164" si="8">_xlfn.GAMMA($B$1+A135)/(_xlfn.GAMMA($B$1)*FACT(A135))*(($B$2/($B$2+1))^$B$1)*(1/($B$2+1))^A135</f>
        <v>0.22215533791843442</v>
      </c>
      <c r="C135" s="22">
        <f t="shared" ref="C135:C164" si="9">LN(B135)</f>
        <v>-1.5043784214466993</v>
      </c>
    </row>
    <row r="136" spans="1:3" x14ac:dyDescent="0.25">
      <c r="A136">
        <v>6</v>
      </c>
      <c r="B136" s="19">
        <f t="shared" si="8"/>
        <v>3.1560006731742578E-2</v>
      </c>
      <c r="C136" s="22">
        <f t="shared" si="9"/>
        <v>-3.4558645697046582</v>
      </c>
    </row>
    <row r="137" spans="1:3" x14ac:dyDescent="0.25">
      <c r="A137">
        <v>1</v>
      </c>
      <c r="B137" s="19">
        <f t="shared" si="8"/>
        <v>0.22215533791843442</v>
      </c>
      <c r="C137" s="22">
        <f t="shared" si="9"/>
        <v>-1.5043784214466993</v>
      </c>
    </row>
    <row r="138" spans="1:3" x14ac:dyDescent="0.25">
      <c r="A138">
        <v>3</v>
      </c>
      <c r="B138" s="19">
        <f t="shared" si="8"/>
        <v>0.10410777032485559</v>
      </c>
      <c r="C138" s="22">
        <f t="shared" si="9"/>
        <v>-2.2623286632567923</v>
      </c>
    </row>
    <row r="139" spans="1:3" x14ac:dyDescent="0.25">
      <c r="A139">
        <v>6</v>
      </c>
      <c r="B139" s="19">
        <f t="shared" si="8"/>
        <v>3.1560006731742578E-2</v>
      </c>
      <c r="C139" s="22">
        <f t="shared" si="9"/>
        <v>-3.4558645697046582</v>
      </c>
    </row>
    <row r="140" spans="1:3" x14ac:dyDescent="0.25">
      <c r="A140">
        <v>0</v>
      </c>
      <c r="B140" s="19">
        <f t="shared" si="8"/>
        <v>0.30855620410171058</v>
      </c>
      <c r="C140" s="22">
        <f t="shared" si="9"/>
        <v>-1.1758512671356978</v>
      </c>
    </row>
    <row r="141" spans="1:3" x14ac:dyDescent="0.25">
      <c r="A141">
        <v>0</v>
      </c>
      <c r="B141" s="19">
        <f t="shared" si="8"/>
        <v>0.30855620410171058</v>
      </c>
      <c r="C141" s="22">
        <f t="shared" si="9"/>
        <v>-1.1758512671356978</v>
      </c>
    </row>
    <row r="142" spans="1:3" x14ac:dyDescent="0.25">
      <c r="A142">
        <v>0</v>
      </c>
      <c r="B142" s="19">
        <f t="shared" si="8"/>
        <v>0.30855620410171058</v>
      </c>
      <c r="C142" s="22">
        <f t="shared" si="9"/>
        <v>-1.1758512671356978</v>
      </c>
    </row>
    <row r="143" spans="1:3" x14ac:dyDescent="0.25">
      <c r="A143">
        <v>0</v>
      </c>
      <c r="B143" s="19">
        <f t="shared" si="8"/>
        <v>0.30855620410171058</v>
      </c>
      <c r="C143" s="22">
        <f t="shared" si="9"/>
        <v>-1.1758512671356978</v>
      </c>
    </row>
    <row r="144" spans="1:3" x14ac:dyDescent="0.25">
      <c r="A144">
        <v>0</v>
      </c>
      <c r="B144" s="19">
        <f t="shared" si="8"/>
        <v>0.30855620410171058</v>
      </c>
      <c r="C144" s="22">
        <f t="shared" si="9"/>
        <v>-1.1758512671356978</v>
      </c>
    </row>
    <row r="145" spans="1:3" x14ac:dyDescent="0.25">
      <c r="A145">
        <v>0</v>
      </c>
      <c r="B145" s="19">
        <f t="shared" si="8"/>
        <v>0.30855620410171058</v>
      </c>
      <c r="C145" s="22">
        <f t="shared" si="9"/>
        <v>-1.1758512671356978</v>
      </c>
    </row>
    <row r="146" spans="1:3" x14ac:dyDescent="0.25">
      <c r="A146">
        <v>1</v>
      </c>
      <c r="B146" s="19">
        <f t="shared" si="8"/>
        <v>0.22215533791843442</v>
      </c>
      <c r="C146" s="22">
        <f t="shared" si="9"/>
        <v>-1.5043784214466993</v>
      </c>
    </row>
    <row r="147" spans="1:3" x14ac:dyDescent="0.25">
      <c r="A147">
        <v>0</v>
      </c>
      <c r="B147" s="19">
        <f t="shared" si="8"/>
        <v>0.30855620410171058</v>
      </c>
      <c r="C147" s="22">
        <f t="shared" si="9"/>
        <v>-1.1758512671356978</v>
      </c>
    </row>
    <row r="148" spans="1:3" x14ac:dyDescent="0.25">
      <c r="A148">
        <v>1</v>
      </c>
      <c r="B148" s="19">
        <f t="shared" si="8"/>
        <v>0.22215533791843442</v>
      </c>
      <c r="C148" s="22">
        <f t="shared" si="9"/>
        <v>-1.5043784214466993</v>
      </c>
    </row>
    <row r="149" spans="1:3" x14ac:dyDescent="0.25">
      <c r="A149">
        <v>0</v>
      </c>
      <c r="B149" s="19">
        <f t="shared" si="8"/>
        <v>0.30855620410171058</v>
      </c>
      <c r="C149" s="22">
        <f t="shared" si="9"/>
        <v>-1.1758512671356978</v>
      </c>
    </row>
    <row r="150" spans="1:3" x14ac:dyDescent="0.25">
      <c r="A150">
        <v>3</v>
      </c>
      <c r="B150" s="19">
        <f t="shared" si="8"/>
        <v>0.10410777032485559</v>
      </c>
      <c r="C150" s="22">
        <f t="shared" si="9"/>
        <v>-2.2623286632567923</v>
      </c>
    </row>
    <row r="151" spans="1:3" x14ac:dyDescent="0.25">
      <c r="A151">
        <v>2</v>
      </c>
      <c r="B151" s="19">
        <f t="shared" si="8"/>
        <v>0.15320693204906607</v>
      </c>
      <c r="C151" s="22">
        <f t="shared" si="9"/>
        <v>-1.8759657743372722</v>
      </c>
    </row>
    <row r="152" spans="1:3" x14ac:dyDescent="0.25">
      <c r="A152">
        <v>5</v>
      </c>
      <c r="B152" s="19">
        <f t="shared" si="8"/>
        <v>4.7146073506049012E-2</v>
      </c>
      <c r="C152" s="22">
        <f t="shared" si="9"/>
        <v>-3.0545045500183163</v>
      </c>
    </row>
    <row r="153" spans="1:3" x14ac:dyDescent="0.25">
      <c r="A153">
        <v>1</v>
      </c>
      <c r="B153" s="19">
        <f t="shared" si="8"/>
        <v>0.22215533791843442</v>
      </c>
      <c r="C153" s="22">
        <f t="shared" si="9"/>
        <v>-1.5043784214466993</v>
      </c>
    </row>
    <row r="154" spans="1:3" x14ac:dyDescent="0.25">
      <c r="A154">
        <v>2</v>
      </c>
      <c r="B154" s="19">
        <f t="shared" si="8"/>
        <v>0.15320693204906607</v>
      </c>
      <c r="C154" s="22">
        <f t="shared" si="9"/>
        <v>-1.8759657743372722</v>
      </c>
    </row>
    <row r="155" spans="1:3" x14ac:dyDescent="0.25">
      <c r="A155">
        <v>4</v>
      </c>
      <c r="B155" s="19">
        <f t="shared" si="8"/>
        <v>7.0217198605111483E-2</v>
      </c>
      <c r="C155" s="22">
        <f t="shared" si="9"/>
        <v>-2.6561620035817852</v>
      </c>
    </row>
    <row r="156" spans="1:3" x14ac:dyDescent="0.25">
      <c r="A156">
        <v>0</v>
      </c>
      <c r="B156" s="19">
        <f t="shared" si="8"/>
        <v>0.30855620410171058</v>
      </c>
      <c r="C156" s="22">
        <f t="shared" si="9"/>
        <v>-1.1758512671356978</v>
      </c>
    </row>
    <row r="157" spans="1:3" x14ac:dyDescent="0.25">
      <c r="A157">
        <v>2</v>
      </c>
      <c r="B157" s="19">
        <f t="shared" si="8"/>
        <v>0.15320693204906607</v>
      </c>
      <c r="C157" s="22">
        <f t="shared" si="9"/>
        <v>-1.8759657743372722</v>
      </c>
    </row>
    <row r="158" spans="1:3" x14ac:dyDescent="0.25">
      <c r="A158">
        <v>1</v>
      </c>
      <c r="B158" s="19">
        <f t="shared" si="8"/>
        <v>0.22215533791843442</v>
      </c>
      <c r="C158" s="22">
        <f t="shared" si="9"/>
        <v>-1.5043784214466993</v>
      </c>
    </row>
    <row r="159" spans="1:3" x14ac:dyDescent="0.25">
      <c r="A159">
        <v>0</v>
      </c>
      <c r="B159" s="19">
        <f t="shared" si="8"/>
        <v>0.30855620410171058</v>
      </c>
      <c r="C159" s="22">
        <f t="shared" si="9"/>
        <v>-1.1758512671356978</v>
      </c>
    </row>
    <row r="160" spans="1:3" x14ac:dyDescent="0.25">
      <c r="A160">
        <v>2</v>
      </c>
      <c r="B160" s="19">
        <f t="shared" si="8"/>
        <v>0.15320693204906607</v>
      </c>
      <c r="C160" s="22">
        <f t="shared" si="9"/>
        <v>-1.8759657743372722</v>
      </c>
    </row>
    <row r="161" spans="1:3" x14ac:dyDescent="0.25">
      <c r="A161">
        <v>0</v>
      </c>
      <c r="B161" s="19">
        <f t="shared" si="8"/>
        <v>0.30855620410171058</v>
      </c>
      <c r="C161" s="22">
        <f t="shared" si="9"/>
        <v>-1.1758512671356978</v>
      </c>
    </row>
    <row r="162" spans="1:3" x14ac:dyDescent="0.25">
      <c r="A162">
        <v>1</v>
      </c>
      <c r="B162" s="19">
        <f t="shared" si="8"/>
        <v>0.22215533791843442</v>
      </c>
      <c r="C162" s="22">
        <f t="shared" si="9"/>
        <v>-1.5043784214466993</v>
      </c>
    </row>
    <row r="163" spans="1:3" x14ac:dyDescent="0.25">
      <c r="A163">
        <v>1</v>
      </c>
      <c r="B163" s="19">
        <f t="shared" si="8"/>
        <v>0.22215533791843442</v>
      </c>
      <c r="C163" s="22">
        <f t="shared" si="9"/>
        <v>-1.5043784214466993</v>
      </c>
    </row>
    <row r="164" spans="1:3" x14ac:dyDescent="0.25">
      <c r="A164">
        <v>1</v>
      </c>
      <c r="B164" s="19">
        <f t="shared" si="8"/>
        <v>0.22215533791843442</v>
      </c>
      <c r="C164" s="22">
        <f t="shared" si="9"/>
        <v>-1.5043784214466993</v>
      </c>
    </row>
    <row r="165" spans="1:3" x14ac:dyDescent="0.25">
      <c r="B165" s="19"/>
      <c r="C165" s="22"/>
    </row>
    <row r="166" spans="1:3" x14ac:dyDescent="0.25">
      <c r="B166" s="19"/>
      <c r="C166" s="22"/>
    </row>
    <row r="167" spans="1:3" x14ac:dyDescent="0.25">
      <c r="B167" s="19"/>
      <c r="C167" s="22"/>
    </row>
    <row r="168" spans="1:3" x14ac:dyDescent="0.25">
      <c r="B168" s="19"/>
      <c r="C168" s="22"/>
    </row>
    <row r="169" spans="1:3" x14ac:dyDescent="0.25">
      <c r="B169" s="19"/>
      <c r="C169" s="22"/>
    </row>
    <row r="170" spans="1:3" x14ac:dyDescent="0.25">
      <c r="B170" s="19"/>
      <c r="C170" s="22"/>
    </row>
    <row r="171" spans="1:3" x14ac:dyDescent="0.25">
      <c r="B171" s="19"/>
      <c r="C171" s="22"/>
    </row>
    <row r="172" spans="1:3" x14ac:dyDescent="0.25">
      <c r="B172" s="19"/>
      <c r="C172" s="22"/>
    </row>
    <row r="173" spans="1:3" x14ac:dyDescent="0.25">
      <c r="B173" s="19"/>
      <c r="C173" s="22"/>
    </row>
    <row r="174" spans="1:3" x14ac:dyDescent="0.25">
      <c r="B174" s="19"/>
      <c r="C174" s="22"/>
    </row>
    <row r="175" spans="1:3" x14ac:dyDescent="0.25">
      <c r="B175" s="19"/>
      <c r="C175" s="22"/>
    </row>
    <row r="176" spans="1:3" x14ac:dyDescent="0.25">
      <c r="B176" s="19"/>
      <c r="C176" s="22"/>
    </row>
    <row r="177" spans="2:3" x14ac:dyDescent="0.25">
      <c r="B177" s="19"/>
      <c r="C177" s="22"/>
    </row>
    <row r="178" spans="2:3" x14ac:dyDescent="0.25">
      <c r="B178" s="19"/>
      <c r="C178" s="22"/>
    </row>
    <row r="179" spans="2:3" x14ac:dyDescent="0.25">
      <c r="B179" s="19"/>
      <c r="C179" s="22"/>
    </row>
    <row r="180" spans="2:3" x14ac:dyDescent="0.25">
      <c r="B180" s="19"/>
      <c r="C180" s="22"/>
    </row>
    <row r="181" spans="2:3" x14ac:dyDescent="0.25">
      <c r="B181" s="19"/>
      <c r="C181" s="22"/>
    </row>
    <row r="182" spans="2:3" x14ac:dyDescent="0.25">
      <c r="B182" s="19"/>
      <c r="C182" s="22"/>
    </row>
    <row r="183" spans="2:3" x14ac:dyDescent="0.25">
      <c r="B183" s="19"/>
      <c r="C183" s="22"/>
    </row>
    <row r="184" spans="2:3" x14ac:dyDescent="0.25">
      <c r="B184" s="19"/>
      <c r="C184" s="22"/>
    </row>
    <row r="185" spans="2:3" x14ac:dyDescent="0.25">
      <c r="B185" s="19"/>
      <c r="C185" s="22"/>
    </row>
    <row r="186" spans="2:3" x14ac:dyDescent="0.25">
      <c r="B186" s="19"/>
      <c r="C186" s="22"/>
    </row>
    <row r="187" spans="2:3" x14ac:dyDescent="0.25">
      <c r="B187" s="19"/>
      <c r="C187" s="22"/>
    </row>
    <row r="188" spans="2:3" x14ac:dyDescent="0.25">
      <c r="B188" s="19"/>
      <c r="C188" s="22"/>
    </row>
    <row r="189" spans="2:3" x14ac:dyDescent="0.25">
      <c r="B189" s="19"/>
      <c r="C189" s="22"/>
    </row>
    <row r="190" spans="2:3" x14ac:dyDescent="0.25">
      <c r="B190" s="19"/>
      <c r="C190" s="22"/>
    </row>
    <row r="191" spans="2:3" x14ac:dyDescent="0.25">
      <c r="B191" s="19"/>
      <c r="C191" s="22"/>
    </row>
    <row r="192" spans="2:3" x14ac:dyDescent="0.25">
      <c r="B192" s="19"/>
      <c r="C192" s="22"/>
    </row>
    <row r="193" spans="2:3" x14ac:dyDescent="0.25">
      <c r="B193" s="19"/>
      <c r="C193" s="22"/>
    </row>
    <row r="194" spans="2:3" x14ac:dyDescent="0.25">
      <c r="B194" s="19"/>
      <c r="C194" s="22"/>
    </row>
    <row r="195" spans="2:3" x14ac:dyDescent="0.25">
      <c r="B195" s="19"/>
      <c r="C195" s="22"/>
    </row>
    <row r="196" spans="2:3" x14ac:dyDescent="0.25">
      <c r="B196" s="19"/>
      <c r="C196" s="22"/>
    </row>
    <row r="197" spans="2:3" x14ac:dyDescent="0.25">
      <c r="B197" s="19"/>
      <c r="C197" s="22"/>
    </row>
    <row r="198" spans="2:3" x14ac:dyDescent="0.25">
      <c r="B198" s="19"/>
      <c r="C198" s="22"/>
    </row>
    <row r="199" spans="2:3" x14ac:dyDescent="0.25">
      <c r="B199" s="19"/>
      <c r="C199" s="22"/>
    </row>
    <row r="200" spans="2:3" x14ac:dyDescent="0.25">
      <c r="B200" s="19"/>
      <c r="C200" s="22"/>
    </row>
    <row r="201" spans="2:3" x14ac:dyDescent="0.25">
      <c r="B201" s="19"/>
      <c r="C201" s="22"/>
    </row>
    <row r="202" spans="2:3" x14ac:dyDescent="0.25">
      <c r="B202" s="19"/>
      <c r="C202" s="22"/>
    </row>
    <row r="203" spans="2:3" x14ac:dyDescent="0.25">
      <c r="B203" s="19"/>
      <c r="C203" s="22"/>
    </row>
    <row r="204" spans="2:3" x14ac:dyDescent="0.25">
      <c r="B204" s="19"/>
      <c r="C204" s="22"/>
    </row>
    <row r="205" spans="2:3" x14ac:dyDescent="0.25">
      <c r="B205" s="19"/>
      <c r="C205" s="22"/>
    </row>
    <row r="206" spans="2:3" x14ac:dyDescent="0.25">
      <c r="B206" s="19"/>
      <c r="C206" s="22"/>
    </row>
    <row r="207" spans="2:3" x14ac:dyDescent="0.25">
      <c r="B207" s="19"/>
      <c r="C207" s="22"/>
    </row>
    <row r="208" spans="2:3" x14ac:dyDescent="0.25">
      <c r="B208" s="19"/>
      <c r="C208" s="22"/>
    </row>
    <row r="209" spans="2:3" x14ac:dyDescent="0.25">
      <c r="B209" s="19"/>
      <c r="C209" s="22"/>
    </row>
    <row r="210" spans="2:3" x14ac:dyDescent="0.25">
      <c r="B210" s="19"/>
      <c r="C210" s="22"/>
    </row>
    <row r="211" spans="2:3" x14ac:dyDescent="0.25">
      <c r="B211" s="19"/>
      <c r="C211" s="22"/>
    </row>
    <row r="212" spans="2:3" x14ac:dyDescent="0.25">
      <c r="B212" s="19"/>
      <c r="C212" s="22"/>
    </row>
    <row r="213" spans="2:3" x14ac:dyDescent="0.25">
      <c r="B213" s="19"/>
      <c r="C213" s="22"/>
    </row>
    <row r="214" spans="2:3" x14ac:dyDescent="0.25">
      <c r="B214" s="19"/>
      <c r="C214" s="22"/>
    </row>
    <row r="215" spans="2:3" x14ac:dyDescent="0.25">
      <c r="B215" s="19"/>
      <c r="C215" s="22"/>
    </row>
    <row r="216" spans="2:3" x14ac:dyDescent="0.25">
      <c r="B216" s="19"/>
      <c r="C216" s="22"/>
    </row>
    <row r="217" spans="2:3" x14ac:dyDescent="0.25">
      <c r="B217" s="19"/>
      <c r="C217" s="22"/>
    </row>
    <row r="218" spans="2:3" x14ac:dyDescent="0.25">
      <c r="B218" s="19"/>
      <c r="C218" s="22"/>
    </row>
    <row r="219" spans="2:3" x14ac:dyDescent="0.25">
      <c r="B219" s="19"/>
      <c r="C219" s="22"/>
    </row>
    <row r="220" spans="2:3" x14ac:dyDescent="0.25">
      <c r="B220" s="19"/>
      <c r="C220" s="22"/>
    </row>
    <row r="221" spans="2:3" x14ac:dyDescent="0.25">
      <c r="B221" s="19"/>
      <c r="C221" s="22"/>
    </row>
    <row r="222" spans="2:3" x14ac:dyDescent="0.25">
      <c r="B222" s="19"/>
      <c r="C222" s="22"/>
    </row>
    <row r="223" spans="2:3" x14ac:dyDescent="0.25">
      <c r="B223" s="19"/>
      <c r="C223" s="22"/>
    </row>
    <row r="224" spans="2:3" x14ac:dyDescent="0.25">
      <c r="B224" s="19"/>
      <c r="C224" s="22"/>
    </row>
    <row r="225" spans="2:3" x14ac:dyDescent="0.25">
      <c r="B225" s="19"/>
      <c r="C225" s="22"/>
    </row>
    <row r="226" spans="2:3" x14ac:dyDescent="0.25">
      <c r="B226" s="19"/>
      <c r="C226" s="22"/>
    </row>
    <row r="227" spans="2:3" x14ac:dyDescent="0.25">
      <c r="B227" s="19"/>
      <c r="C227" s="22"/>
    </row>
    <row r="228" spans="2:3" x14ac:dyDescent="0.25">
      <c r="B228" s="19"/>
      <c r="C228" s="22"/>
    </row>
    <row r="229" spans="2:3" x14ac:dyDescent="0.25">
      <c r="B229" s="19"/>
      <c r="C229" s="22"/>
    </row>
    <row r="230" spans="2:3" x14ac:dyDescent="0.25">
      <c r="B230" s="19"/>
      <c r="C230" s="22"/>
    </row>
    <row r="231" spans="2:3" x14ac:dyDescent="0.25">
      <c r="B231" s="19"/>
      <c r="C231" s="22"/>
    </row>
    <row r="232" spans="2:3" x14ac:dyDescent="0.25">
      <c r="B232" s="19"/>
      <c r="C232" s="22"/>
    </row>
    <row r="233" spans="2:3" x14ac:dyDescent="0.25">
      <c r="B233" s="19"/>
      <c r="C233" s="22"/>
    </row>
    <row r="234" spans="2:3" x14ac:dyDescent="0.25">
      <c r="B234" s="19"/>
      <c r="C234" s="22"/>
    </row>
    <row r="235" spans="2:3" x14ac:dyDescent="0.25">
      <c r="B235" s="19"/>
      <c r="C235" s="22"/>
    </row>
    <row r="236" spans="2:3" x14ac:dyDescent="0.25">
      <c r="B236" s="19"/>
      <c r="C236" s="22"/>
    </row>
    <row r="237" spans="2:3" x14ac:dyDescent="0.25">
      <c r="B237" s="19"/>
      <c r="C237" s="22"/>
    </row>
    <row r="238" spans="2:3" x14ac:dyDescent="0.25">
      <c r="B238" s="19"/>
      <c r="C238" s="22"/>
    </row>
    <row r="239" spans="2:3" x14ac:dyDescent="0.25">
      <c r="B239" s="19"/>
      <c r="C239" s="22"/>
    </row>
    <row r="240" spans="2:3" x14ac:dyDescent="0.25">
      <c r="B240" s="19"/>
      <c r="C240" s="22"/>
    </row>
    <row r="241" spans="2:3" x14ac:dyDescent="0.25">
      <c r="B241" s="19"/>
      <c r="C241" s="22"/>
    </row>
    <row r="242" spans="2:3" x14ac:dyDescent="0.25">
      <c r="B242" s="19"/>
      <c r="C242" s="22"/>
    </row>
    <row r="243" spans="2:3" x14ac:dyDescent="0.25">
      <c r="B243" s="19"/>
      <c r="C243" s="22"/>
    </row>
    <row r="244" spans="2:3" x14ac:dyDescent="0.25">
      <c r="B244" s="19"/>
      <c r="C244" s="22"/>
    </row>
    <row r="245" spans="2:3" x14ac:dyDescent="0.25">
      <c r="B245" s="19"/>
      <c r="C245" s="22"/>
    </row>
    <row r="246" spans="2:3" x14ac:dyDescent="0.25">
      <c r="B246" s="19"/>
      <c r="C246" s="22"/>
    </row>
    <row r="247" spans="2:3" x14ac:dyDescent="0.25">
      <c r="B247" s="19"/>
      <c r="C247" s="22"/>
    </row>
    <row r="248" spans="2:3" x14ac:dyDescent="0.25">
      <c r="B248" s="19"/>
      <c r="C248" s="22"/>
    </row>
    <row r="249" spans="2:3" x14ac:dyDescent="0.25">
      <c r="B249" s="19"/>
      <c r="C249" s="22"/>
    </row>
    <row r="250" spans="2:3" x14ac:dyDescent="0.25">
      <c r="B250" s="19"/>
      <c r="C250" s="22"/>
    </row>
    <row r="251" spans="2:3" x14ac:dyDescent="0.25">
      <c r="B251" s="19"/>
      <c r="C251" s="22"/>
    </row>
    <row r="252" spans="2:3" x14ac:dyDescent="0.25">
      <c r="B252" s="19"/>
      <c r="C252" s="22"/>
    </row>
    <row r="253" spans="2:3" x14ac:dyDescent="0.25">
      <c r="B253" s="19"/>
      <c r="C253" s="22"/>
    </row>
    <row r="254" spans="2:3" x14ac:dyDescent="0.25">
      <c r="B254" s="19"/>
      <c r="C254" s="22"/>
    </row>
    <row r="255" spans="2:3" x14ac:dyDescent="0.25">
      <c r="B255" s="19"/>
      <c r="C255" s="22"/>
    </row>
    <row r="256" spans="2:3" x14ac:dyDescent="0.25">
      <c r="B256" s="19"/>
      <c r="C256" s="22"/>
    </row>
    <row r="257" spans="2:3" x14ac:dyDescent="0.25">
      <c r="B257" s="19"/>
      <c r="C257" s="22"/>
    </row>
    <row r="258" spans="2:3" x14ac:dyDescent="0.25">
      <c r="B258" s="19"/>
      <c r="C258" s="22"/>
    </row>
    <row r="259" spans="2:3" x14ac:dyDescent="0.25">
      <c r="B259" s="19"/>
      <c r="C259" s="22"/>
    </row>
    <row r="260" spans="2:3" x14ac:dyDescent="0.25">
      <c r="B260" s="19"/>
      <c r="C260" s="22"/>
    </row>
    <row r="261" spans="2:3" x14ac:dyDescent="0.25">
      <c r="B261" s="19"/>
      <c r="C261" s="22"/>
    </row>
    <row r="262" spans="2:3" x14ac:dyDescent="0.25">
      <c r="B262" s="19"/>
      <c r="C262" s="22"/>
    </row>
    <row r="263" spans="2:3" x14ac:dyDescent="0.25">
      <c r="B263" s="19"/>
      <c r="C263" s="22"/>
    </row>
    <row r="264" spans="2:3" x14ac:dyDescent="0.25">
      <c r="B264" s="19"/>
      <c r="C264" s="22"/>
    </row>
    <row r="265" spans="2:3" x14ac:dyDescent="0.25">
      <c r="B265" s="19"/>
      <c r="C265" s="22"/>
    </row>
    <row r="266" spans="2:3" x14ac:dyDescent="0.25">
      <c r="B266" s="19"/>
      <c r="C266" s="22"/>
    </row>
    <row r="267" spans="2:3" x14ac:dyDescent="0.25">
      <c r="B267" s="19"/>
      <c r="C267" s="22"/>
    </row>
    <row r="268" spans="2:3" x14ac:dyDescent="0.25">
      <c r="B268" s="19"/>
      <c r="C268" s="22"/>
    </row>
    <row r="269" spans="2:3" x14ac:dyDescent="0.25">
      <c r="B269" s="19"/>
      <c r="C269" s="22"/>
    </row>
    <row r="270" spans="2:3" x14ac:dyDescent="0.25">
      <c r="B270" s="19"/>
      <c r="C270" s="22"/>
    </row>
    <row r="271" spans="2:3" x14ac:dyDescent="0.25">
      <c r="B271" s="19"/>
      <c r="C271" s="22"/>
    </row>
    <row r="272" spans="2:3" x14ac:dyDescent="0.25">
      <c r="B272" s="19"/>
      <c r="C272" s="22"/>
    </row>
    <row r="273" spans="2:3" x14ac:dyDescent="0.25">
      <c r="B273" s="19"/>
      <c r="C273" s="22"/>
    </row>
    <row r="274" spans="2:3" x14ac:dyDescent="0.25">
      <c r="B274" s="19"/>
      <c r="C274" s="22"/>
    </row>
    <row r="275" spans="2:3" x14ac:dyDescent="0.25">
      <c r="B275" s="19"/>
      <c r="C275" s="22"/>
    </row>
    <row r="276" spans="2:3" x14ac:dyDescent="0.25">
      <c r="B276" s="19"/>
      <c r="C276" s="22"/>
    </row>
    <row r="277" spans="2:3" x14ac:dyDescent="0.25">
      <c r="B277" s="19"/>
      <c r="C277" s="22"/>
    </row>
    <row r="278" spans="2:3" x14ac:dyDescent="0.25">
      <c r="B278" s="19"/>
      <c r="C278" s="22"/>
    </row>
    <row r="279" spans="2:3" x14ac:dyDescent="0.25">
      <c r="B279" s="19"/>
      <c r="C279" s="22"/>
    </row>
    <row r="280" spans="2:3" x14ac:dyDescent="0.25">
      <c r="B280" s="19"/>
      <c r="C280" s="22"/>
    </row>
    <row r="281" spans="2:3" x14ac:dyDescent="0.25">
      <c r="B281" s="19"/>
      <c r="C281" s="22"/>
    </row>
    <row r="282" spans="2:3" x14ac:dyDescent="0.25">
      <c r="B282" s="19"/>
      <c r="C282" s="22"/>
    </row>
    <row r="283" spans="2:3" x14ac:dyDescent="0.25">
      <c r="B283" s="19"/>
      <c r="C283" s="22"/>
    </row>
    <row r="284" spans="2:3" x14ac:dyDescent="0.25">
      <c r="B284" s="19"/>
      <c r="C284" s="22"/>
    </row>
    <row r="285" spans="2:3" x14ac:dyDescent="0.25">
      <c r="B285" s="19"/>
      <c r="C285" s="22"/>
    </row>
    <row r="286" spans="2:3" x14ac:dyDescent="0.25">
      <c r="B286" s="19"/>
      <c r="C286" s="22"/>
    </row>
    <row r="287" spans="2:3" x14ac:dyDescent="0.25">
      <c r="B287" s="19"/>
      <c r="C287" s="22"/>
    </row>
    <row r="288" spans="2:3" x14ac:dyDescent="0.25">
      <c r="B288" s="19"/>
      <c r="C288" s="22"/>
    </row>
    <row r="289" spans="2:3" x14ac:dyDescent="0.25">
      <c r="B289" s="19"/>
      <c r="C289" s="22"/>
    </row>
    <row r="290" spans="2:3" x14ac:dyDescent="0.25">
      <c r="B290" s="19"/>
      <c r="C290" s="22"/>
    </row>
    <row r="291" spans="2:3" x14ac:dyDescent="0.25">
      <c r="B291" s="19"/>
      <c r="C291" s="22"/>
    </row>
    <row r="292" spans="2:3" x14ac:dyDescent="0.25">
      <c r="B292" s="19"/>
      <c r="C292" s="22"/>
    </row>
    <row r="293" spans="2:3" x14ac:dyDescent="0.25">
      <c r="B293" s="19"/>
      <c r="C293" s="22"/>
    </row>
    <row r="294" spans="2:3" x14ac:dyDescent="0.25">
      <c r="B294" s="19"/>
      <c r="C294" s="22"/>
    </row>
    <row r="295" spans="2:3" x14ac:dyDescent="0.25">
      <c r="B295" s="19"/>
      <c r="C295" s="22"/>
    </row>
    <row r="296" spans="2:3" x14ac:dyDescent="0.25">
      <c r="B296" s="19"/>
      <c r="C296" s="22"/>
    </row>
    <row r="297" spans="2:3" x14ac:dyDescent="0.25">
      <c r="B297" s="19"/>
      <c r="C297" s="22"/>
    </row>
    <row r="298" spans="2:3" x14ac:dyDescent="0.25">
      <c r="B298" s="19"/>
      <c r="C298" s="22"/>
    </row>
    <row r="299" spans="2:3" x14ac:dyDescent="0.25">
      <c r="B299" s="19"/>
      <c r="C299" s="22"/>
    </row>
    <row r="300" spans="2:3" x14ac:dyDescent="0.25">
      <c r="B300" s="19"/>
      <c r="C300" s="22"/>
    </row>
    <row r="301" spans="2:3" x14ac:dyDescent="0.25">
      <c r="B301" s="19"/>
      <c r="C301" s="22"/>
    </row>
    <row r="302" spans="2:3" x14ac:dyDescent="0.25">
      <c r="B302" s="19"/>
      <c r="C302" s="22"/>
    </row>
    <row r="303" spans="2:3" x14ac:dyDescent="0.25">
      <c r="B303" s="19"/>
      <c r="C303" s="22"/>
    </row>
    <row r="304" spans="2:3" x14ac:dyDescent="0.25">
      <c r="B304" s="19"/>
      <c r="C304" s="22"/>
    </row>
    <row r="305" spans="2:3" x14ac:dyDescent="0.25">
      <c r="B305" s="19"/>
      <c r="C305" s="22"/>
    </row>
    <row r="306" spans="2:3" x14ac:dyDescent="0.25">
      <c r="B306" s="19"/>
      <c r="C306" s="22"/>
    </row>
    <row r="307" spans="2:3" x14ac:dyDescent="0.25">
      <c r="B307" s="19"/>
      <c r="C307" s="22"/>
    </row>
    <row r="308" spans="2:3" x14ac:dyDescent="0.25">
      <c r="B308" s="19"/>
      <c r="C308" s="22"/>
    </row>
    <row r="309" spans="2:3" x14ac:dyDescent="0.25">
      <c r="B309" s="19"/>
      <c r="C309" s="2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I309"/>
  <sheetViews>
    <sheetView workbookViewId="0">
      <selection activeCell="I16" sqref="I16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9" x14ac:dyDescent="0.25">
      <c r="A1" s="3" t="s">
        <v>194</v>
      </c>
      <c r="B1" s="20">
        <v>0.76801918365626787</v>
      </c>
      <c r="E1" s="3" t="s">
        <v>202</v>
      </c>
      <c r="F1" s="21">
        <f>SUM(I6:I16)</f>
        <v>2.2337755019533105</v>
      </c>
    </row>
    <row r="2" spans="1:9" x14ac:dyDescent="0.25">
      <c r="A2" s="3" t="s">
        <v>195</v>
      </c>
      <c r="B2" s="20">
        <v>7.9109224641414774E-2</v>
      </c>
      <c r="E2" s="3" t="s">
        <v>203</v>
      </c>
      <c r="F2">
        <f>COUNT(E6:E16)-2-1</f>
        <v>7</v>
      </c>
    </row>
    <row r="3" spans="1:9" x14ac:dyDescent="0.25">
      <c r="A3" s="3" t="s">
        <v>197</v>
      </c>
      <c r="B3" s="21">
        <f>SUM(C6:C149)</f>
        <v>-476.38866781697698</v>
      </c>
      <c r="E3" s="3" t="s">
        <v>204</v>
      </c>
      <c r="F3" s="19">
        <f>_xlfn.CHISQ.DIST.RT(F1,F2)</f>
        <v>0.94577687846404712</v>
      </c>
    </row>
    <row r="5" spans="1:9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</row>
    <row r="6" spans="1:9" x14ac:dyDescent="0.25">
      <c r="A6">
        <v>1</v>
      </c>
      <c r="B6" s="19">
        <f>_xlfn.GAMMA($B$1+A6)/(_xlfn.GAMMA($B$1)*FACT(A6))*(($B$2/($B$2+1))^$B$1)*(1/($B$2+1))^A6</f>
        <v>9.5659717894323593E-2</v>
      </c>
      <c r="C6" s="22">
        <f>LN(B6)</f>
        <v>-2.346957989779666</v>
      </c>
      <c r="E6">
        <v>0</v>
      </c>
      <c r="F6" s="19">
        <f t="shared" ref="F6:F15" si="0">_xlfn.GAMMA($B$1+E6)/(_xlfn.GAMMA($B$1)*FACT(E6))*(($B$2/($B$2+1))^$B$1)*(1/($B$2+1))^E6</f>
        <v>0.13440716873103531</v>
      </c>
      <c r="G6">
        <f>COUNTIF($A$6:$A$149,E6)</f>
        <v>22</v>
      </c>
      <c r="H6" s="21">
        <f>SUM($G$6:$G$16)*F6</f>
        <v>19.354632297269085</v>
      </c>
      <c r="I6" s="20">
        <f>(G6-H6)^2/H6</f>
        <v>0.36156565390494377</v>
      </c>
    </row>
    <row r="7" spans="1:9" x14ac:dyDescent="0.25">
      <c r="A7">
        <v>1</v>
      </c>
      <c r="B7" s="19">
        <f t="shared" ref="B7:B70" si="1">_xlfn.GAMMA($B$1+A7)/(_xlfn.GAMMA($B$1)*FACT(A7))*(($B$2/($B$2+1))^$B$1)*(1/($B$2+1))^A7</f>
        <v>9.5659717894323593E-2</v>
      </c>
      <c r="C7" s="22">
        <f t="shared" ref="C7:C70" si="2">LN(B7)</f>
        <v>-2.346957989779666</v>
      </c>
      <c r="E7">
        <v>1</v>
      </c>
      <c r="F7" s="19">
        <f t="shared" si="0"/>
        <v>9.5659717894323593E-2</v>
      </c>
      <c r="G7">
        <f t="shared" ref="G7:G15" si="3">COUNTIF($A$6:$A$149,E7)</f>
        <v>12</v>
      </c>
      <c r="H7" s="21">
        <f t="shared" ref="H7:H16" si="4">SUM($G$6:$G$16)*F7</f>
        <v>13.774999376782597</v>
      </c>
      <c r="I7" s="20">
        <f t="shared" ref="I7:I16" si="5">(G7-H7)^2/H7</f>
        <v>0.22872035790352932</v>
      </c>
    </row>
    <row r="8" spans="1:9" x14ac:dyDescent="0.25">
      <c r="A8">
        <v>0</v>
      </c>
      <c r="B8" s="19">
        <f t="shared" si="1"/>
        <v>0.13440716873103531</v>
      </c>
      <c r="C8" s="22">
        <f t="shared" si="2"/>
        <v>-2.0068815135429654</v>
      </c>
      <c r="E8">
        <v>2</v>
      </c>
      <c r="F8" s="19">
        <f t="shared" si="0"/>
        <v>7.836473476376396E-2</v>
      </c>
      <c r="G8">
        <f t="shared" si="3"/>
        <v>12</v>
      </c>
      <c r="H8" s="21">
        <f t="shared" si="4"/>
        <v>11.28452180598201</v>
      </c>
      <c r="I8" s="20">
        <f t="shared" si="5"/>
        <v>4.5363822669373367E-2</v>
      </c>
    </row>
    <row r="9" spans="1:9" x14ac:dyDescent="0.25">
      <c r="A9">
        <v>1</v>
      </c>
      <c r="B9" s="19">
        <f t="shared" si="1"/>
        <v>9.5659717894323593E-2</v>
      </c>
      <c r="C9" s="22">
        <f t="shared" si="2"/>
        <v>-2.346957989779666</v>
      </c>
      <c r="E9">
        <v>3</v>
      </c>
      <c r="F9" s="19">
        <f t="shared" si="0"/>
        <v>6.7004366254124773E-2</v>
      </c>
      <c r="G9">
        <f t="shared" si="3"/>
        <v>8</v>
      </c>
      <c r="H9" s="21">
        <f t="shared" si="4"/>
        <v>9.648628740593967</v>
      </c>
      <c r="I9" s="20">
        <f t="shared" si="5"/>
        <v>0.28169564788800566</v>
      </c>
    </row>
    <row r="10" spans="1:9" x14ac:dyDescent="0.25">
      <c r="A10">
        <v>2</v>
      </c>
      <c r="B10" s="19">
        <f t="shared" si="1"/>
        <v>7.836473476376396E-2</v>
      </c>
      <c r="C10" s="22">
        <f t="shared" si="2"/>
        <v>-2.5463812645080828</v>
      </c>
      <c r="E10">
        <v>4</v>
      </c>
      <c r="F10" s="19">
        <f t="shared" si="0"/>
        <v>5.8491237881450137E-2</v>
      </c>
      <c r="G10">
        <f t="shared" si="3"/>
        <v>7</v>
      </c>
      <c r="H10" s="21">
        <f t="shared" si="4"/>
        <v>8.4227382549288201</v>
      </c>
      <c r="I10" s="20">
        <f t="shared" si="5"/>
        <v>0.2403237617948524</v>
      </c>
    </row>
    <row r="11" spans="1:9" x14ac:dyDescent="0.25">
      <c r="A11">
        <v>0</v>
      </c>
      <c r="B11" s="19">
        <f t="shared" si="1"/>
        <v>0.13440716873103531</v>
      </c>
      <c r="C11" s="22">
        <f t="shared" si="2"/>
        <v>-2.0068815135429654</v>
      </c>
      <c r="E11">
        <v>5</v>
      </c>
      <c r="F11" s="19">
        <f t="shared" si="0"/>
        <v>5.1688436708013499E-2</v>
      </c>
      <c r="G11">
        <f t="shared" si="3"/>
        <v>8</v>
      </c>
      <c r="H11" s="21">
        <f t="shared" si="4"/>
        <v>7.4431348859539437</v>
      </c>
      <c r="I11" s="20">
        <f t="shared" si="5"/>
        <v>4.166238553955532E-2</v>
      </c>
    </row>
    <row r="12" spans="1:9" x14ac:dyDescent="0.25">
      <c r="A12">
        <v>0</v>
      </c>
      <c r="B12" s="19">
        <f t="shared" si="1"/>
        <v>0.13440716873103531</v>
      </c>
      <c r="C12" s="22">
        <f t="shared" si="2"/>
        <v>-2.0068815135429654</v>
      </c>
      <c r="E12">
        <v>6</v>
      </c>
      <c r="F12" s="19">
        <f t="shared" si="0"/>
        <v>4.6047222359734685E-2</v>
      </c>
      <c r="G12">
        <f t="shared" si="3"/>
        <v>5</v>
      </c>
      <c r="H12" s="21">
        <f t="shared" si="4"/>
        <v>6.6308000198017947</v>
      </c>
      <c r="I12" s="20">
        <f t="shared" si="5"/>
        <v>0.40108413715439289</v>
      </c>
    </row>
    <row r="13" spans="1:9" x14ac:dyDescent="0.25">
      <c r="A13">
        <v>0</v>
      </c>
      <c r="B13" s="19">
        <f t="shared" si="1"/>
        <v>0.13440716873103531</v>
      </c>
      <c r="C13" s="22">
        <f t="shared" si="2"/>
        <v>-2.0068815135429654</v>
      </c>
      <c r="E13">
        <v>7</v>
      </c>
      <c r="F13" s="19">
        <f t="shared" si="0"/>
        <v>4.1257373233442377E-2</v>
      </c>
      <c r="G13">
        <f t="shared" si="3"/>
        <v>5</v>
      </c>
      <c r="H13" s="21">
        <f t="shared" si="4"/>
        <v>5.941061745615702</v>
      </c>
      <c r="I13" s="20">
        <f t="shared" si="5"/>
        <v>0.14906379481997681</v>
      </c>
    </row>
    <row r="14" spans="1:9" x14ac:dyDescent="0.25">
      <c r="A14">
        <v>4</v>
      </c>
      <c r="B14" s="19">
        <f t="shared" si="1"/>
        <v>5.8491237881450137E-2</v>
      </c>
      <c r="C14" s="22">
        <f t="shared" si="2"/>
        <v>-2.8388783157667126</v>
      </c>
      <c r="E14">
        <v>8</v>
      </c>
      <c r="F14" s="19">
        <f t="shared" si="0"/>
        <v>3.7124145942124674E-2</v>
      </c>
      <c r="G14">
        <f t="shared" si="3"/>
        <v>6</v>
      </c>
      <c r="H14" s="21">
        <f t="shared" si="4"/>
        <v>5.3458770156659527</v>
      </c>
      <c r="I14" s="20">
        <f t="shared" si="5"/>
        <v>8.0038668562744386E-2</v>
      </c>
    </row>
    <row r="15" spans="1:9" x14ac:dyDescent="0.25">
      <c r="A15">
        <v>6</v>
      </c>
      <c r="B15" s="19">
        <f t="shared" si="1"/>
        <v>4.6047222359734685E-2</v>
      </c>
      <c r="C15" s="22">
        <f t="shared" si="2"/>
        <v>-3.078087836021091</v>
      </c>
      <c r="E15">
        <v>9</v>
      </c>
      <c r="F15" s="19">
        <f t="shared" si="0"/>
        <v>3.3515835341523234E-2</v>
      </c>
      <c r="G15">
        <f t="shared" si="3"/>
        <v>4</v>
      </c>
      <c r="H15" s="21">
        <f t="shared" si="4"/>
        <v>4.8262802891793459</v>
      </c>
      <c r="I15" s="20">
        <f t="shared" si="5"/>
        <v>0.14146279854840249</v>
      </c>
    </row>
    <row r="16" spans="1:9" x14ac:dyDescent="0.25">
      <c r="A16">
        <v>15</v>
      </c>
      <c r="B16" s="19">
        <f t="shared" si="1"/>
        <v>1.892709528012174E-2</v>
      </c>
      <c r="C16" s="22">
        <f t="shared" si="2"/>
        <v>-3.967160770853293</v>
      </c>
      <c r="E16" s="7" t="s">
        <v>199</v>
      </c>
      <c r="F16" s="19">
        <f>1-SUM(F6:F15)</f>
        <v>0.35643976089046381</v>
      </c>
      <c r="G16">
        <f>COUNTIF($A$6:$A$149,"&gt;="&amp;10)</f>
        <v>55</v>
      </c>
      <c r="H16" s="21">
        <f t="shared" si="4"/>
        <v>51.32732556822679</v>
      </c>
      <c r="I16" s="20">
        <f t="shared" si="5"/>
        <v>0.26279447316753424</v>
      </c>
    </row>
    <row r="17" spans="1:3" x14ac:dyDescent="0.25">
      <c r="A17">
        <v>0</v>
      </c>
      <c r="B17" s="19">
        <f t="shared" si="1"/>
        <v>0.13440716873103531</v>
      </c>
      <c r="C17" s="22">
        <f t="shared" si="2"/>
        <v>-2.0068815135429654</v>
      </c>
    </row>
    <row r="18" spans="1:3" x14ac:dyDescent="0.25">
      <c r="A18">
        <v>5</v>
      </c>
      <c r="B18" s="19">
        <f t="shared" si="1"/>
        <v>5.1688436708013499E-2</v>
      </c>
      <c r="C18" s="22">
        <f t="shared" si="2"/>
        <v>-2.9625211838373886</v>
      </c>
    </row>
    <row r="19" spans="1:3" x14ac:dyDescent="0.25">
      <c r="A19">
        <v>15</v>
      </c>
      <c r="B19" s="19">
        <f t="shared" si="1"/>
        <v>1.892709528012174E-2</v>
      </c>
      <c r="C19" s="22">
        <f t="shared" si="2"/>
        <v>-3.967160770853293</v>
      </c>
    </row>
    <row r="20" spans="1:3" x14ac:dyDescent="0.25">
      <c r="A20">
        <v>13</v>
      </c>
      <c r="B20" s="19">
        <f t="shared" si="1"/>
        <v>2.2763569461793056E-2</v>
      </c>
      <c r="C20" s="22">
        <f t="shared" si="2"/>
        <v>-3.7825938515376225</v>
      </c>
    </row>
    <row r="21" spans="1:3" x14ac:dyDescent="0.25">
      <c r="A21">
        <v>0</v>
      </c>
      <c r="B21" s="19">
        <f t="shared" si="1"/>
        <v>0.13440716873103531</v>
      </c>
      <c r="C21" s="22">
        <f t="shared" si="2"/>
        <v>-2.0068815135429654</v>
      </c>
    </row>
    <row r="22" spans="1:3" x14ac:dyDescent="0.25">
      <c r="A22">
        <v>9</v>
      </c>
      <c r="B22" s="19">
        <f t="shared" si="1"/>
        <v>3.3515835341523234E-2</v>
      </c>
      <c r="C22" s="22">
        <f t="shared" si="2"/>
        <v>-3.3957372550751486</v>
      </c>
    </row>
    <row r="23" spans="1:3" x14ac:dyDescent="0.25">
      <c r="A23">
        <v>0</v>
      </c>
      <c r="B23" s="19">
        <f t="shared" si="1"/>
        <v>0.13440716873103531</v>
      </c>
      <c r="C23" s="22">
        <f t="shared" si="2"/>
        <v>-2.0068815135429654</v>
      </c>
    </row>
    <row r="24" spans="1:3" x14ac:dyDescent="0.25">
      <c r="A24">
        <v>0</v>
      </c>
      <c r="B24" s="19">
        <f t="shared" si="1"/>
        <v>0.13440716873103531</v>
      </c>
      <c r="C24" s="22">
        <f t="shared" si="2"/>
        <v>-2.0068815135429654</v>
      </c>
    </row>
    <row r="25" spans="1:3" x14ac:dyDescent="0.25">
      <c r="A25">
        <v>0</v>
      </c>
      <c r="B25" s="19">
        <f t="shared" si="1"/>
        <v>0.13440716873103531</v>
      </c>
      <c r="C25" s="22">
        <f t="shared" si="2"/>
        <v>-2.0068815135429654</v>
      </c>
    </row>
    <row r="26" spans="1:3" x14ac:dyDescent="0.25">
      <c r="A26">
        <v>1</v>
      </c>
      <c r="B26" s="19">
        <f t="shared" si="1"/>
        <v>9.5659717894323593E-2</v>
      </c>
      <c r="C26" s="22">
        <f t="shared" si="2"/>
        <v>-2.346957989779666</v>
      </c>
    </row>
    <row r="27" spans="1:3" x14ac:dyDescent="0.25">
      <c r="A27">
        <v>8</v>
      </c>
      <c r="B27" s="19">
        <f t="shared" si="1"/>
        <v>3.7124145942124674E-2</v>
      </c>
      <c r="C27" s="22">
        <f t="shared" si="2"/>
        <v>-3.2934876870498253</v>
      </c>
    </row>
    <row r="28" spans="1:3" x14ac:dyDescent="0.25">
      <c r="A28">
        <v>5</v>
      </c>
      <c r="B28" s="19">
        <f t="shared" si="1"/>
        <v>5.1688436708013499E-2</v>
      </c>
      <c r="C28" s="22">
        <f t="shared" si="2"/>
        <v>-2.9625211838373886</v>
      </c>
    </row>
    <row r="29" spans="1:3" x14ac:dyDescent="0.25">
      <c r="A29">
        <v>9</v>
      </c>
      <c r="B29" s="19">
        <f t="shared" si="1"/>
        <v>3.3515835341523234E-2</v>
      </c>
      <c r="C29" s="22">
        <f t="shared" si="2"/>
        <v>-3.3957372550751486</v>
      </c>
    </row>
    <row r="30" spans="1:3" x14ac:dyDescent="0.25">
      <c r="A30">
        <v>2</v>
      </c>
      <c r="B30" s="19">
        <f t="shared" si="1"/>
        <v>7.836473476376396E-2</v>
      </c>
      <c r="C30" s="22">
        <f t="shared" si="2"/>
        <v>-2.5463812645080828</v>
      </c>
    </row>
    <row r="31" spans="1:3" x14ac:dyDescent="0.25">
      <c r="A31">
        <v>0</v>
      </c>
      <c r="B31" s="19">
        <f t="shared" si="1"/>
        <v>0.13440716873103531</v>
      </c>
      <c r="C31" s="22">
        <f t="shared" si="2"/>
        <v>-2.0068815135429654</v>
      </c>
    </row>
    <row r="32" spans="1:3" x14ac:dyDescent="0.25">
      <c r="A32">
        <v>0</v>
      </c>
      <c r="B32" s="19">
        <f t="shared" si="1"/>
        <v>0.13440716873103531</v>
      </c>
      <c r="C32" s="22">
        <f t="shared" si="2"/>
        <v>-2.0068815135429654</v>
      </c>
    </row>
    <row r="33" spans="1:3" x14ac:dyDescent="0.25">
      <c r="A33">
        <v>0</v>
      </c>
      <c r="B33" s="19">
        <f t="shared" si="1"/>
        <v>0.13440716873103531</v>
      </c>
      <c r="C33" s="22">
        <f t="shared" si="2"/>
        <v>-2.0068815135429654</v>
      </c>
    </row>
    <row r="34" spans="1:3" x14ac:dyDescent="0.25">
      <c r="A34">
        <v>2</v>
      </c>
      <c r="B34" s="19">
        <f t="shared" si="1"/>
        <v>7.836473476376396E-2</v>
      </c>
      <c r="C34" s="22">
        <f t="shared" si="2"/>
        <v>-2.5463812645080828</v>
      </c>
    </row>
    <row r="35" spans="1:3" x14ac:dyDescent="0.25">
      <c r="A35">
        <v>0</v>
      </c>
      <c r="B35" s="19">
        <f t="shared" si="1"/>
        <v>0.13440716873103531</v>
      </c>
      <c r="C35" s="22">
        <f t="shared" si="2"/>
        <v>-2.0068815135429654</v>
      </c>
    </row>
    <row r="36" spans="1:3" x14ac:dyDescent="0.25">
      <c r="A36">
        <v>0</v>
      </c>
      <c r="B36" s="19">
        <f t="shared" si="1"/>
        <v>0.13440716873103531</v>
      </c>
      <c r="C36" s="22">
        <f t="shared" si="2"/>
        <v>-2.0068815135429654</v>
      </c>
    </row>
    <row r="37" spans="1:3" x14ac:dyDescent="0.25">
      <c r="A37">
        <v>0</v>
      </c>
      <c r="B37" s="19">
        <f t="shared" si="1"/>
        <v>0.13440716873103531</v>
      </c>
      <c r="C37" s="22">
        <f t="shared" si="2"/>
        <v>-2.0068815135429654</v>
      </c>
    </row>
    <row r="38" spans="1:3" x14ac:dyDescent="0.25">
      <c r="A38">
        <v>4</v>
      </c>
      <c r="B38" s="19">
        <f t="shared" si="1"/>
        <v>5.8491237881450137E-2</v>
      </c>
      <c r="C38" s="22">
        <f t="shared" si="2"/>
        <v>-2.8388783157667126</v>
      </c>
    </row>
    <row r="39" spans="1:3" x14ac:dyDescent="0.25">
      <c r="A39">
        <v>1</v>
      </c>
      <c r="B39" s="19">
        <f t="shared" si="1"/>
        <v>9.5659717894323593E-2</v>
      </c>
      <c r="C39" s="22">
        <f t="shared" si="2"/>
        <v>-2.346957989779666</v>
      </c>
    </row>
    <row r="40" spans="1:3" x14ac:dyDescent="0.25">
      <c r="A40">
        <v>4</v>
      </c>
      <c r="B40" s="19">
        <f t="shared" si="1"/>
        <v>5.8491237881450137E-2</v>
      </c>
      <c r="C40" s="22">
        <f t="shared" si="2"/>
        <v>-2.8388783157667126</v>
      </c>
    </row>
    <row r="41" spans="1:3" x14ac:dyDescent="0.25">
      <c r="A41">
        <v>0</v>
      </c>
      <c r="B41" s="19">
        <f t="shared" si="1"/>
        <v>0.13440716873103531</v>
      </c>
      <c r="C41" s="22">
        <f t="shared" si="2"/>
        <v>-2.0068815135429654</v>
      </c>
    </row>
    <row r="42" spans="1:3" x14ac:dyDescent="0.25">
      <c r="A42">
        <v>0</v>
      </c>
      <c r="B42" s="19">
        <f t="shared" si="1"/>
        <v>0.13440716873103531</v>
      </c>
      <c r="C42" s="22">
        <f t="shared" si="2"/>
        <v>-2.0068815135429654</v>
      </c>
    </row>
    <row r="43" spans="1:3" x14ac:dyDescent="0.25">
      <c r="A43">
        <v>0</v>
      </c>
      <c r="B43" s="19">
        <f t="shared" si="1"/>
        <v>0.13440716873103531</v>
      </c>
      <c r="C43" s="22">
        <f t="shared" si="2"/>
        <v>-2.0068815135429654</v>
      </c>
    </row>
    <row r="44" spans="1:3" x14ac:dyDescent="0.25">
      <c r="A44">
        <v>3</v>
      </c>
      <c r="B44" s="19">
        <f t="shared" si="1"/>
        <v>6.7004366254124773E-2</v>
      </c>
      <c r="C44" s="22">
        <f t="shared" si="2"/>
        <v>-2.7029974937424996</v>
      </c>
    </row>
    <row r="45" spans="1:3" x14ac:dyDescent="0.25">
      <c r="A45">
        <v>0</v>
      </c>
      <c r="B45" s="19">
        <f t="shared" si="1"/>
        <v>0.13440716873103531</v>
      </c>
      <c r="C45" s="22">
        <f t="shared" si="2"/>
        <v>-2.0068815135429654</v>
      </c>
    </row>
    <row r="46" spans="1:3" x14ac:dyDescent="0.25">
      <c r="A46">
        <v>5</v>
      </c>
      <c r="B46" s="19">
        <f t="shared" si="1"/>
        <v>5.1688436708013499E-2</v>
      </c>
      <c r="C46" s="22">
        <f t="shared" si="2"/>
        <v>-2.9625211838373886</v>
      </c>
    </row>
    <row r="47" spans="1:3" x14ac:dyDescent="0.25">
      <c r="A47">
        <v>8</v>
      </c>
      <c r="B47" s="19">
        <f t="shared" si="1"/>
        <v>3.7124145942124674E-2</v>
      </c>
      <c r="C47" s="22">
        <f t="shared" si="2"/>
        <v>-3.2934876870498253</v>
      </c>
    </row>
    <row r="48" spans="1:3" x14ac:dyDescent="0.25">
      <c r="A48">
        <v>11</v>
      </c>
      <c r="B48" s="19">
        <f t="shared" si="1"/>
        <v>2.7521295743925939E-2</v>
      </c>
      <c r="C48" s="22">
        <f t="shared" si="2"/>
        <v>-3.5927951833071585</v>
      </c>
    </row>
    <row r="49" spans="1:3" x14ac:dyDescent="0.25">
      <c r="A49">
        <v>5</v>
      </c>
      <c r="B49" s="19">
        <f t="shared" si="1"/>
        <v>5.1688436708013499E-2</v>
      </c>
      <c r="C49" s="22">
        <f t="shared" si="2"/>
        <v>-2.9625211838373886</v>
      </c>
    </row>
    <row r="50" spans="1:3" x14ac:dyDescent="0.25">
      <c r="A50">
        <v>2</v>
      </c>
      <c r="B50" s="19">
        <f t="shared" si="1"/>
        <v>7.836473476376396E-2</v>
      </c>
      <c r="C50" s="22">
        <f t="shared" si="2"/>
        <v>-2.5463812645080828</v>
      </c>
    </row>
    <row r="51" spans="1:3" x14ac:dyDescent="0.25">
      <c r="A51">
        <v>5</v>
      </c>
      <c r="B51" s="19">
        <f t="shared" si="1"/>
        <v>5.1688436708013499E-2</v>
      </c>
      <c r="C51" s="22">
        <f t="shared" si="2"/>
        <v>-2.9625211838373886</v>
      </c>
    </row>
    <row r="52" spans="1:3" x14ac:dyDescent="0.25">
      <c r="A52">
        <v>1</v>
      </c>
      <c r="B52" s="19">
        <f t="shared" si="1"/>
        <v>9.5659717894323593E-2</v>
      </c>
      <c r="C52" s="22">
        <f t="shared" si="2"/>
        <v>-2.346957989779666</v>
      </c>
    </row>
    <row r="53" spans="1:3" x14ac:dyDescent="0.25">
      <c r="A53">
        <v>3</v>
      </c>
      <c r="B53" s="19">
        <f t="shared" si="1"/>
        <v>6.7004366254124773E-2</v>
      </c>
      <c r="C53" s="22">
        <f t="shared" si="2"/>
        <v>-2.7029974937424996</v>
      </c>
    </row>
    <row r="54" spans="1:3" x14ac:dyDescent="0.25">
      <c r="A54">
        <v>8</v>
      </c>
      <c r="B54" s="19">
        <f t="shared" si="1"/>
        <v>3.7124145942124674E-2</v>
      </c>
      <c r="C54" s="22">
        <f t="shared" si="2"/>
        <v>-3.2934876870498253</v>
      </c>
    </row>
    <row r="55" spans="1:3" x14ac:dyDescent="0.25">
      <c r="A55">
        <v>0</v>
      </c>
      <c r="B55" s="19">
        <f t="shared" si="1"/>
        <v>0.13440716873103531</v>
      </c>
      <c r="C55" s="22">
        <f t="shared" si="2"/>
        <v>-2.0068815135429654</v>
      </c>
    </row>
    <row r="56" spans="1:3" x14ac:dyDescent="0.25">
      <c r="A56">
        <v>3</v>
      </c>
      <c r="B56" s="19">
        <f t="shared" si="1"/>
        <v>6.7004366254124773E-2</v>
      </c>
      <c r="C56" s="22">
        <f t="shared" si="2"/>
        <v>-2.7029974937424996</v>
      </c>
    </row>
    <row r="57" spans="1:3" x14ac:dyDescent="0.25">
      <c r="A57">
        <v>6</v>
      </c>
      <c r="B57" s="19">
        <f t="shared" si="1"/>
        <v>4.6047222359734685E-2</v>
      </c>
      <c r="C57" s="22">
        <f t="shared" si="2"/>
        <v>-3.078087836021091</v>
      </c>
    </row>
    <row r="58" spans="1:3" x14ac:dyDescent="0.25">
      <c r="A58">
        <v>1</v>
      </c>
      <c r="B58" s="19">
        <f t="shared" si="1"/>
        <v>9.5659717894323593E-2</v>
      </c>
      <c r="C58" s="22">
        <f t="shared" si="2"/>
        <v>-2.346957989779666</v>
      </c>
    </row>
    <row r="59" spans="1:3" x14ac:dyDescent="0.25">
      <c r="A59">
        <v>4</v>
      </c>
      <c r="B59" s="19">
        <f t="shared" si="1"/>
        <v>5.8491237881450137E-2</v>
      </c>
      <c r="C59" s="22">
        <f t="shared" si="2"/>
        <v>-2.8388783157667126</v>
      </c>
    </row>
    <row r="60" spans="1:3" x14ac:dyDescent="0.25">
      <c r="A60">
        <v>21</v>
      </c>
      <c r="B60" s="19">
        <f t="shared" si="1"/>
        <v>1.1105083350487231E-2</v>
      </c>
      <c r="C60" s="22">
        <f t="shared" si="2"/>
        <v>-4.5003523159919432</v>
      </c>
    </row>
    <row r="61" spans="1:3" x14ac:dyDescent="0.25">
      <c r="A61">
        <v>3</v>
      </c>
      <c r="B61" s="19">
        <f t="shared" si="1"/>
        <v>6.7004366254124773E-2</v>
      </c>
      <c r="C61" s="22">
        <f t="shared" si="2"/>
        <v>-2.7029974937424996</v>
      </c>
    </row>
    <row r="62" spans="1:3" x14ac:dyDescent="0.25">
      <c r="A62">
        <v>4</v>
      </c>
      <c r="B62" s="19">
        <f t="shared" si="1"/>
        <v>5.8491237881450137E-2</v>
      </c>
      <c r="C62" s="22">
        <f t="shared" si="2"/>
        <v>-2.8388783157667126</v>
      </c>
    </row>
    <row r="63" spans="1:3" x14ac:dyDescent="0.25">
      <c r="A63">
        <v>15</v>
      </c>
      <c r="B63" s="19">
        <f t="shared" si="1"/>
        <v>1.892709528012174E-2</v>
      </c>
      <c r="C63" s="22">
        <f t="shared" si="2"/>
        <v>-3.967160770853293</v>
      </c>
    </row>
    <row r="64" spans="1:3" x14ac:dyDescent="0.25">
      <c r="A64">
        <v>3</v>
      </c>
      <c r="B64" s="19">
        <f t="shared" si="1"/>
        <v>6.7004366254124773E-2</v>
      </c>
      <c r="C64" s="22">
        <f t="shared" si="2"/>
        <v>-2.7029974937424996</v>
      </c>
    </row>
    <row r="65" spans="1:3" x14ac:dyDescent="0.25">
      <c r="A65">
        <v>1</v>
      </c>
      <c r="B65" s="19">
        <f t="shared" si="1"/>
        <v>9.5659717894323593E-2</v>
      </c>
      <c r="C65" s="22">
        <f t="shared" si="2"/>
        <v>-2.346957989779666</v>
      </c>
    </row>
    <row r="66" spans="1:3" x14ac:dyDescent="0.25">
      <c r="A66">
        <v>9</v>
      </c>
      <c r="B66" s="19">
        <f t="shared" si="1"/>
        <v>3.3515835341523234E-2</v>
      </c>
      <c r="C66" s="22">
        <f t="shared" si="2"/>
        <v>-3.3957372550751486</v>
      </c>
    </row>
    <row r="67" spans="1:3" x14ac:dyDescent="0.25">
      <c r="A67">
        <v>2</v>
      </c>
      <c r="B67" s="19">
        <f t="shared" si="1"/>
        <v>7.836473476376396E-2</v>
      </c>
      <c r="C67" s="22">
        <f t="shared" si="2"/>
        <v>-2.5463812645080828</v>
      </c>
    </row>
    <row r="68" spans="1:3" x14ac:dyDescent="0.25">
      <c r="A68">
        <v>18</v>
      </c>
      <c r="B68" s="19">
        <f t="shared" si="1"/>
        <v>1.4452542670646194E-2</v>
      </c>
      <c r="C68" s="22">
        <f t="shared" si="2"/>
        <v>-4.2368849165369147</v>
      </c>
    </row>
    <row r="69" spans="1:3" x14ac:dyDescent="0.25">
      <c r="A69">
        <v>9</v>
      </c>
      <c r="B69" s="19">
        <f t="shared" si="1"/>
        <v>3.3515835341523234E-2</v>
      </c>
      <c r="C69" s="22">
        <f t="shared" si="2"/>
        <v>-3.3957372550751486</v>
      </c>
    </row>
    <row r="70" spans="1:3" x14ac:dyDescent="0.25">
      <c r="A70">
        <v>1</v>
      </c>
      <c r="B70" s="19">
        <f t="shared" si="1"/>
        <v>9.5659717894323593E-2</v>
      </c>
      <c r="C70" s="22">
        <f t="shared" si="2"/>
        <v>-2.346957989779666</v>
      </c>
    </row>
    <row r="71" spans="1:3" x14ac:dyDescent="0.25">
      <c r="A71">
        <v>8</v>
      </c>
      <c r="B71" s="19">
        <f t="shared" ref="B71:B116" si="6">_xlfn.GAMMA($B$1+A71)/(_xlfn.GAMMA($B$1)*FACT(A71))*(($B$2/($B$2+1))^$B$1)*(1/($B$2+1))^A71</f>
        <v>3.7124145942124674E-2</v>
      </c>
      <c r="C71" s="22">
        <f t="shared" ref="C71:C116" si="7">LN(B71)</f>
        <v>-3.2934876870498253</v>
      </c>
    </row>
    <row r="72" spans="1:3" x14ac:dyDescent="0.25">
      <c r="A72">
        <v>6</v>
      </c>
      <c r="B72" s="19">
        <f t="shared" si="6"/>
        <v>4.6047222359734685E-2</v>
      </c>
      <c r="C72" s="22">
        <f t="shared" si="7"/>
        <v>-3.078087836021091</v>
      </c>
    </row>
    <row r="73" spans="1:3" x14ac:dyDescent="0.25">
      <c r="A73">
        <v>13</v>
      </c>
      <c r="B73" s="19">
        <f t="shared" si="6"/>
        <v>2.2763569461793056E-2</v>
      </c>
      <c r="C73" s="22">
        <f t="shared" si="7"/>
        <v>-3.7825938515376225</v>
      </c>
    </row>
    <row r="74" spans="1:3" x14ac:dyDescent="0.25">
      <c r="A74">
        <v>6</v>
      </c>
      <c r="B74" s="19">
        <f t="shared" si="6"/>
        <v>4.6047222359734685E-2</v>
      </c>
      <c r="C74" s="22">
        <f t="shared" si="7"/>
        <v>-3.078087836021091</v>
      </c>
    </row>
    <row r="75" spans="1:3" x14ac:dyDescent="0.25">
      <c r="A75">
        <v>8</v>
      </c>
      <c r="B75" s="19">
        <f t="shared" si="6"/>
        <v>3.7124145942124674E-2</v>
      </c>
      <c r="C75" s="22">
        <f t="shared" si="7"/>
        <v>-3.2934876870498253</v>
      </c>
    </row>
    <row r="76" spans="1:3" x14ac:dyDescent="0.25">
      <c r="A76">
        <v>7</v>
      </c>
      <c r="B76" s="19">
        <f t="shared" si="6"/>
        <v>4.1257373233442377E-2</v>
      </c>
      <c r="C76" s="22">
        <f t="shared" si="7"/>
        <v>-3.1879254371212924</v>
      </c>
    </row>
    <row r="77" spans="1:3" x14ac:dyDescent="0.25">
      <c r="A77">
        <v>16</v>
      </c>
      <c r="B77" s="19">
        <f t="shared" si="6"/>
        <v>1.7285252193019518E-2</v>
      </c>
      <c r="C77" s="22">
        <f t="shared" si="7"/>
        <v>-4.0579016154332672</v>
      </c>
    </row>
    <row r="78" spans="1:3" x14ac:dyDescent="0.25">
      <c r="A78">
        <v>18</v>
      </c>
      <c r="B78" s="19">
        <f t="shared" si="6"/>
        <v>1.4452542670646194E-2</v>
      </c>
      <c r="C78" s="22">
        <f t="shared" si="7"/>
        <v>-4.2368849165369147</v>
      </c>
    </row>
    <row r="79" spans="1:3" x14ac:dyDescent="0.25">
      <c r="A79">
        <v>15</v>
      </c>
      <c r="B79" s="19">
        <f t="shared" si="6"/>
        <v>1.892709528012174E-2</v>
      </c>
      <c r="C79" s="22">
        <f t="shared" si="7"/>
        <v>-3.967160770853293</v>
      </c>
    </row>
    <row r="80" spans="1:3" x14ac:dyDescent="0.25">
      <c r="A80">
        <v>19</v>
      </c>
      <c r="B80" s="19">
        <f t="shared" si="6"/>
        <v>1.3229507990743733E-2</v>
      </c>
      <c r="C80" s="22">
        <f t="shared" si="7"/>
        <v>-4.3253054904550563</v>
      </c>
    </row>
    <row r="81" spans="1:3" x14ac:dyDescent="0.25">
      <c r="A81">
        <v>23</v>
      </c>
      <c r="B81" s="19">
        <f t="shared" si="6"/>
        <v>9.3408125267952155E-3</v>
      </c>
      <c r="C81" s="22">
        <f t="shared" si="7"/>
        <v>-4.6733620362216142</v>
      </c>
    </row>
    <row r="82" spans="1:3" x14ac:dyDescent="0.25">
      <c r="A82">
        <v>26</v>
      </c>
      <c r="B82" s="19">
        <f t="shared" si="6"/>
        <v>7.2281830448508834E-3</v>
      </c>
      <c r="C82" s="22">
        <f t="shared" si="7"/>
        <v>-4.9297675821606814</v>
      </c>
    </row>
    <row r="83" spans="1:3" x14ac:dyDescent="0.25">
      <c r="A83">
        <v>35</v>
      </c>
      <c r="B83" s="19">
        <f t="shared" si="6"/>
        <v>3.403088979460477E-3</v>
      </c>
      <c r="C83" s="22">
        <f t="shared" si="7"/>
        <v>-5.683071736446851</v>
      </c>
    </row>
    <row r="84" spans="1:3" x14ac:dyDescent="0.25">
      <c r="A84">
        <v>31</v>
      </c>
      <c r="B84" s="19">
        <f t="shared" si="6"/>
        <v>4.7448222161215409E-3</v>
      </c>
      <c r="C84" s="22">
        <f t="shared" si="7"/>
        <v>-5.3507013152467184</v>
      </c>
    </row>
    <row r="85" spans="1:3" x14ac:dyDescent="0.25">
      <c r="A85">
        <v>21</v>
      </c>
      <c r="B85" s="19">
        <f t="shared" si="6"/>
        <v>1.1105083350487231E-2</v>
      </c>
      <c r="C85" s="22">
        <f t="shared" si="7"/>
        <v>-4.5003523159919432</v>
      </c>
    </row>
    <row r="86" spans="1:3" x14ac:dyDescent="0.25">
      <c r="A86">
        <v>39</v>
      </c>
      <c r="B86" s="19">
        <f t="shared" si="6"/>
        <v>2.4480607955076074E-3</v>
      </c>
      <c r="C86" s="22">
        <f t="shared" si="7"/>
        <v>-6.0124590798742554</v>
      </c>
    </row>
    <row r="87" spans="1:3" x14ac:dyDescent="0.25">
      <c r="A87">
        <v>6</v>
      </c>
      <c r="B87" s="19">
        <f t="shared" si="6"/>
        <v>4.6047222359734685E-2</v>
      </c>
      <c r="C87" s="22">
        <f t="shared" si="7"/>
        <v>-3.078087836021091</v>
      </c>
    </row>
    <row r="88" spans="1:3" x14ac:dyDescent="0.25">
      <c r="A88">
        <v>12</v>
      </c>
      <c r="B88" s="19">
        <f t="shared" si="6"/>
        <v>2.5010685424454275E-2</v>
      </c>
      <c r="C88" s="22">
        <f t="shared" si="7"/>
        <v>-3.6884521284523828</v>
      </c>
    </row>
    <row r="89" spans="1:3" x14ac:dyDescent="0.25">
      <c r="A89">
        <v>16</v>
      </c>
      <c r="B89" s="19">
        <f t="shared" si="6"/>
        <v>1.7285252193019518E-2</v>
      </c>
      <c r="C89" s="22">
        <f t="shared" si="7"/>
        <v>-4.0579016154332672</v>
      </c>
    </row>
    <row r="90" spans="1:3" x14ac:dyDescent="0.25">
      <c r="A90">
        <v>20</v>
      </c>
      <c r="B90" s="19">
        <f t="shared" si="6"/>
        <v>1.2117455850600263E-2</v>
      </c>
      <c r="C90" s="22">
        <f t="shared" si="7"/>
        <v>-4.4131082336926628</v>
      </c>
    </row>
    <row r="91" spans="1:3" x14ac:dyDescent="0.25">
      <c r="A91">
        <v>23</v>
      </c>
      <c r="B91" s="19">
        <f t="shared" si="6"/>
        <v>9.3408125267952155E-3</v>
      </c>
      <c r="C91" s="22">
        <f t="shared" si="7"/>
        <v>-4.6733620362216142</v>
      </c>
    </row>
    <row r="92" spans="1:3" x14ac:dyDescent="0.25">
      <c r="A92">
        <v>14</v>
      </c>
      <c r="B92" s="19">
        <f t="shared" si="6"/>
        <v>2.0745236234914297E-2</v>
      </c>
      <c r="C92" s="22">
        <f t="shared" si="7"/>
        <v>-3.8754386377030068</v>
      </c>
    </row>
    <row r="93" spans="1:3" x14ac:dyDescent="0.25">
      <c r="A93">
        <v>15</v>
      </c>
      <c r="B93" s="19">
        <f t="shared" si="6"/>
        <v>1.892709528012174E-2</v>
      </c>
      <c r="C93" s="22">
        <f t="shared" si="7"/>
        <v>-3.967160770853293</v>
      </c>
    </row>
    <row r="94" spans="1:3" x14ac:dyDescent="0.25">
      <c r="A94">
        <v>21</v>
      </c>
      <c r="B94" s="19">
        <f t="shared" si="6"/>
        <v>1.1105083350487231E-2</v>
      </c>
      <c r="C94" s="22">
        <f t="shared" si="7"/>
        <v>-4.5003523159919432</v>
      </c>
    </row>
    <row r="95" spans="1:3" x14ac:dyDescent="0.25">
      <c r="A95">
        <v>12</v>
      </c>
      <c r="B95" s="19">
        <f t="shared" si="6"/>
        <v>2.5010685424454275E-2</v>
      </c>
      <c r="C95" s="22">
        <f t="shared" si="7"/>
        <v>-3.6884521284523828</v>
      </c>
    </row>
    <row r="96" spans="1:3" x14ac:dyDescent="0.25">
      <c r="A96">
        <v>19</v>
      </c>
      <c r="B96" s="19">
        <f t="shared" si="6"/>
        <v>1.3229507990743733E-2</v>
      </c>
      <c r="C96" s="22">
        <f t="shared" si="7"/>
        <v>-4.3253054904550563</v>
      </c>
    </row>
    <row r="97" spans="1:3" x14ac:dyDescent="0.25">
      <c r="A97">
        <v>29</v>
      </c>
      <c r="B97" s="19">
        <f t="shared" si="6"/>
        <v>5.6102760195972075E-3</v>
      </c>
      <c r="C97" s="22">
        <f t="shared" si="7"/>
        <v>-5.1831553593036528</v>
      </c>
    </row>
    <row r="98" spans="1:3" x14ac:dyDescent="0.25">
      <c r="A98">
        <v>16</v>
      </c>
      <c r="B98" s="19">
        <f t="shared" si="6"/>
        <v>1.7285252193019518E-2</v>
      </c>
      <c r="C98" s="22">
        <f t="shared" si="7"/>
        <v>-4.0579016154332672</v>
      </c>
    </row>
    <row r="99" spans="1:3" x14ac:dyDescent="0.25">
      <c r="A99">
        <v>46</v>
      </c>
      <c r="B99" s="19">
        <f t="shared" si="6"/>
        <v>1.3831943984576867E-3</v>
      </c>
      <c r="C99" s="22">
        <f t="shared" si="7"/>
        <v>-6.5833596733014224</v>
      </c>
    </row>
    <row r="100" spans="1:3" x14ac:dyDescent="0.25">
      <c r="A100">
        <v>29</v>
      </c>
      <c r="B100" s="19">
        <f t="shared" si="6"/>
        <v>5.6102760195972075E-3</v>
      </c>
      <c r="C100" s="22">
        <f t="shared" si="7"/>
        <v>-5.1831553593036528</v>
      </c>
    </row>
    <row r="101" spans="1:3" x14ac:dyDescent="0.25">
      <c r="A101">
        <v>10</v>
      </c>
      <c r="B101" s="19">
        <f t="shared" si="6"/>
        <v>3.0338293390185064E-2</v>
      </c>
      <c r="C101" s="22">
        <f t="shared" si="7"/>
        <v>-3.495344556143317</v>
      </c>
    </row>
    <row r="102" spans="1:3" x14ac:dyDescent="0.25">
      <c r="A102">
        <v>34</v>
      </c>
      <c r="B102" s="19">
        <f t="shared" si="6"/>
        <v>3.6968072345869079E-3</v>
      </c>
      <c r="C102" s="22">
        <f t="shared" si="7"/>
        <v>-5.6002857414238445</v>
      </c>
    </row>
    <row r="103" spans="1:3" x14ac:dyDescent="0.25">
      <c r="A103">
        <v>23</v>
      </c>
      <c r="B103" s="19">
        <f t="shared" si="6"/>
        <v>9.3408125267952155E-3</v>
      </c>
      <c r="C103" s="22">
        <f t="shared" si="7"/>
        <v>-4.6733620362216142</v>
      </c>
    </row>
    <row r="104" spans="1:3" x14ac:dyDescent="0.25">
      <c r="A104">
        <v>28</v>
      </c>
      <c r="B104" s="19">
        <f t="shared" si="6"/>
        <v>6.1029199278401607E-3</v>
      </c>
      <c r="C104" s="22">
        <f t="shared" si="7"/>
        <v>-5.0989879456369058</v>
      </c>
    </row>
    <row r="105" spans="1:3" x14ac:dyDescent="0.25">
      <c r="A105">
        <v>20</v>
      </c>
      <c r="B105" s="19">
        <f t="shared" si="6"/>
        <v>1.2117455850600263E-2</v>
      </c>
      <c r="C105" s="22">
        <f t="shared" si="7"/>
        <v>-4.4131082336926628</v>
      </c>
    </row>
    <row r="106" spans="1:3" x14ac:dyDescent="0.25">
      <c r="A106">
        <v>30</v>
      </c>
      <c r="B106" s="19">
        <f t="shared" si="6"/>
        <v>5.1587859184650548E-3</v>
      </c>
      <c r="C106" s="22">
        <f t="shared" si="7"/>
        <v>-5.2670540142921976</v>
      </c>
    </row>
    <row r="107" spans="1:3" x14ac:dyDescent="0.25">
      <c r="A107">
        <v>12</v>
      </c>
      <c r="B107" s="19">
        <f t="shared" si="6"/>
        <v>2.5010685424454275E-2</v>
      </c>
      <c r="C107" s="22">
        <f t="shared" si="7"/>
        <v>-3.6884521284523828</v>
      </c>
    </row>
    <row r="108" spans="1:3" x14ac:dyDescent="0.25">
      <c r="A108">
        <v>14</v>
      </c>
      <c r="B108" s="19">
        <f t="shared" si="6"/>
        <v>2.0745236234914297E-2</v>
      </c>
      <c r="C108" s="22">
        <f t="shared" si="7"/>
        <v>-3.8754386377030068</v>
      </c>
    </row>
    <row r="109" spans="1:3" x14ac:dyDescent="0.25">
      <c r="A109">
        <v>31</v>
      </c>
      <c r="B109" s="19">
        <f t="shared" si="6"/>
        <v>4.7448222161215409E-3</v>
      </c>
      <c r="C109" s="22">
        <f t="shared" si="7"/>
        <v>-5.3507013152467184</v>
      </c>
    </row>
    <row r="110" spans="1:3" x14ac:dyDescent="0.25">
      <c r="A110">
        <v>22</v>
      </c>
      <c r="B110" s="19">
        <f t="shared" si="6"/>
        <v>1.0182458486444361E-2</v>
      </c>
      <c r="C110" s="22">
        <f t="shared" si="7"/>
        <v>-4.5870887954012218</v>
      </c>
    </row>
    <row r="111" spans="1:3" x14ac:dyDescent="0.25">
      <c r="A111">
        <v>18</v>
      </c>
      <c r="B111" s="19">
        <f t="shared" si="6"/>
        <v>1.4452542670646194E-2</v>
      </c>
      <c r="C111" s="22">
        <f t="shared" si="7"/>
        <v>-4.2368849165369147</v>
      </c>
    </row>
    <row r="112" spans="1:3" x14ac:dyDescent="0.25">
      <c r="A112">
        <v>15</v>
      </c>
      <c r="B112" s="19">
        <f t="shared" si="6"/>
        <v>1.892709528012174E-2</v>
      </c>
      <c r="C112" s="22">
        <f t="shared" si="7"/>
        <v>-3.967160770853293</v>
      </c>
    </row>
    <row r="113" spans="1:3" x14ac:dyDescent="0.25">
      <c r="A113">
        <v>10</v>
      </c>
      <c r="B113" s="19">
        <f t="shared" si="6"/>
        <v>3.0338293390185064E-2</v>
      </c>
      <c r="C113" s="22">
        <f t="shared" si="7"/>
        <v>-3.495344556143317</v>
      </c>
    </row>
    <row r="114" spans="1:3" x14ac:dyDescent="0.25">
      <c r="A114">
        <v>16</v>
      </c>
      <c r="B114" s="19">
        <f t="shared" si="6"/>
        <v>1.7285252193019518E-2</v>
      </c>
      <c r="C114" s="22">
        <f t="shared" si="7"/>
        <v>-4.0579016154332672</v>
      </c>
    </row>
    <row r="115" spans="1:3" x14ac:dyDescent="0.25">
      <c r="A115">
        <v>38</v>
      </c>
      <c r="B115" s="19">
        <f t="shared" si="6"/>
        <v>2.6575325915317669E-3</v>
      </c>
      <c r="C115" s="22">
        <f t="shared" si="7"/>
        <v>-5.9303571838415232</v>
      </c>
    </row>
    <row r="116" spans="1:3" x14ac:dyDescent="0.25">
      <c r="A116">
        <v>11</v>
      </c>
      <c r="B116" s="19">
        <f t="shared" si="6"/>
        <v>2.7521295743925939E-2</v>
      </c>
      <c r="C116" s="22">
        <f t="shared" si="7"/>
        <v>-3.5927951833071585</v>
      </c>
    </row>
    <row r="117" spans="1:3" x14ac:dyDescent="0.25">
      <c r="A117">
        <v>18</v>
      </c>
      <c r="B117" s="19">
        <f t="shared" ref="B117:B149" si="8">_xlfn.GAMMA($B$1+A117)/(_xlfn.GAMMA($B$1)*FACT(A117))*(($B$2/($B$2+1))^$B$1)*(1/($B$2+1))^A117</f>
        <v>1.4452542670646194E-2</v>
      </c>
      <c r="C117" s="22">
        <f t="shared" ref="C117:C149" si="9">LN(B117)</f>
        <v>-4.2368849165369147</v>
      </c>
    </row>
    <row r="118" spans="1:3" x14ac:dyDescent="0.25">
      <c r="A118">
        <v>17</v>
      </c>
      <c r="B118" s="19">
        <f t="shared" si="8"/>
        <v>1.5799493189187153E-2</v>
      </c>
      <c r="C118" s="22">
        <f t="shared" si="9"/>
        <v>-4.1477774160974068</v>
      </c>
    </row>
    <row r="119" spans="1:3" x14ac:dyDescent="0.25">
      <c r="A119">
        <v>22</v>
      </c>
      <c r="B119" s="19">
        <f t="shared" si="8"/>
        <v>1.0182458486444361E-2</v>
      </c>
      <c r="C119" s="22">
        <f t="shared" si="9"/>
        <v>-4.5870887954012218</v>
      </c>
    </row>
    <row r="120" spans="1:3" x14ac:dyDescent="0.25">
      <c r="A120">
        <v>20</v>
      </c>
      <c r="B120" s="19">
        <f t="shared" si="8"/>
        <v>1.2117455850600263E-2</v>
      </c>
      <c r="C120" s="22">
        <f t="shared" si="9"/>
        <v>-4.4131082336926628</v>
      </c>
    </row>
    <row r="121" spans="1:3" x14ac:dyDescent="0.25">
      <c r="A121">
        <v>29</v>
      </c>
      <c r="B121" s="19">
        <f t="shared" si="8"/>
        <v>5.6102760195972075E-3</v>
      </c>
      <c r="C121" s="22">
        <f t="shared" si="9"/>
        <v>-5.1831553593036528</v>
      </c>
    </row>
    <row r="122" spans="1:3" x14ac:dyDescent="0.25">
      <c r="A122">
        <v>11</v>
      </c>
      <c r="B122" s="19">
        <f t="shared" si="8"/>
        <v>2.7521295743925939E-2</v>
      </c>
      <c r="C122" s="22">
        <f t="shared" si="9"/>
        <v>-3.5927951833071585</v>
      </c>
    </row>
    <row r="123" spans="1:3" x14ac:dyDescent="0.25">
      <c r="A123">
        <v>26</v>
      </c>
      <c r="B123" s="19">
        <f t="shared" si="8"/>
        <v>7.2281830448508834E-3</v>
      </c>
      <c r="C123" s="22">
        <f t="shared" si="9"/>
        <v>-4.9297675821606814</v>
      </c>
    </row>
    <row r="124" spans="1:3" x14ac:dyDescent="0.25">
      <c r="A124">
        <v>8</v>
      </c>
      <c r="B124" s="19">
        <f t="shared" si="8"/>
        <v>3.7124145942124674E-2</v>
      </c>
      <c r="C124" s="22">
        <f t="shared" si="9"/>
        <v>-3.2934876870498253</v>
      </c>
    </row>
    <row r="125" spans="1:3" x14ac:dyDescent="0.25">
      <c r="A125">
        <v>10</v>
      </c>
      <c r="B125" s="19">
        <f t="shared" si="8"/>
        <v>3.0338293390185064E-2</v>
      </c>
      <c r="C125" s="22">
        <f t="shared" si="9"/>
        <v>-3.495344556143317</v>
      </c>
    </row>
    <row r="126" spans="1:3" x14ac:dyDescent="0.25">
      <c r="A126">
        <v>1</v>
      </c>
      <c r="B126" s="19">
        <f t="shared" si="8"/>
        <v>9.5659717894323593E-2</v>
      </c>
      <c r="C126" s="22">
        <f t="shared" si="9"/>
        <v>-2.346957989779666</v>
      </c>
    </row>
    <row r="127" spans="1:3" x14ac:dyDescent="0.25">
      <c r="A127">
        <v>2</v>
      </c>
      <c r="B127" s="19">
        <f t="shared" si="8"/>
        <v>7.836473476376396E-2</v>
      </c>
      <c r="C127" s="22">
        <f t="shared" si="9"/>
        <v>-2.5463812645080828</v>
      </c>
    </row>
    <row r="128" spans="1:3" x14ac:dyDescent="0.25">
      <c r="A128">
        <v>1</v>
      </c>
      <c r="B128" s="19">
        <f t="shared" si="8"/>
        <v>9.5659717894323593E-2</v>
      </c>
      <c r="C128" s="22">
        <f t="shared" si="9"/>
        <v>-2.346957989779666</v>
      </c>
    </row>
    <row r="129" spans="1:3" x14ac:dyDescent="0.25">
      <c r="A129">
        <v>2</v>
      </c>
      <c r="B129" s="19">
        <f t="shared" si="8"/>
        <v>7.836473476376396E-2</v>
      </c>
      <c r="C129" s="22">
        <f t="shared" si="9"/>
        <v>-2.5463812645080828</v>
      </c>
    </row>
    <row r="130" spans="1:3" x14ac:dyDescent="0.25">
      <c r="A130">
        <v>7</v>
      </c>
      <c r="B130" s="19">
        <f t="shared" si="8"/>
        <v>4.1257373233442377E-2</v>
      </c>
      <c r="C130" s="22">
        <f t="shared" si="9"/>
        <v>-3.1879254371212924</v>
      </c>
    </row>
    <row r="131" spans="1:3" x14ac:dyDescent="0.25">
      <c r="A131">
        <v>0</v>
      </c>
      <c r="B131" s="19">
        <f t="shared" si="8"/>
        <v>0.13440716873103531</v>
      </c>
      <c r="C131" s="22">
        <f t="shared" si="9"/>
        <v>-2.0068815135429654</v>
      </c>
    </row>
    <row r="132" spans="1:3" x14ac:dyDescent="0.25">
      <c r="A132">
        <v>2</v>
      </c>
      <c r="B132" s="19">
        <f t="shared" si="8"/>
        <v>7.836473476376396E-2</v>
      </c>
      <c r="C132" s="22">
        <f t="shared" si="9"/>
        <v>-2.5463812645080828</v>
      </c>
    </row>
    <row r="133" spans="1:3" x14ac:dyDescent="0.25">
      <c r="A133">
        <v>2</v>
      </c>
      <c r="B133" s="19">
        <f t="shared" si="8"/>
        <v>7.836473476376396E-2</v>
      </c>
      <c r="C133" s="22">
        <f t="shared" si="9"/>
        <v>-2.5463812645080828</v>
      </c>
    </row>
    <row r="134" spans="1:3" x14ac:dyDescent="0.25">
      <c r="A134">
        <v>5</v>
      </c>
      <c r="B134" s="19">
        <f t="shared" si="8"/>
        <v>5.1688436708013499E-2</v>
      </c>
      <c r="C134" s="22">
        <f t="shared" si="9"/>
        <v>-2.9625211838373886</v>
      </c>
    </row>
    <row r="135" spans="1:3" x14ac:dyDescent="0.25">
      <c r="A135">
        <v>3</v>
      </c>
      <c r="B135" s="19">
        <f t="shared" si="8"/>
        <v>6.7004366254124773E-2</v>
      </c>
      <c r="C135" s="22">
        <f t="shared" si="9"/>
        <v>-2.7029974937424996</v>
      </c>
    </row>
    <row r="136" spans="1:3" x14ac:dyDescent="0.25">
      <c r="A136">
        <v>3</v>
      </c>
      <c r="B136" s="19">
        <f t="shared" si="8"/>
        <v>6.7004366254124773E-2</v>
      </c>
      <c r="C136" s="22">
        <f t="shared" si="9"/>
        <v>-2.7029974937424996</v>
      </c>
    </row>
    <row r="137" spans="1:3" x14ac:dyDescent="0.25">
      <c r="A137">
        <v>2</v>
      </c>
      <c r="B137" s="19">
        <f t="shared" si="8"/>
        <v>7.836473476376396E-2</v>
      </c>
      <c r="C137" s="22">
        <f t="shared" si="9"/>
        <v>-2.5463812645080828</v>
      </c>
    </row>
    <row r="138" spans="1:3" x14ac:dyDescent="0.25">
      <c r="A138">
        <v>5</v>
      </c>
      <c r="B138" s="19">
        <f t="shared" si="8"/>
        <v>5.1688436708013499E-2</v>
      </c>
      <c r="C138" s="22">
        <f t="shared" si="9"/>
        <v>-2.9625211838373886</v>
      </c>
    </row>
    <row r="139" spans="1:3" x14ac:dyDescent="0.25">
      <c r="A139">
        <v>5</v>
      </c>
      <c r="B139" s="19">
        <f t="shared" si="8"/>
        <v>5.1688436708013499E-2</v>
      </c>
      <c r="C139" s="22">
        <f t="shared" si="9"/>
        <v>-2.9625211838373886</v>
      </c>
    </row>
    <row r="140" spans="1:3" x14ac:dyDescent="0.25">
      <c r="A140">
        <v>4</v>
      </c>
      <c r="B140" s="19">
        <f t="shared" si="8"/>
        <v>5.8491237881450137E-2</v>
      </c>
      <c r="C140" s="22">
        <f t="shared" si="9"/>
        <v>-2.8388783157667126</v>
      </c>
    </row>
    <row r="141" spans="1:3" x14ac:dyDescent="0.25">
      <c r="A141">
        <v>7</v>
      </c>
      <c r="B141" s="19">
        <f t="shared" si="8"/>
        <v>4.1257373233442377E-2</v>
      </c>
      <c r="C141" s="22">
        <f t="shared" si="9"/>
        <v>-3.1879254371212924</v>
      </c>
    </row>
    <row r="142" spans="1:3" x14ac:dyDescent="0.25">
      <c r="A142">
        <v>7</v>
      </c>
      <c r="B142" s="19">
        <f t="shared" si="8"/>
        <v>4.1257373233442377E-2</v>
      </c>
      <c r="C142" s="22">
        <f t="shared" si="9"/>
        <v>-3.1879254371212924</v>
      </c>
    </row>
    <row r="143" spans="1:3" x14ac:dyDescent="0.25">
      <c r="A143">
        <v>2</v>
      </c>
      <c r="B143" s="19">
        <f t="shared" si="8"/>
        <v>7.836473476376396E-2</v>
      </c>
      <c r="C143" s="22">
        <f t="shared" si="9"/>
        <v>-2.5463812645080828</v>
      </c>
    </row>
    <row r="144" spans="1:3" x14ac:dyDescent="0.25">
      <c r="A144">
        <v>1</v>
      </c>
      <c r="B144" s="19">
        <f t="shared" si="8"/>
        <v>9.5659717894323593E-2</v>
      </c>
      <c r="C144" s="22">
        <f t="shared" si="9"/>
        <v>-2.346957989779666</v>
      </c>
    </row>
    <row r="145" spans="1:3" x14ac:dyDescent="0.25">
      <c r="A145">
        <v>3</v>
      </c>
      <c r="B145" s="19">
        <f t="shared" si="8"/>
        <v>6.7004366254124773E-2</v>
      </c>
      <c r="C145" s="22">
        <f t="shared" si="9"/>
        <v>-2.7029974937424996</v>
      </c>
    </row>
    <row r="146" spans="1:3" x14ac:dyDescent="0.25">
      <c r="A146">
        <v>4</v>
      </c>
      <c r="B146" s="19">
        <f t="shared" si="8"/>
        <v>5.8491237881450137E-2</v>
      </c>
      <c r="C146" s="22">
        <f t="shared" si="9"/>
        <v>-2.8388783157667126</v>
      </c>
    </row>
    <row r="147" spans="1:3" x14ac:dyDescent="0.25">
      <c r="A147">
        <v>2</v>
      </c>
      <c r="B147" s="19">
        <f t="shared" si="8"/>
        <v>7.836473476376396E-2</v>
      </c>
      <c r="C147" s="22">
        <f t="shared" si="9"/>
        <v>-2.5463812645080828</v>
      </c>
    </row>
    <row r="148" spans="1:3" x14ac:dyDescent="0.25">
      <c r="A148">
        <v>0</v>
      </c>
      <c r="B148" s="19">
        <f t="shared" si="8"/>
        <v>0.13440716873103531</v>
      </c>
      <c r="C148" s="22">
        <f t="shared" si="9"/>
        <v>-2.0068815135429654</v>
      </c>
    </row>
    <row r="149" spans="1:3" x14ac:dyDescent="0.25">
      <c r="A149">
        <v>7</v>
      </c>
      <c r="B149" s="19">
        <f t="shared" si="8"/>
        <v>4.1257373233442377E-2</v>
      </c>
      <c r="C149" s="22">
        <f t="shared" si="9"/>
        <v>-3.1879254371212924</v>
      </c>
    </row>
    <row r="150" spans="1:3" x14ac:dyDescent="0.25">
      <c r="B150" s="19"/>
      <c r="C150" s="22"/>
    </row>
    <row r="151" spans="1:3" x14ac:dyDescent="0.25">
      <c r="B151" s="19"/>
      <c r="C151" s="22"/>
    </row>
    <row r="152" spans="1:3" x14ac:dyDescent="0.25">
      <c r="B152" s="19"/>
      <c r="C152" s="22"/>
    </row>
    <row r="153" spans="1:3" x14ac:dyDescent="0.25">
      <c r="B153" s="19"/>
      <c r="C153" s="22"/>
    </row>
    <row r="154" spans="1:3" x14ac:dyDescent="0.25">
      <c r="B154" s="19"/>
      <c r="C154" s="22"/>
    </row>
    <row r="155" spans="1:3" x14ac:dyDescent="0.25">
      <c r="B155" s="19"/>
      <c r="C155" s="22"/>
    </row>
    <row r="156" spans="1:3" x14ac:dyDescent="0.25">
      <c r="B156" s="19"/>
      <c r="C156" s="22"/>
    </row>
    <row r="157" spans="1:3" x14ac:dyDescent="0.25">
      <c r="B157" s="19"/>
      <c r="C157" s="22"/>
    </row>
    <row r="158" spans="1:3" x14ac:dyDescent="0.25">
      <c r="B158" s="19"/>
      <c r="C158" s="22"/>
    </row>
    <row r="159" spans="1:3" x14ac:dyDescent="0.25">
      <c r="B159" s="19"/>
      <c r="C159" s="22"/>
    </row>
    <row r="160" spans="1:3" x14ac:dyDescent="0.25">
      <c r="B160" s="19"/>
      <c r="C160" s="22"/>
    </row>
    <row r="161" spans="2:3" x14ac:dyDescent="0.25">
      <c r="B161" s="19"/>
      <c r="C161" s="22"/>
    </row>
    <row r="162" spans="2:3" x14ac:dyDescent="0.25">
      <c r="B162" s="19"/>
      <c r="C162" s="22"/>
    </row>
    <row r="163" spans="2:3" x14ac:dyDescent="0.25">
      <c r="B163" s="19"/>
      <c r="C163" s="22"/>
    </row>
    <row r="164" spans="2:3" x14ac:dyDescent="0.25">
      <c r="B164" s="19"/>
      <c r="C164" s="22"/>
    </row>
    <row r="165" spans="2:3" x14ac:dyDescent="0.25">
      <c r="B165" s="19"/>
      <c r="C165" s="22"/>
    </row>
    <row r="166" spans="2:3" x14ac:dyDescent="0.25">
      <c r="B166" s="19"/>
      <c r="C166" s="22"/>
    </row>
    <row r="167" spans="2:3" x14ac:dyDescent="0.25">
      <c r="B167" s="19"/>
      <c r="C167" s="22"/>
    </row>
    <row r="168" spans="2:3" x14ac:dyDescent="0.25">
      <c r="B168" s="19"/>
      <c r="C168" s="22"/>
    </row>
    <row r="169" spans="2:3" x14ac:dyDescent="0.25">
      <c r="B169" s="19"/>
      <c r="C169" s="22"/>
    </row>
    <row r="170" spans="2:3" x14ac:dyDescent="0.25">
      <c r="B170" s="19"/>
      <c r="C170" s="22"/>
    </row>
    <row r="171" spans="2:3" x14ac:dyDescent="0.25">
      <c r="B171" s="19"/>
      <c r="C171" s="22"/>
    </row>
    <row r="172" spans="2:3" x14ac:dyDescent="0.25">
      <c r="B172" s="19"/>
      <c r="C172" s="22"/>
    </row>
    <row r="173" spans="2:3" x14ac:dyDescent="0.25">
      <c r="B173" s="19"/>
      <c r="C173" s="22"/>
    </row>
    <row r="174" spans="2:3" x14ac:dyDescent="0.25">
      <c r="B174" s="19"/>
      <c r="C174" s="22"/>
    </row>
    <row r="175" spans="2:3" x14ac:dyDescent="0.25">
      <c r="B175" s="19"/>
      <c r="C175" s="22"/>
    </row>
    <row r="176" spans="2:3" x14ac:dyDescent="0.25">
      <c r="B176" s="19"/>
      <c r="C176" s="22"/>
    </row>
    <row r="177" spans="2:3" x14ac:dyDescent="0.25">
      <c r="B177" s="19"/>
      <c r="C177" s="22"/>
    </row>
    <row r="178" spans="2:3" x14ac:dyDescent="0.25">
      <c r="B178" s="19"/>
      <c r="C178" s="22"/>
    </row>
    <row r="179" spans="2:3" x14ac:dyDescent="0.25">
      <c r="B179" s="19"/>
      <c r="C179" s="22"/>
    </row>
    <row r="180" spans="2:3" x14ac:dyDescent="0.25">
      <c r="B180" s="19"/>
      <c r="C180" s="22"/>
    </row>
    <row r="181" spans="2:3" x14ac:dyDescent="0.25">
      <c r="B181" s="19"/>
      <c r="C181" s="22"/>
    </row>
    <row r="182" spans="2:3" x14ac:dyDescent="0.25">
      <c r="B182" s="19"/>
      <c r="C182" s="22"/>
    </row>
    <row r="183" spans="2:3" x14ac:dyDescent="0.25">
      <c r="B183" s="19"/>
      <c r="C183" s="22"/>
    </row>
    <row r="184" spans="2:3" x14ac:dyDescent="0.25">
      <c r="B184" s="19"/>
      <c r="C184" s="22"/>
    </row>
    <row r="185" spans="2:3" x14ac:dyDescent="0.25">
      <c r="B185" s="19"/>
      <c r="C185" s="22"/>
    </row>
    <row r="186" spans="2:3" x14ac:dyDescent="0.25">
      <c r="B186" s="19"/>
      <c r="C186" s="22"/>
    </row>
    <row r="187" spans="2:3" x14ac:dyDescent="0.25">
      <c r="B187" s="19"/>
      <c r="C187" s="22"/>
    </row>
    <row r="188" spans="2:3" x14ac:dyDescent="0.25">
      <c r="B188" s="19"/>
      <c r="C188" s="22"/>
    </row>
    <row r="189" spans="2:3" x14ac:dyDescent="0.25">
      <c r="B189" s="19"/>
      <c r="C189" s="22"/>
    </row>
    <row r="190" spans="2:3" x14ac:dyDescent="0.25">
      <c r="B190" s="19"/>
      <c r="C190" s="22"/>
    </row>
    <row r="191" spans="2:3" x14ac:dyDescent="0.25">
      <c r="B191" s="19"/>
      <c r="C191" s="22"/>
    </row>
    <row r="192" spans="2:3" x14ac:dyDescent="0.25">
      <c r="B192" s="19"/>
      <c r="C192" s="22"/>
    </row>
    <row r="193" spans="2:3" x14ac:dyDescent="0.25">
      <c r="B193" s="19"/>
      <c r="C193" s="22"/>
    </row>
    <row r="194" spans="2:3" x14ac:dyDescent="0.25">
      <c r="B194" s="19"/>
      <c r="C194" s="22"/>
    </row>
    <row r="195" spans="2:3" x14ac:dyDescent="0.25">
      <c r="B195" s="19"/>
      <c r="C195" s="22"/>
    </row>
    <row r="196" spans="2:3" x14ac:dyDescent="0.25">
      <c r="B196" s="19"/>
      <c r="C196" s="22"/>
    </row>
    <row r="197" spans="2:3" x14ac:dyDescent="0.25">
      <c r="B197" s="19"/>
      <c r="C197" s="22"/>
    </row>
    <row r="198" spans="2:3" x14ac:dyDescent="0.25">
      <c r="B198" s="19"/>
      <c r="C198" s="22"/>
    </row>
    <row r="199" spans="2:3" x14ac:dyDescent="0.25">
      <c r="B199" s="19"/>
      <c r="C199" s="22"/>
    </row>
    <row r="200" spans="2:3" x14ac:dyDescent="0.25">
      <c r="B200" s="19"/>
      <c r="C200" s="22"/>
    </row>
    <row r="201" spans="2:3" x14ac:dyDescent="0.25">
      <c r="B201" s="19"/>
      <c r="C201" s="22"/>
    </row>
    <row r="202" spans="2:3" x14ac:dyDescent="0.25">
      <c r="B202" s="19"/>
      <c r="C202" s="22"/>
    </row>
    <row r="203" spans="2:3" x14ac:dyDescent="0.25">
      <c r="B203" s="19"/>
      <c r="C203" s="22"/>
    </row>
    <row r="204" spans="2:3" x14ac:dyDescent="0.25">
      <c r="B204" s="19"/>
      <c r="C204" s="22"/>
    </row>
    <row r="205" spans="2:3" x14ac:dyDescent="0.25">
      <c r="B205" s="19"/>
      <c r="C205" s="22"/>
    </row>
    <row r="206" spans="2:3" x14ac:dyDescent="0.25">
      <c r="B206" s="19"/>
      <c r="C206" s="22"/>
    </row>
    <row r="207" spans="2:3" x14ac:dyDescent="0.25">
      <c r="B207" s="19"/>
      <c r="C207" s="22"/>
    </row>
    <row r="208" spans="2:3" x14ac:dyDescent="0.25">
      <c r="B208" s="19"/>
      <c r="C208" s="22"/>
    </row>
    <row r="209" spans="2:3" x14ac:dyDescent="0.25">
      <c r="B209" s="19"/>
      <c r="C209" s="22"/>
    </row>
    <row r="210" spans="2:3" x14ac:dyDescent="0.25">
      <c r="B210" s="19"/>
      <c r="C210" s="22"/>
    </row>
    <row r="211" spans="2:3" x14ac:dyDescent="0.25">
      <c r="B211" s="19"/>
      <c r="C211" s="22"/>
    </row>
    <row r="212" spans="2:3" x14ac:dyDescent="0.25">
      <c r="B212" s="19"/>
      <c r="C212" s="22"/>
    </row>
    <row r="213" spans="2:3" x14ac:dyDescent="0.25">
      <c r="B213" s="19"/>
      <c r="C213" s="22"/>
    </row>
    <row r="214" spans="2:3" x14ac:dyDescent="0.25">
      <c r="B214" s="19"/>
      <c r="C214" s="22"/>
    </row>
    <row r="215" spans="2:3" x14ac:dyDescent="0.25">
      <c r="B215" s="19"/>
      <c r="C215" s="22"/>
    </row>
    <row r="216" spans="2:3" x14ac:dyDescent="0.25">
      <c r="B216" s="19"/>
      <c r="C216" s="22"/>
    </row>
    <row r="217" spans="2:3" x14ac:dyDescent="0.25">
      <c r="B217" s="19"/>
      <c r="C217" s="22"/>
    </row>
    <row r="218" spans="2:3" x14ac:dyDescent="0.25">
      <c r="B218" s="19"/>
      <c r="C218" s="22"/>
    </row>
    <row r="219" spans="2:3" x14ac:dyDescent="0.25">
      <c r="B219" s="19"/>
      <c r="C219" s="22"/>
    </row>
    <row r="220" spans="2:3" x14ac:dyDescent="0.25">
      <c r="B220" s="19"/>
      <c r="C220" s="22"/>
    </row>
    <row r="221" spans="2:3" x14ac:dyDescent="0.25">
      <c r="B221" s="19"/>
      <c r="C221" s="22"/>
    </row>
    <row r="222" spans="2:3" x14ac:dyDescent="0.25">
      <c r="B222" s="19"/>
      <c r="C222" s="22"/>
    </row>
    <row r="223" spans="2:3" x14ac:dyDescent="0.25">
      <c r="B223" s="19"/>
      <c r="C223" s="22"/>
    </row>
    <row r="224" spans="2:3" x14ac:dyDescent="0.25">
      <c r="B224" s="19"/>
      <c r="C224" s="22"/>
    </row>
    <row r="225" spans="2:3" x14ac:dyDescent="0.25">
      <c r="B225" s="19"/>
      <c r="C225" s="22"/>
    </row>
    <row r="226" spans="2:3" x14ac:dyDescent="0.25">
      <c r="B226" s="19"/>
      <c r="C226" s="22"/>
    </row>
    <row r="227" spans="2:3" x14ac:dyDescent="0.25">
      <c r="B227" s="19"/>
      <c r="C227" s="22"/>
    </row>
    <row r="228" spans="2:3" x14ac:dyDescent="0.25">
      <c r="B228" s="19"/>
      <c r="C228" s="22"/>
    </row>
    <row r="229" spans="2:3" x14ac:dyDescent="0.25">
      <c r="B229" s="19"/>
      <c r="C229" s="22"/>
    </row>
    <row r="230" spans="2:3" x14ac:dyDescent="0.25">
      <c r="B230" s="19"/>
      <c r="C230" s="22"/>
    </row>
    <row r="231" spans="2:3" x14ac:dyDescent="0.25">
      <c r="B231" s="19"/>
      <c r="C231" s="22"/>
    </row>
    <row r="232" spans="2:3" x14ac:dyDescent="0.25">
      <c r="B232" s="19"/>
      <c r="C232" s="22"/>
    </row>
    <row r="233" spans="2:3" x14ac:dyDescent="0.25">
      <c r="B233" s="19"/>
      <c r="C233" s="22"/>
    </row>
    <row r="234" spans="2:3" x14ac:dyDescent="0.25">
      <c r="B234" s="19"/>
      <c r="C234" s="22"/>
    </row>
    <row r="235" spans="2:3" x14ac:dyDescent="0.25">
      <c r="B235" s="19"/>
      <c r="C235" s="22"/>
    </row>
    <row r="236" spans="2:3" x14ac:dyDescent="0.25">
      <c r="B236" s="19"/>
      <c r="C236" s="22"/>
    </row>
    <row r="237" spans="2:3" x14ac:dyDescent="0.25">
      <c r="B237" s="19"/>
      <c r="C237" s="22"/>
    </row>
    <row r="238" spans="2:3" x14ac:dyDescent="0.25">
      <c r="B238" s="19"/>
      <c r="C238" s="22"/>
    </row>
    <row r="239" spans="2:3" x14ac:dyDescent="0.25">
      <c r="B239" s="19"/>
      <c r="C239" s="22"/>
    </row>
    <row r="240" spans="2:3" x14ac:dyDescent="0.25">
      <c r="B240" s="19"/>
      <c r="C240" s="22"/>
    </row>
    <row r="241" spans="2:3" x14ac:dyDescent="0.25">
      <c r="B241" s="19"/>
      <c r="C241" s="22"/>
    </row>
    <row r="242" spans="2:3" x14ac:dyDescent="0.25">
      <c r="B242" s="19"/>
      <c r="C242" s="22"/>
    </row>
    <row r="243" spans="2:3" x14ac:dyDescent="0.25">
      <c r="B243" s="19"/>
      <c r="C243" s="22"/>
    </row>
    <row r="244" spans="2:3" x14ac:dyDescent="0.25">
      <c r="B244" s="19"/>
      <c r="C244" s="22"/>
    </row>
    <row r="245" spans="2:3" x14ac:dyDescent="0.25">
      <c r="B245" s="19"/>
      <c r="C245" s="22"/>
    </row>
    <row r="246" spans="2:3" x14ac:dyDescent="0.25">
      <c r="B246" s="19"/>
      <c r="C246" s="22"/>
    </row>
    <row r="247" spans="2:3" x14ac:dyDescent="0.25">
      <c r="B247" s="19"/>
      <c r="C247" s="22"/>
    </row>
    <row r="248" spans="2:3" x14ac:dyDescent="0.25">
      <c r="B248" s="19"/>
      <c r="C248" s="22"/>
    </row>
    <row r="249" spans="2:3" x14ac:dyDescent="0.25">
      <c r="B249" s="19"/>
      <c r="C249" s="22"/>
    </row>
    <row r="250" spans="2:3" x14ac:dyDescent="0.25">
      <c r="B250" s="19"/>
      <c r="C250" s="22"/>
    </row>
    <row r="251" spans="2:3" x14ac:dyDescent="0.25">
      <c r="B251" s="19"/>
      <c r="C251" s="22"/>
    </row>
    <row r="252" spans="2:3" x14ac:dyDescent="0.25">
      <c r="B252" s="19"/>
      <c r="C252" s="22"/>
    </row>
    <row r="253" spans="2:3" x14ac:dyDescent="0.25">
      <c r="B253" s="19"/>
      <c r="C253" s="22"/>
    </row>
    <row r="254" spans="2:3" x14ac:dyDescent="0.25">
      <c r="B254" s="19"/>
      <c r="C254" s="22"/>
    </row>
    <row r="255" spans="2:3" x14ac:dyDescent="0.25">
      <c r="B255" s="19"/>
      <c r="C255" s="22"/>
    </row>
    <row r="256" spans="2:3" x14ac:dyDescent="0.25">
      <c r="B256" s="19"/>
      <c r="C256" s="22"/>
    </row>
    <row r="257" spans="2:3" x14ac:dyDescent="0.25">
      <c r="B257" s="19"/>
      <c r="C257" s="22"/>
    </row>
    <row r="258" spans="2:3" x14ac:dyDescent="0.25">
      <c r="B258" s="19"/>
      <c r="C258" s="22"/>
    </row>
    <row r="259" spans="2:3" x14ac:dyDescent="0.25">
      <c r="B259" s="19"/>
      <c r="C259" s="22"/>
    </row>
    <row r="260" spans="2:3" x14ac:dyDescent="0.25">
      <c r="B260" s="19"/>
      <c r="C260" s="22"/>
    </row>
    <row r="261" spans="2:3" x14ac:dyDescent="0.25">
      <c r="B261" s="19"/>
      <c r="C261" s="22"/>
    </row>
    <row r="262" spans="2:3" x14ac:dyDescent="0.25">
      <c r="B262" s="19"/>
      <c r="C262" s="22"/>
    </row>
    <row r="263" spans="2:3" x14ac:dyDescent="0.25">
      <c r="B263" s="19"/>
      <c r="C263" s="22"/>
    </row>
    <row r="264" spans="2:3" x14ac:dyDescent="0.25">
      <c r="B264" s="19"/>
      <c r="C264" s="22"/>
    </row>
    <row r="265" spans="2:3" x14ac:dyDescent="0.25">
      <c r="B265" s="19"/>
      <c r="C265" s="22"/>
    </row>
    <row r="266" spans="2:3" x14ac:dyDescent="0.25">
      <c r="B266" s="19"/>
      <c r="C266" s="22"/>
    </row>
    <row r="267" spans="2:3" x14ac:dyDescent="0.25">
      <c r="B267" s="19"/>
      <c r="C267" s="22"/>
    </row>
    <row r="268" spans="2:3" x14ac:dyDescent="0.25">
      <c r="B268" s="19"/>
      <c r="C268" s="22"/>
    </row>
    <row r="269" spans="2:3" x14ac:dyDescent="0.25">
      <c r="B269" s="19"/>
      <c r="C269" s="22"/>
    </row>
    <row r="270" spans="2:3" x14ac:dyDescent="0.25">
      <c r="B270" s="19"/>
      <c r="C270" s="22"/>
    </row>
    <row r="271" spans="2:3" x14ac:dyDescent="0.25">
      <c r="B271" s="19"/>
      <c r="C271" s="22"/>
    </row>
    <row r="272" spans="2:3" x14ac:dyDescent="0.25">
      <c r="B272" s="19"/>
      <c r="C272" s="22"/>
    </row>
    <row r="273" spans="2:3" x14ac:dyDescent="0.25">
      <c r="B273" s="19"/>
      <c r="C273" s="22"/>
    </row>
    <row r="274" spans="2:3" x14ac:dyDescent="0.25">
      <c r="B274" s="19"/>
      <c r="C274" s="22"/>
    </row>
    <row r="275" spans="2:3" x14ac:dyDescent="0.25">
      <c r="B275" s="19"/>
      <c r="C275" s="22"/>
    </row>
    <row r="276" spans="2:3" x14ac:dyDescent="0.25">
      <c r="B276" s="19"/>
      <c r="C276" s="22"/>
    </row>
    <row r="277" spans="2:3" x14ac:dyDescent="0.25">
      <c r="B277" s="19"/>
      <c r="C277" s="22"/>
    </row>
    <row r="278" spans="2:3" x14ac:dyDescent="0.25">
      <c r="B278" s="19"/>
      <c r="C278" s="22"/>
    </row>
    <row r="279" spans="2:3" x14ac:dyDescent="0.25">
      <c r="B279" s="19"/>
      <c r="C279" s="22"/>
    </row>
    <row r="280" spans="2:3" x14ac:dyDescent="0.25">
      <c r="B280" s="19"/>
      <c r="C280" s="22"/>
    </row>
    <row r="281" spans="2:3" x14ac:dyDescent="0.25">
      <c r="B281" s="19"/>
      <c r="C281" s="22"/>
    </row>
    <row r="282" spans="2:3" x14ac:dyDescent="0.25">
      <c r="B282" s="19"/>
      <c r="C282" s="22"/>
    </row>
    <row r="283" spans="2:3" x14ac:dyDescent="0.25">
      <c r="B283" s="19"/>
      <c r="C283" s="22"/>
    </row>
    <row r="284" spans="2:3" x14ac:dyDescent="0.25">
      <c r="B284" s="19"/>
      <c r="C284" s="22"/>
    </row>
    <row r="285" spans="2:3" x14ac:dyDescent="0.25">
      <c r="B285" s="19"/>
      <c r="C285" s="22"/>
    </row>
    <row r="286" spans="2:3" x14ac:dyDescent="0.25">
      <c r="B286" s="19"/>
      <c r="C286" s="22"/>
    </row>
    <row r="287" spans="2:3" x14ac:dyDescent="0.25">
      <c r="B287" s="19"/>
      <c r="C287" s="22"/>
    </row>
    <row r="288" spans="2:3" x14ac:dyDescent="0.25">
      <c r="B288" s="19"/>
      <c r="C288" s="22"/>
    </row>
    <row r="289" spans="2:3" x14ac:dyDescent="0.25">
      <c r="B289" s="19"/>
      <c r="C289" s="22"/>
    </row>
    <row r="290" spans="2:3" x14ac:dyDescent="0.25">
      <c r="B290" s="19"/>
      <c r="C290" s="22"/>
    </row>
    <row r="291" spans="2:3" x14ac:dyDescent="0.25">
      <c r="B291" s="19"/>
      <c r="C291" s="22"/>
    </row>
    <row r="292" spans="2:3" x14ac:dyDescent="0.25">
      <c r="B292" s="19"/>
      <c r="C292" s="22"/>
    </row>
    <row r="293" spans="2:3" x14ac:dyDescent="0.25">
      <c r="B293" s="19"/>
      <c r="C293" s="22"/>
    </row>
    <row r="294" spans="2:3" x14ac:dyDescent="0.25">
      <c r="B294" s="19"/>
      <c r="C294" s="22"/>
    </row>
    <row r="295" spans="2:3" x14ac:dyDescent="0.25">
      <c r="B295" s="19"/>
      <c r="C295" s="22"/>
    </row>
    <row r="296" spans="2:3" x14ac:dyDescent="0.25">
      <c r="B296" s="19"/>
      <c r="C296" s="22"/>
    </row>
    <row r="297" spans="2:3" x14ac:dyDescent="0.25">
      <c r="B297" s="19"/>
      <c r="C297" s="22"/>
    </row>
    <row r="298" spans="2:3" x14ac:dyDescent="0.25">
      <c r="B298" s="19"/>
      <c r="C298" s="22"/>
    </row>
    <row r="299" spans="2:3" x14ac:dyDescent="0.25">
      <c r="B299" s="19"/>
      <c r="C299" s="22"/>
    </row>
    <row r="300" spans="2:3" x14ac:dyDescent="0.25">
      <c r="B300" s="19"/>
      <c r="C300" s="22"/>
    </row>
    <row r="301" spans="2:3" x14ac:dyDescent="0.25">
      <c r="B301" s="19"/>
      <c r="C301" s="22"/>
    </row>
    <row r="302" spans="2:3" x14ac:dyDescent="0.25">
      <c r="B302" s="19"/>
      <c r="C302" s="22"/>
    </row>
    <row r="303" spans="2:3" x14ac:dyDescent="0.25">
      <c r="B303" s="19"/>
      <c r="C303" s="22"/>
    </row>
    <row r="304" spans="2:3" x14ac:dyDescent="0.25">
      <c r="B304" s="19"/>
      <c r="C304" s="22"/>
    </row>
    <row r="305" spans="2:3" x14ac:dyDescent="0.25">
      <c r="B305" s="19"/>
      <c r="C305" s="22"/>
    </row>
    <row r="306" spans="2:3" x14ac:dyDescent="0.25">
      <c r="B306" s="19"/>
      <c r="C306" s="22"/>
    </row>
    <row r="307" spans="2:3" x14ac:dyDescent="0.25">
      <c r="B307" s="19"/>
      <c r="C307" s="22"/>
    </row>
    <row r="308" spans="2:3" x14ac:dyDescent="0.25">
      <c r="B308" s="19"/>
      <c r="C308" s="22"/>
    </row>
    <row r="309" spans="2:3" x14ac:dyDescent="0.25">
      <c r="B309" s="19"/>
      <c r="C309" s="2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FFFF00"/>
  </sheetPr>
  <dimension ref="A1"/>
  <sheetViews>
    <sheetView workbookViewId="0">
      <selection activeCell="M34" sqref="M34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45"/>
  <sheetViews>
    <sheetView workbookViewId="0">
      <selection activeCell="G10" sqref="G10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9" x14ac:dyDescent="0.25">
      <c r="A1" s="3" t="s">
        <v>194</v>
      </c>
      <c r="B1" s="20">
        <v>0.61670373963985714</v>
      </c>
      <c r="E1" s="3" t="s">
        <v>202</v>
      </c>
      <c r="F1" s="21">
        <f>SUM(I6:I16)</f>
        <v>17.634197190807832</v>
      </c>
    </row>
    <row r="2" spans="1:9" x14ac:dyDescent="0.25">
      <c r="A2" s="3" t="s">
        <v>195</v>
      </c>
      <c r="B2" s="20">
        <v>0.1035451133912736</v>
      </c>
      <c r="E2" s="3" t="s">
        <v>203</v>
      </c>
      <c r="F2">
        <f>COUNT(E6:E16)-2-1</f>
        <v>7</v>
      </c>
    </row>
    <row r="3" spans="1:9" x14ac:dyDescent="0.25">
      <c r="A3" s="3" t="s">
        <v>197</v>
      </c>
      <c r="B3" s="21">
        <f>SUM(C6:C345)</f>
        <v>-957.76102794343456</v>
      </c>
      <c r="E3" s="3" t="s">
        <v>204</v>
      </c>
      <c r="F3" s="19">
        <f>_xlfn.CHISQ.DIST.RT(F1,F2)</f>
        <v>1.3734083808272079E-2</v>
      </c>
    </row>
    <row r="5" spans="1:9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</row>
    <row r="6" spans="1:9" x14ac:dyDescent="0.25">
      <c r="A6">
        <v>5</v>
      </c>
      <c r="B6" s="19">
        <f>_xlfn.GAMMA($B$1+A6)/(_xlfn.GAMMA($B$1)*FACT(A6))*(($B$2/($B$2+1))^$B$1)*(1/($B$2+1))^A6</f>
        <v>5.1548110605184876E-2</v>
      </c>
      <c r="C6" s="22">
        <f>LN(B6)</f>
        <v>-2.9652397208846528</v>
      </c>
      <c r="E6">
        <v>0</v>
      </c>
      <c r="F6" s="19">
        <f t="shared" ref="F6:F15" si="0">_xlfn.GAMMA($B$1+E6)/(_xlfn.GAMMA($B$1)*FACT(E6))*(($B$2/($B$2+1))^$B$1)*(1/($B$2+1))^E6</f>
        <v>0.23240097003647864</v>
      </c>
      <c r="G6">
        <f>COUNTIF($A$6:$A$345,E6)</f>
        <v>69</v>
      </c>
      <c r="H6" s="21">
        <f t="shared" ref="H6:H11" si="1">SUM($G$6:$G$16)*F6</f>
        <v>79.016329812402731</v>
      </c>
      <c r="I6" s="20">
        <f>(G6-H6)^2/H6</f>
        <v>1.2696978352325345</v>
      </c>
    </row>
    <row r="7" spans="1:9" x14ac:dyDescent="0.25">
      <c r="A7">
        <v>6</v>
      </c>
      <c r="B7" s="19">
        <f t="shared" ref="B7:B70" si="2">_xlfn.GAMMA($B$1+A7)/(_xlfn.GAMMA($B$1)*FACT(A7))*(($B$2/($B$2+1))^$B$1)*(1/($B$2+1))^A7</f>
        <v>4.3727326609204469E-2</v>
      </c>
      <c r="C7" s="22">
        <f t="shared" ref="C7:C70" si="3">LN(B7)</f>
        <v>-3.1297820494483766</v>
      </c>
      <c r="E7">
        <v>1</v>
      </c>
      <c r="F7" s="19">
        <f t="shared" si="0"/>
        <v>0.12987466083464977</v>
      </c>
      <c r="G7">
        <f t="shared" ref="G7:G15" si="4">COUNTIF($A$6:$A$345,E7)</f>
        <v>59</v>
      </c>
      <c r="H7" s="21">
        <f t="shared" si="1"/>
        <v>44.157384683780919</v>
      </c>
      <c r="I7" s="20">
        <f t="shared" ref="I7:I16" si="5">(G7-H7)^2/H7</f>
        <v>4.9890461358364595</v>
      </c>
    </row>
    <row r="8" spans="1:9" x14ac:dyDescent="0.25">
      <c r="A8">
        <v>3</v>
      </c>
      <c r="B8" s="19">
        <f t="shared" si="2"/>
        <v>7.5193100010092273E-2</v>
      </c>
      <c r="C8" s="22">
        <f t="shared" si="3"/>
        <v>-2.5876958074210505</v>
      </c>
      <c r="E8">
        <v>2</v>
      </c>
      <c r="F8" s="19">
        <f t="shared" si="0"/>
        <v>9.5133786243947444E-2</v>
      </c>
      <c r="G8">
        <f t="shared" si="4"/>
        <v>34</v>
      </c>
      <c r="H8" s="21">
        <f t="shared" si="1"/>
        <v>32.345487322942134</v>
      </c>
      <c r="I8" s="20">
        <f t="shared" si="5"/>
        <v>8.4630420658512839E-2</v>
      </c>
    </row>
    <row r="9" spans="1:9" x14ac:dyDescent="0.25">
      <c r="A9">
        <v>4</v>
      </c>
      <c r="B9" s="19">
        <f t="shared" si="2"/>
        <v>6.1608529343646183E-2</v>
      </c>
      <c r="C9" s="22">
        <f t="shared" si="3"/>
        <v>-2.786954954656951</v>
      </c>
      <c r="E9">
        <v>3</v>
      </c>
      <c r="F9" s="19">
        <f t="shared" si="0"/>
        <v>7.5193100010092273E-2</v>
      </c>
      <c r="G9">
        <f t="shared" si="4"/>
        <v>35</v>
      </c>
      <c r="H9" s="21">
        <f t="shared" si="1"/>
        <v>25.565654003431373</v>
      </c>
      <c r="I9" s="20">
        <f t="shared" si="5"/>
        <v>3.4815023457261898</v>
      </c>
    </row>
    <row r="10" spans="1:9" x14ac:dyDescent="0.25">
      <c r="A10">
        <v>1</v>
      </c>
      <c r="B10" s="19">
        <f t="shared" si="2"/>
        <v>0.12987466083464977</v>
      </c>
      <c r="C10" s="22">
        <f t="shared" si="3"/>
        <v>-2.0411854410414221</v>
      </c>
      <c r="E10">
        <v>4</v>
      </c>
      <c r="F10" s="19">
        <f t="shared" si="0"/>
        <v>6.1608529343646183E-2</v>
      </c>
      <c r="G10">
        <f t="shared" si="4"/>
        <v>23</v>
      </c>
      <c r="H10" s="21">
        <f t="shared" si="1"/>
        <v>20.946899976839703</v>
      </c>
      <c r="I10" s="20">
        <f t="shared" si="5"/>
        <v>0.20123358156870197</v>
      </c>
    </row>
    <row r="11" spans="1:9" x14ac:dyDescent="0.25">
      <c r="A11">
        <v>4</v>
      </c>
      <c r="B11" s="19">
        <f t="shared" si="2"/>
        <v>6.1608529343646183E-2</v>
      </c>
      <c r="C11" s="22">
        <f t="shared" si="3"/>
        <v>-2.786954954656951</v>
      </c>
      <c r="E11">
        <v>5</v>
      </c>
      <c r="F11" s="19">
        <f t="shared" si="0"/>
        <v>5.1548110605184876E-2</v>
      </c>
      <c r="G11">
        <f t="shared" si="4"/>
        <v>16</v>
      </c>
      <c r="H11" s="21">
        <f t="shared" si="1"/>
        <v>17.526357605762858</v>
      </c>
      <c r="I11" s="20">
        <f t="shared" si="5"/>
        <v>0.1329293623396153</v>
      </c>
    </row>
    <row r="12" spans="1:9" x14ac:dyDescent="0.25">
      <c r="A12">
        <v>0</v>
      </c>
      <c r="B12" s="19">
        <f t="shared" si="2"/>
        <v>0.23240097003647864</v>
      </c>
      <c r="C12" s="22">
        <f t="shared" si="3"/>
        <v>-1.4592910800179171</v>
      </c>
      <c r="E12">
        <v>6</v>
      </c>
      <c r="F12" s="19">
        <f t="shared" si="0"/>
        <v>4.3727326609204469E-2</v>
      </c>
      <c r="G12">
        <f t="shared" si="4"/>
        <v>13</v>
      </c>
      <c r="H12" s="21">
        <f t="shared" ref="H12" si="6">SUM($G$6:$G$16)*F12</f>
        <v>14.86729104712952</v>
      </c>
      <c r="I12" s="20">
        <f t="shared" si="5"/>
        <v>0.23452664265715456</v>
      </c>
    </row>
    <row r="13" spans="1:9" x14ac:dyDescent="0.25">
      <c r="A13">
        <v>12</v>
      </c>
      <c r="B13" s="19">
        <f t="shared" si="2"/>
        <v>1.8743758083315163E-2</v>
      </c>
      <c r="C13" s="22">
        <f t="shared" si="3"/>
        <v>-3.9768944842131546</v>
      </c>
      <c r="E13">
        <v>7</v>
      </c>
      <c r="F13" s="19">
        <f t="shared" si="0"/>
        <v>3.7454713901926805E-2</v>
      </c>
      <c r="G13">
        <f t="shared" si="4"/>
        <v>8</v>
      </c>
      <c r="H13" s="21">
        <f>SUM($G$6:$G$16)*F13</f>
        <v>12.734602726655114</v>
      </c>
      <c r="I13" s="20">
        <f t="shared" si="5"/>
        <v>1.7602797244965938</v>
      </c>
    </row>
    <row r="14" spans="1:9" x14ac:dyDescent="0.25">
      <c r="A14">
        <v>4</v>
      </c>
      <c r="B14" s="19">
        <f t="shared" si="2"/>
        <v>6.1608529343646183E-2</v>
      </c>
      <c r="C14" s="22">
        <f t="shared" si="3"/>
        <v>-2.786954954656951</v>
      </c>
      <c r="E14">
        <v>8</v>
      </c>
      <c r="F14" s="19">
        <f t="shared" si="0"/>
        <v>3.2314204465014554E-2</v>
      </c>
      <c r="G14">
        <f t="shared" si="4"/>
        <v>6</v>
      </c>
      <c r="H14" s="21">
        <f>SUM($G$6:$G$16)*F14</f>
        <v>10.986829518104948</v>
      </c>
      <c r="I14" s="20">
        <f t="shared" si="5"/>
        <v>2.2634799786109938</v>
      </c>
    </row>
    <row r="15" spans="1:9" x14ac:dyDescent="0.25">
      <c r="A15">
        <v>1</v>
      </c>
      <c r="B15" s="19">
        <f t="shared" si="2"/>
        <v>0.12987466083464977</v>
      </c>
      <c r="C15" s="22">
        <f t="shared" si="3"/>
        <v>-2.0411854410414221</v>
      </c>
      <c r="E15">
        <v>9</v>
      </c>
      <c r="F15" s="19">
        <f t="shared" si="0"/>
        <v>2.8035094762461167E-2</v>
      </c>
      <c r="G15">
        <f t="shared" si="4"/>
        <v>4</v>
      </c>
      <c r="H15" s="21">
        <f>SUM($G$6:$G$16)*F15</f>
        <v>9.531932219236797</v>
      </c>
      <c r="I15" s="20">
        <f t="shared" si="5"/>
        <v>3.2105005967699185</v>
      </c>
    </row>
    <row r="16" spans="1:9" x14ac:dyDescent="0.25">
      <c r="A16">
        <v>3</v>
      </c>
      <c r="B16" s="19">
        <f t="shared" si="2"/>
        <v>7.5193100010092273E-2</v>
      </c>
      <c r="C16" s="22">
        <f t="shared" si="3"/>
        <v>-2.5876958074210505</v>
      </c>
      <c r="E16" s="7" t="s">
        <v>199</v>
      </c>
      <c r="F16" s="19">
        <f>1-SUM(F6:F15)</f>
        <v>0.21270950318739401</v>
      </c>
      <c r="G16">
        <f>COUNTIF($A$6:$A$345,"&gt;="&amp;10)</f>
        <v>73</v>
      </c>
      <c r="H16" s="21">
        <f>SUM($G$6:$G$16)*F16</f>
        <v>72.321231083713968</v>
      </c>
      <c r="I16" s="20">
        <f t="shared" si="5"/>
        <v>6.3705669111579219E-3</v>
      </c>
    </row>
    <row r="17" spans="1:9" x14ac:dyDescent="0.25">
      <c r="A17">
        <v>7</v>
      </c>
      <c r="B17" s="19">
        <f t="shared" si="2"/>
        <v>3.7454713901926805E-2</v>
      </c>
      <c r="C17" s="22">
        <f t="shared" si="3"/>
        <v>-3.2846227050595536</v>
      </c>
      <c r="H17" s="21"/>
      <c r="I17" s="20"/>
    </row>
    <row r="18" spans="1:9" x14ac:dyDescent="0.25">
      <c r="A18">
        <v>3</v>
      </c>
      <c r="B18" s="19">
        <f t="shared" si="2"/>
        <v>7.5193100010092273E-2</v>
      </c>
      <c r="C18" s="22">
        <f t="shared" si="3"/>
        <v>-2.5876958074210505</v>
      </c>
    </row>
    <row r="19" spans="1:9" x14ac:dyDescent="0.25">
      <c r="A19">
        <v>2</v>
      </c>
      <c r="B19" s="19">
        <f t="shared" si="2"/>
        <v>9.5133786243947444E-2</v>
      </c>
      <c r="C19" s="22">
        <f t="shared" si="3"/>
        <v>-2.3524711018205169</v>
      </c>
    </row>
    <row r="20" spans="1:9" x14ac:dyDescent="0.25">
      <c r="A20">
        <v>3</v>
      </c>
      <c r="B20" s="19">
        <f t="shared" si="2"/>
        <v>7.5193100010092273E-2</v>
      </c>
      <c r="C20" s="22">
        <f t="shared" si="3"/>
        <v>-2.5876958074210505</v>
      </c>
    </row>
    <row r="21" spans="1:9" x14ac:dyDescent="0.25">
      <c r="A21">
        <v>2</v>
      </c>
      <c r="B21" s="19">
        <f t="shared" si="2"/>
        <v>9.5133786243947444E-2</v>
      </c>
      <c r="C21" s="22">
        <f t="shared" si="3"/>
        <v>-2.3524711018205169</v>
      </c>
    </row>
    <row r="22" spans="1:9" x14ac:dyDescent="0.25">
      <c r="A22">
        <v>4</v>
      </c>
      <c r="B22" s="19">
        <f t="shared" si="2"/>
        <v>6.1608529343646183E-2</v>
      </c>
      <c r="C22" s="22">
        <f t="shared" si="3"/>
        <v>-2.786954954656951</v>
      </c>
    </row>
    <row r="23" spans="1:9" x14ac:dyDescent="0.25">
      <c r="A23">
        <v>1</v>
      </c>
      <c r="B23" s="19">
        <f t="shared" si="2"/>
        <v>0.12987466083464977</v>
      </c>
      <c r="C23" s="22">
        <f t="shared" si="3"/>
        <v>-2.0411854410414221</v>
      </c>
    </row>
    <row r="24" spans="1:9" x14ac:dyDescent="0.25">
      <c r="A24">
        <v>0</v>
      </c>
      <c r="B24" s="19">
        <f t="shared" si="2"/>
        <v>0.23240097003647864</v>
      </c>
      <c r="C24" s="22">
        <f t="shared" si="3"/>
        <v>-1.4592910800179171</v>
      </c>
    </row>
    <row r="25" spans="1:9" x14ac:dyDescent="0.25">
      <c r="A25">
        <v>0</v>
      </c>
      <c r="B25" s="19">
        <f t="shared" si="2"/>
        <v>0.23240097003647864</v>
      </c>
      <c r="C25" s="22">
        <f t="shared" si="3"/>
        <v>-1.4592910800179171</v>
      </c>
    </row>
    <row r="26" spans="1:9" x14ac:dyDescent="0.25">
      <c r="A26">
        <v>0</v>
      </c>
      <c r="B26" s="19">
        <f t="shared" si="2"/>
        <v>0.23240097003647864</v>
      </c>
      <c r="C26" s="22">
        <f t="shared" si="3"/>
        <v>-1.4592910800179171</v>
      </c>
    </row>
    <row r="27" spans="1:9" x14ac:dyDescent="0.25">
      <c r="A27">
        <v>2</v>
      </c>
      <c r="B27" s="19">
        <f t="shared" si="2"/>
        <v>9.5133786243947444E-2</v>
      </c>
      <c r="C27" s="22">
        <f t="shared" si="3"/>
        <v>-2.3524711018205169</v>
      </c>
    </row>
    <row r="28" spans="1:9" x14ac:dyDescent="0.25">
      <c r="A28">
        <v>0</v>
      </c>
      <c r="B28" s="19">
        <f t="shared" si="2"/>
        <v>0.23240097003647864</v>
      </c>
      <c r="C28" s="22">
        <f t="shared" si="3"/>
        <v>-1.4592910800179171</v>
      </c>
    </row>
    <row r="29" spans="1:9" x14ac:dyDescent="0.25">
      <c r="A29">
        <v>0</v>
      </c>
      <c r="B29" s="19">
        <f t="shared" si="2"/>
        <v>0.23240097003647864</v>
      </c>
      <c r="C29" s="22">
        <f t="shared" si="3"/>
        <v>-1.4592910800179171</v>
      </c>
    </row>
    <row r="30" spans="1:9" x14ac:dyDescent="0.25">
      <c r="A30">
        <v>0</v>
      </c>
      <c r="B30" s="19">
        <f t="shared" si="2"/>
        <v>0.23240097003647864</v>
      </c>
      <c r="C30" s="22">
        <f t="shared" si="3"/>
        <v>-1.4592910800179171</v>
      </c>
    </row>
    <row r="31" spans="1:9" x14ac:dyDescent="0.25">
      <c r="A31">
        <v>3</v>
      </c>
      <c r="B31" s="19">
        <f t="shared" si="2"/>
        <v>7.5193100010092273E-2</v>
      </c>
      <c r="C31" s="22">
        <f t="shared" si="3"/>
        <v>-2.5876958074210505</v>
      </c>
    </row>
    <row r="32" spans="1:9" x14ac:dyDescent="0.25">
      <c r="A32">
        <v>0</v>
      </c>
      <c r="B32" s="19">
        <f t="shared" si="2"/>
        <v>0.23240097003647864</v>
      </c>
      <c r="C32" s="22">
        <f t="shared" si="3"/>
        <v>-1.4592910800179171</v>
      </c>
    </row>
    <row r="33" spans="1:3" x14ac:dyDescent="0.25">
      <c r="A33">
        <v>3</v>
      </c>
      <c r="B33" s="19">
        <f t="shared" si="2"/>
        <v>7.5193100010092273E-2</v>
      </c>
      <c r="C33" s="22">
        <f t="shared" si="3"/>
        <v>-2.5876958074210505</v>
      </c>
    </row>
    <row r="34" spans="1:3" x14ac:dyDescent="0.25">
      <c r="A34">
        <v>5</v>
      </c>
      <c r="B34" s="19">
        <f t="shared" si="2"/>
        <v>5.1548110605184876E-2</v>
      </c>
      <c r="C34" s="22">
        <f t="shared" si="3"/>
        <v>-2.9652397208846528</v>
      </c>
    </row>
    <row r="35" spans="1:3" x14ac:dyDescent="0.25">
      <c r="A35">
        <v>0</v>
      </c>
      <c r="B35" s="19">
        <f t="shared" si="2"/>
        <v>0.23240097003647864</v>
      </c>
      <c r="C35" s="22">
        <f t="shared" si="3"/>
        <v>-1.4592910800179171</v>
      </c>
    </row>
    <row r="36" spans="1:3" x14ac:dyDescent="0.25">
      <c r="A36">
        <v>0</v>
      </c>
      <c r="B36" s="19">
        <f t="shared" si="2"/>
        <v>0.23240097003647864</v>
      </c>
      <c r="C36" s="22">
        <f t="shared" si="3"/>
        <v>-1.4592910800179171</v>
      </c>
    </row>
    <row r="37" spans="1:3" x14ac:dyDescent="0.25">
      <c r="A37">
        <v>0</v>
      </c>
      <c r="B37" s="19">
        <f t="shared" si="2"/>
        <v>0.23240097003647864</v>
      </c>
      <c r="C37" s="22">
        <f t="shared" si="3"/>
        <v>-1.4592910800179171</v>
      </c>
    </row>
    <row r="38" spans="1:3" x14ac:dyDescent="0.25">
      <c r="A38">
        <v>0</v>
      </c>
      <c r="B38" s="19">
        <f t="shared" si="2"/>
        <v>0.23240097003647864</v>
      </c>
      <c r="C38" s="22">
        <f t="shared" si="3"/>
        <v>-1.4592910800179171</v>
      </c>
    </row>
    <row r="39" spans="1:3" x14ac:dyDescent="0.25">
      <c r="A39">
        <v>1</v>
      </c>
      <c r="B39" s="19">
        <f t="shared" si="2"/>
        <v>0.12987466083464977</v>
      </c>
      <c r="C39" s="22">
        <f t="shared" si="3"/>
        <v>-2.0411854410414221</v>
      </c>
    </row>
    <row r="40" spans="1:3" x14ac:dyDescent="0.25">
      <c r="A40">
        <v>0</v>
      </c>
      <c r="B40" s="19">
        <f t="shared" si="2"/>
        <v>0.23240097003647864</v>
      </c>
      <c r="C40" s="22">
        <f t="shared" si="3"/>
        <v>-1.4592910800179171</v>
      </c>
    </row>
    <row r="41" spans="1:3" x14ac:dyDescent="0.25">
      <c r="A41">
        <v>1</v>
      </c>
      <c r="B41" s="19">
        <f t="shared" si="2"/>
        <v>0.12987466083464977</v>
      </c>
      <c r="C41" s="22">
        <f t="shared" si="3"/>
        <v>-2.0411854410414221</v>
      </c>
    </row>
    <row r="42" spans="1:3" x14ac:dyDescent="0.25">
      <c r="A42">
        <v>5</v>
      </c>
      <c r="B42" s="19">
        <f t="shared" si="2"/>
        <v>5.1548110605184876E-2</v>
      </c>
      <c r="C42" s="22">
        <f t="shared" si="3"/>
        <v>-2.9652397208846528</v>
      </c>
    </row>
    <row r="43" spans="1:3" x14ac:dyDescent="0.25">
      <c r="A43">
        <v>1</v>
      </c>
      <c r="B43" s="19">
        <f t="shared" si="2"/>
        <v>0.12987466083464977</v>
      </c>
      <c r="C43" s="22">
        <f t="shared" si="3"/>
        <v>-2.0411854410414221</v>
      </c>
    </row>
    <row r="44" spans="1:3" x14ac:dyDescent="0.25">
      <c r="A44">
        <v>3</v>
      </c>
      <c r="B44" s="19">
        <f t="shared" si="2"/>
        <v>7.5193100010092273E-2</v>
      </c>
      <c r="C44" s="22">
        <f t="shared" si="3"/>
        <v>-2.5876958074210505</v>
      </c>
    </row>
    <row r="45" spans="1:3" x14ac:dyDescent="0.25">
      <c r="A45">
        <v>3</v>
      </c>
      <c r="B45" s="19">
        <f t="shared" si="2"/>
        <v>7.5193100010092273E-2</v>
      </c>
      <c r="C45" s="22">
        <f t="shared" si="3"/>
        <v>-2.5876958074210505</v>
      </c>
    </row>
    <row r="46" spans="1:3" x14ac:dyDescent="0.25">
      <c r="A46">
        <v>0</v>
      </c>
      <c r="B46" s="19">
        <f t="shared" si="2"/>
        <v>0.23240097003647864</v>
      </c>
      <c r="C46" s="22">
        <f t="shared" si="3"/>
        <v>-1.4592910800179171</v>
      </c>
    </row>
    <row r="47" spans="1:3" x14ac:dyDescent="0.25">
      <c r="A47">
        <v>2</v>
      </c>
      <c r="B47" s="19">
        <f t="shared" si="2"/>
        <v>9.5133786243947444E-2</v>
      </c>
      <c r="C47" s="22">
        <f t="shared" si="3"/>
        <v>-2.3524711018205169</v>
      </c>
    </row>
    <row r="48" spans="1:3" x14ac:dyDescent="0.25">
      <c r="A48">
        <v>1</v>
      </c>
      <c r="B48" s="19">
        <f t="shared" si="2"/>
        <v>0.12987466083464977</v>
      </c>
      <c r="C48" s="22">
        <f t="shared" si="3"/>
        <v>-2.0411854410414221</v>
      </c>
    </row>
    <row r="49" spans="1:3" x14ac:dyDescent="0.25">
      <c r="A49">
        <v>1</v>
      </c>
      <c r="B49" s="19">
        <f t="shared" si="2"/>
        <v>0.12987466083464977</v>
      </c>
      <c r="C49" s="22">
        <f t="shared" si="3"/>
        <v>-2.0411854410414221</v>
      </c>
    </row>
    <row r="50" spans="1:3" x14ac:dyDescent="0.25">
      <c r="A50">
        <v>1</v>
      </c>
      <c r="B50" s="19">
        <f t="shared" si="2"/>
        <v>0.12987466083464977</v>
      </c>
      <c r="C50" s="22">
        <f t="shared" si="3"/>
        <v>-2.0411854410414221</v>
      </c>
    </row>
    <row r="51" spans="1:3" x14ac:dyDescent="0.25">
      <c r="A51">
        <v>0</v>
      </c>
      <c r="B51" s="19">
        <f t="shared" si="2"/>
        <v>0.23240097003647864</v>
      </c>
      <c r="C51" s="22">
        <f t="shared" si="3"/>
        <v>-1.4592910800179171</v>
      </c>
    </row>
    <row r="52" spans="1:3" x14ac:dyDescent="0.25">
      <c r="A52">
        <v>0</v>
      </c>
      <c r="B52" s="19">
        <f t="shared" si="2"/>
        <v>0.23240097003647864</v>
      </c>
      <c r="C52" s="22">
        <f t="shared" si="3"/>
        <v>-1.4592910800179171</v>
      </c>
    </row>
    <row r="53" spans="1:3" x14ac:dyDescent="0.25">
      <c r="A53">
        <v>0</v>
      </c>
      <c r="B53" s="19">
        <f t="shared" si="2"/>
        <v>0.23240097003647864</v>
      </c>
      <c r="C53" s="22">
        <f t="shared" si="3"/>
        <v>-1.4592910800179171</v>
      </c>
    </row>
    <row r="54" spans="1:3" x14ac:dyDescent="0.25">
      <c r="A54">
        <v>0</v>
      </c>
      <c r="B54" s="19">
        <f t="shared" si="2"/>
        <v>0.23240097003647864</v>
      </c>
      <c r="C54" s="22">
        <f t="shared" si="3"/>
        <v>-1.4592910800179171</v>
      </c>
    </row>
    <row r="55" spans="1:3" x14ac:dyDescent="0.25">
      <c r="A55">
        <v>1</v>
      </c>
      <c r="B55" s="19">
        <f t="shared" si="2"/>
        <v>0.12987466083464977</v>
      </c>
      <c r="C55" s="22">
        <f t="shared" si="3"/>
        <v>-2.0411854410414221</v>
      </c>
    </row>
    <row r="56" spans="1:3" x14ac:dyDescent="0.25">
      <c r="A56">
        <v>1</v>
      </c>
      <c r="B56" s="19">
        <f t="shared" si="2"/>
        <v>0.12987466083464977</v>
      </c>
      <c r="C56" s="22">
        <f t="shared" si="3"/>
        <v>-2.0411854410414221</v>
      </c>
    </row>
    <row r="57" spans="1:3" x14ac:dyDescent="0.25">
      <c r="A57">
        <v>0</v>
      </c>
      <c r="B57" s="19">
        <f t="shared" si="2"/>
        <v>0.23240097003647864</v>
      </c>
      <c r="C57" s="22">
        <f t="shared" si="3"/>
        <v>-1.4592910800179171</v>
      </c>
    </row>
    <row r="58" spans="1:3" x14ac:dyDescent="0.25">
      <c r="A58">
        <v>1</v>
      </c>
      <c r="B58" s="19">
        <f t="shared" si="2"/>
        <v>0.12987466083464977</v>
      </c>
      <c r="C58" s="22">
        <f t="shared" si="3"/>
        <v>-2.0411854410414221</v>
      </c>
    </row>
    <row r="59" spans="1:3" x14ac:dyDescent="0.25">
      <c r="A59">
        <v>0</v>
      </c>
      <c r="B59" s="19">
        <f t="shared" si="2"/>
        <v>0.23240097003647864</v>
      </c>
      <c r="C59" s="22">
        <f t="shared" si="3"/>
        <v>-1.4592910800179171</v>
      </c>
    </row>
    <row r="60" spans="1:3" x14ac:dyDescent="0.25">
      <c r="A60">
        <v>0</v>
      </c>
      <c r="B60" s="19">
        <f t="shared" si="2"/>
        <v>0.23240097003647864</v>
      </c>
      <c r="C60" s="22">
        <f t="shared" si="3"/>
        <v>-1.4592910800179171</v>
      </c>
    </row>
    <row r="61" spans="1:3" x14ac:dyDescent="0.25">
      <c r="A61">
        <v>2</v>
      </c>
      <c r="B61" s="19">
        <f t="shared" si="2"/>
        <v>9.5133786243947444E-2</v>
      </c>
      <c r="C61" s="22">
        <f t="shared" si="3"/>
        <v>-2.3524711018205169</v>
      </c>
    </row>
    <row r="62" spans="1:3" x14ac:dyDescent="0.25">
      <c r="A62">
        <v>2</v>
      </c>
      <c r="B62" s="19">
        <f t="shared" si="2"/>
        <v>9.5133786243947444E-2</v>
      </c>
      <c r="C62" s="22">
        <f t="shared" si="3"/>
        <v>-2.3524711018205169</v>
      </c>
    </row>
    <row r="63" spans="1:3" x14ac:dyDescent="0.25">
      <c r="A63">
        <v>1</v>
      </c>
      <c r="B63" s="19">
        <f t="shared" si="2"/>
        <v>0.12987466083464977</v>
      </c>
      <c r="C63" s="22">
        <f t="shared" si="3"/>
        <v>-2.0411854410414221</v>
      </c>
    </row>
    <row r="64" spans="1:3" x14ac:dyDescent="0.25">
      <c r="A64">
        <v>0</v>
      </c>
      <c r="B64" s="19">
        <f t="shared" si="2"/>
        <v>0.23240097003647864</v>
      </c>
      <c r="C64" s="22">
        <f t="shared" si="3"/>
        <v>-1.4592910800179171</v>
      </c>
    </row>
    <row r="65" spans="1:3" x14ac:dyDescent="0.25">
      <c r="A65">
        <v>1</v>
      </c>
      <c r="B65" s="19">
        <f t="shared" si="2"/>
        <v>0.12987466083464977</v>
      </c>
      <c r="C65" s="22">
        <f t="shared" si="3"/>
        <v>-2.0411854410414221</v>
      </c>
    </row>
    <row r="66" spans="1:3" x14ac:dyDescent="0.25">
      <c r="A66">
        <v>3</v>
      </c>
      <c r="B66" s="19">
        <f t="shared" si="2"/>
        <v>7.5193100010092273E-2</v>
      </c>
      <c r="C66" s="22">
        <f t="shared" si="3"/>
        <v>-2.5876958074210505</v>
      </c>
    </row>
    <row r="67" spans="1:3" x14ac:dyDescent="0.25">
      <c r="A67">
        <v>0</v>
      </c>
      <c r="B67" s="19">
        <f t="shared" si="2"/>
        <v>0.23240097003647864</v>
      </c>
      <c r="C67" s="22">
        <f t="shared" si="3"/>
        <v>-1.4592910800179171</v>
      </c>
    </row>
    <row r="68" spans="1:3" x14ac:dyDescent="0.25">
      <c r="A68">
        <v>3</v>
      </c>
      <c r="B68" s="19">
        <f t="shared" si="2"/>
        <v>7.5193100010092273E-2</v>
      </c>
      <c r="C68" s="22">
        <f t="shared" si="3"/>
        <v>-2.5876958074210505</v>
      </c>
    </row>
    <row r="69" spans="1:3" x14ac:dyDescent="0.25">
      <c r="A69">
        <v>4</v>
      </c>
      <c r="B69" s="19">
        <f t="shared" si="2"/>
        <v>6.1608529343646183E-2</v>
      </c>
      <c r="C69" s="22">
        <f t="shared" si="3"/>
        <v>-2.786954954656951</v>
      </c>
    </row>
    <row r="70" spans="1:3" x14ac:dyDescent="0.25">
      <c r="A70">
        <v>3</v>
      </c>
      <c r="B70" s="19">
        <f t="shared" si="2"/>
        <v>7.5193100010092273E-2</v>
      </c>
      <c r="C70" s="22">
        <f t="shared" si="3"/>
        <v>-2.5876958074210505</v>
      </c>
    </row>
    <row r="71" spans="1:3" x14ac:dyDescent="0.25">
      <c r="A71">
        <v>1</v>
      </c>
      <c r="B71" s="19">
        <f t="shared" ref="B71:B75" si="7">_xlfn.GAMMA($B$1+A71)/(_xlfn.GAMMA($B$1)*FACT(A71))*(($B$2/($B$2+1))^$B$1)*(1/($B$2+1))^A71</f>
        <v>0.12987466083464977</v>
      </c>
      <c r="C71" s="22">
        <f t="shared" ref="C71:C75" si="8">LN(B71)</f>
        <v>-2.0411854410414221</v>
      </c>
    </row>
    <row r="72" spans="1:3" x14ac:dyDescent="0.25">
      <c r="A72">
        <v>3</v>
      </c>
      <c r="B72" s="19">
        <f t="shared" si="7"/>
        <v>7.5193100010092273E-2</v>
      </c>
      <c r="C72" s="22">
        <f t="shared" si="8"/>
        <v>-2.5876958074210505</v>
      </c>
    </row>
    <row r="73" spans="1:3" x14ac:dyDescent="0.25">
      <c r="A73">
        <v>1</v>
      </c>
      <c r="B73" s="19">
        <f t="shared" si="7"/>
        <v>0.12987466083464977</v>
      </c>
      <c r="C73" s="22">
        <f t="shared" si="8"/>
        <v>-2.0411854410414221</v>
      </c>
    </row>
    <row r="74" spans="1:3" x14ac:dyDescent="0.25">
      <c r="A74">
        <v>0</v>
      </c>
      <c r="B74" s="19">
        <f t="shared" si="7"/>
        <v>0.23240097003647864</v>
      </c>
      <c r="C74" s="22">
        <f t="shared" si="8"/>
        <v>-1.4592910800179171</v>
      </c>
    </row>
    <row r="75" spans="1:3" x14ac:dyDescent="0.25">
      <c r="A75">
        <v>1</v>
      </c>
      <c r="B75" s="19">
        <f t="shared" si="7"/>
        <v>0.12987466083464977</v>
      </c>
      <c r="C75" s="22">
        <f t="shared" si="8"/>
        <v>-2.0411854410414221</v>
      </c>
    </row>
    <row r="76" spans="1:3" x14ac:dyDescent="0.25">
      <c r="A76">
        <v>0</v>
      </c>
      <c r="B76" s="19">
        <f t="shared" ref="B76:B139" si="9">_xlfn.GAMMA($B$1+A76)/(_xlfn.GAMMA($B$1)*FACT(A76))*(($B$2/($B$2+1))^$B$1)*(1/($B$2+1))^A76</f>
        <v>0.23240097003647864</v>
      </c>
      <c r="C76" s="22">
        <f t="shared" ref="C76:C139" si="10">LN(B76)</f>
        <v>-1.4592910800179171</v>
      </c>
    </row>
    <row r="77" spans="1:3" x14ac:dyDescent="0.25">
      <c r="A77">
        <v>1</v>
      </c>
      <c r="B77" s="19">
        <f t="shared" si="9"/>
        <v>0.12987466083464977</v>
      </c>
      <c r="C77" s="22">
        <f t="shared" si="10"/>
        <v>-2.0411854410414221</v>
      </c>
    </row>
    <row r="78" spans="1:3" x14ac:dyDescent="0.25">
      <c r="A78">
        <v>0</v>
      </c>
      <c r="B78" s="19">
        <f t="shared" si="9"/>
        <v>0.23240097003647864</v>
      </c>
      <c r="C78" s="22">
        <f t="shared" si="10"/>
        <v>-1.4592910800179171</v>
      </c>
    </row>
    <row r="79" spans="1:3" x14ac:dyDescent="0.25">
      <c r="A79">
        <v>0</v>
      </c>
      <c r="B79" s="19">
        <f t="shared" si="9"/>
        <v>0.23240097003647864</v>
      </c>
      <c r="C79" s="22">
        <f t="shared" si="10"/>
        <v>-1.4592910800179171</v>
      </c>
    </row>
    <row r="80" spans="1:3" x14ac:dyDescent="0.25">
      <c r="A80">
        <v>1</v>
      </c>
      <c r="B80" s="19">
        <f t="shared" si="9"/>
        <v>0.12987466083464977</v>
      </c>
      <c r="C80" s="22">
        <f t="shared" si="10"/>
        <v>-2.0411854410414221</v>
      </c>
    </row>
    <row r="81" spans="1:3" x14ac:dyDescent="0.25">
      <c r="A81">
        <v>0</v>
      </c>
      <c r="B81" s="19">
        <f t="shared" si="9"/>
        <v>0.23240097003647864</v>
      </c>
      <c r="C81" s="22">
        <f t="shared" si="10"/>
        <v>-1.4592910800179171</v>
      </c>
    </row>
    <row r="82" spans="1:3" x14ac:dyDescent="0.25">
      <c r="A82">
        <v>1</v>
      </c>
      <c r="B82" s="19">
        <f t="shared" si="9"/>
        <v>0.12987466083464977</v>
      </c>
      <c r="C82" s="22">
        <f t="shared" si="10"/>
        <v>-2.0411854410414221</v>
      </c>
    </row>
    <row r="83" spans="1:3" x14ac:dyDescent="0.25">
      <c r="A83">
        <v>2</v>
      </c>
      <c r="B83" s="19">
        <f t="shared" si="9"/>
        <v>9.5133786243947444E-2</v>
      </c>
      <c r="C83" s="22">
        <f t="shared" si="10"/>
        <v>-2.3524711018205169</v>
      </c>
    </row>
    <row r="84" spans="1:3" x14ac:dyDescent="0.25">
      <c r="A84">
        <v>0</v>
      </c>
      <c r="B84" s="19">
        <f t="shared" si="9"/>
        <v>0.23240097003647864</v>
      </c>
      <c r="C84" s="22">
        <f t="shared" si="10"/>
        <v>-1.4592910800179171</v>
      </c>
    </row>
    <row r="85" spans="1:3" x14ac:dyDescent="0.25">
      <c r="A85">
        <v>4</v>
      </c>
      <c r="B85" s="19">
        <f t="shared" si="9"/>
        <v>6.1608529343646183E-2</v>
      </c>
      <c r="C85" s="22">
        <f t="shared" si="10"/>
        <v>-2.786954954656951</v>
      </c>
    </row>
    <row r="86" spans="1:3" x14ac:dyDescent="0.25">
      <c r="A86">
        <v>0</v>
      </c>
      <c r="B86" s="19">
        <f t="shared" si="9"/>
        <v>0.23240097003647864</v>
      </c>
      <c r="C86" s="22">
        <f t="shared" si="10"/>
        <v>-1.4592910800179171</v>
      </c>
    </row>
    <row r="87" spans="1:3" x14ac:dyDescent="0.25">
      <c r="A87">
        <v>15</v>
      </c>
      <c r="B87" s="19">
        <f t="shared" si="9"/>
        <v>1.2828949207187339E-2</v>
      </c>
      <c r="C87" s="22">
        <f t="shared" si="10"/>
        <v>-4.3560510049411567</v>
      </c>
    </row>
    <row r="88" spans="1:3" x14ac:dyDescent="0.25">
      <c r="A88">
        <v>13</v>
      </c>
      <c r="B88" s="19">
        <f t="shared" si="9"/>
        <v>1.6484247681890857E-2</v>
      </c>
      <c r="C88" s="22">
        <f t="shared" si="10"/>
        <v>-4.1053500400244882</v>
      </c>
    </row>
    <row r="89" spans="1:3" x14ac:dyDescent="0.25">
      <c r="A89">
        <v>9</v>
      </c>
      <c r="B89" s="19">
        <f t="shared" si="9"/>
        <v>2.8035094762461167E-2</v>
      </c>
      <c r="C89" s="22">
        <f t="shared" si="10"/>
        <v>-3.5742981692637863</v>
      </c>
    </row>
    <row r="90" spans="1:3" x14ac:dyDescent="0.25">
      <c r="A90">
        <v>0</v>
      </c>
      <c r="B90" s="19">
        <f t="shared" si="9"/>
        <v>0.23240097003647864</v>
      </c>
      <c r="C90" s="22">
        <f t="shared" si="10"/>
        <v>-1.4592910800179171</v>
      </c>
    </row>
    <row r="91" spans="1:3" x14ac:dyDescent="0.25">
      <c r="A91">
        <v>0</v>
      </c>
      <c r="B91" s="19">
        <f t="shared" si="9"/>
        <v>0.23240097003647864</v>
      </c>
      <c r="C91" s="22">
        <f t="shared" si="10"/>
        <v>-1.4592910800179171</v>
      </c>
    </row>
    <row r="92" spans="1:3" x14ac:dyDescent="0.25">
      <c r="A92">
        <v>1</v>
      </c>
      <c r="B92" s="19">
        <f t="shared" si="9"/>
        <v>0.12987466083464977</v>
      </c>
      <c r="C92" s="22">
        <f t="shared" si="10"/>
        <v>-2.0411854410414221</v>
      </c>
    </row>
    <row r="93" spans="1:3" x14ac:dyDescent="0.25">
      <c r="A93">
        <v>8</v>
      </c>
      <c r="B93" s="19">
        <f t="shared" si="9"/>
        <v>3.2314204465014554E-2</v>
      </c>
      <c r="C93" s="22">
        <f t="shared" si="10"/>
        <v>-3.4322483787038527</v>
      </c>
    </row>
    <row r="94" spans="1:3" x14ac:dyDescent="0.25">
      <c r="A94">
        <v>0</v>
      </c>
      <c r="B94" s="19">
        <f t="shared" si="9"/>
        <v>0.23240097003647864</v>
      </c>
      <c r="C94" s="22">
        <f t="shared" si="10"/>
        <v>-1.4592910800179171</v>
      </c>
    </row>
    <row r="95" spans="1:3" x14ac:dyDescent="0.25">
      <c r="A95">
        <v>2</v>
      </c>
      <c r="B95" s="19">
        <f t="shared" si="9"/>
        <v>9.5133786243947444E-2</v>
      </c>
      <c r="C95" s="22">
        <f t="shared" si="10"/>
        <v>-2.3524711018205169</v>
      </c>
    </row>
    <row r="96" spans="1:3" x14ac:dyDescent="0.25">
      <c r="A96">
        <v>0</v>
      </c>
      <c r="B96" s="19">
        <f t="shared" si="9"/>
        <v>0.23240097003647864</v>
      </c>
      <c r="C96" s="22">
        <f t="shared" si="10"/>
        <v>-1.4592910800179171</v>
      </c>
    </row>
    <row r="97" spans="1:3" x14ac:dyDescent="0.25">
      <c r="A97">
        <v>4</v>
      </c>
      <c r="B97" s="19">
        <f t="shared" si="9"/>
        <v>6.1608529343646183E-2</v>
      </c>
      <c r="C97" s="22">
        <f t="shared" si="10"/>
        <v>-2.786954954656951</v>
      </c>
    </row>
    <row r="98" spans="1:3" x14ac:dyDescent="0.25">
      <c r="A98">
        <v>4</v>
      </c>
      <c r="B98" s="19">
        <f t="shared" si="9"/>
        <v>6.1608529343646183E-2</v>
      </c>
      <c r="C98" s="22">
        <f t="shared" si="10"/>
        <v>-2.786954954656951</v>
      </c>
    </row>
    <row r="99" spans="1:3" x14ac:dyDescent="0.25">
      <c r="A99">
        <v>0</v>
      </c>
      <c r="B99" s="19">
        <f t="shared" si="9"/>
        <v>0.23240097003647864</v>
      </c>
      <c r="C99" s="22">
        <f t="shared" si="10"/>
        <v>-1.4592910800179171</v>
      </c>
    </row>
    <row r="100" spans="1:3" x14ac:dyDescent="0.25">
      <c r="A100">
        <v>0</v>
      </c>
      <c r="B100" s="19">
        <f t="shared" si="9"/>
        <v>0.23240097003647864</v>
      </c>
      <c r="C100" s="22">
        <f t="shared" si="10"/>
        <v>-1.4592910800179171</v>
      </c>
    </row>
    <row r="101" spans="1:3" x14ac:dyDescent="0.25">
      <c r="A101">
        <v>0</v>
      </c>
      <c r="B101" s="19">
        <f t="shared" si="9"/>
        <v>0.23240097003647864</v>
      </c>
      <c r="C101" s="22">
        <f t="shared" si="10"/>
        <v>-1.4592910800179171</v>
      </c>
    </row>
    <row r="102" spans="1:3" x14ac:dyDescent="0.25">
      <c r="A102">
        <v>3</v>
      </c>
      <c r="B102" s="19">
        <f t="shared" si="9"/>
        <v>7.5193100010092273E-2</v>
      </c>
      <c r="C102" s="22">
        <f t="shared" si="10"/>
        <v>-2.5876958074210505</v>
      </c>
    </row>
    <row r="103" spans="1:3" x14ac:dyDescent="0.25">
      <c r="A103">
        <v>0</v>
      </c>
      <c r="B103" s="19">
        <f t="shared" si="9"/>
        <v>0.23240097003647864</v>
      </c>
      <c r="C103" s="22">
        <f t="shared" si="10"/>
        <v>-1.4592910800179171</v>
      </c>
    </row>
    <row r="104" spans="1:3" x14ac:dyDescent="0.25">
      <c r="A104">
        <v>5</v>
      </c>
      <c r="B104" s="19">
        <f t="shared" si="9"/>
        <v>5.1548110605184876E-2</v>
      </c>
      <c r="C104" s="22">
        <f t="shared" si="10"/>
        <v>-2.9652397208846528</v>
      </c>
    </row>
    <row r="105" spans="1:3" x14ac:dyDescent="0.25">
      <c r="A105">
        <v>8</v>
      </c>
      <c r="B105" s="19">
        <f t="shared" si="9"/>
        <v>3.2314204465014554E-2</v>
      </c>
      <c r="C105" s="22">
        <f t="shared" si="10"/>
        <v>-3.4322483787038527</v>
      </c>
    </row>
    <row r="106" spans="1:3" x14ac:dyDescent="0.25">
      <c r="A106">
        <v>11</v>
      </c>
      <c r="B106" s="19">
        <f t="shared" si="9"/>
        <v>2.1367075999896578E-2</v>
      </c>
      <c r="C106" s="22">
        <f t="shared" si="10"/>
        <v>-3.8459040463456637</v>
      </c>
    </row>
    <row r="107" spans="1:3" x14ac:dyDescent="0.25">
      <c r="A107">
        <v>5</v>
      </c>
      <c r="B107" s="19">
        <f t="shared" si="9"/>
        <v>5.1548110605184876E-2</v>
      </c>
      <c r="C107" s="22">
        <f t="shared" si="10"/>
        <v>-2.9652397208846528</v>
      </c>
    </row>
    <row r="108" spans="1:3" x14ac:dyDescent="0.25">
      <c r="A108">
        <v>2</v>
      </c>
      <c r="B108" s="19">
        <f t="shared" si="9"/>
        <v>9.5133786243947444E-2</v>
      </c>
      <c r="C108" s="22">
        <f t="shared" si="10"/>
        <v>-2.3524711018205169</v>
      </c>
    </row>
    <row r="109" spans="1:3" x14ac:dyDescent="0.25">
      <c r="A109">
        <v>5</v>
      </c>
      <c r="B109" s="19">
        <f t="shared" si="9"/>
        <v>5.1548110605184876E-2</v>
      </c>
      <c r="C109" s="22">
        <f t="shared" si="10"/>
        <v>-2.9652397208846528</v>
      </c>
    </row>
    <row r="110" spans="1:3" x14ac:dyDescent="0.25">
      <c r="A110">
        <v>1</v>
      </c>
      <c r="B110" s="19">
        <f t="shared" si="9"/>
        <v>0.12987466083464977</v>
      </c>
      <c r="C110" s="22">
        <f t="shared" si="10"/>
        <v>-2.0411854410414221</v>
      </c>
    </row>
    <row r="111" spans="1:3" x14ac:dyDescent="0.25">
      <c r="A111">
        <v>8</v>
      </c>
      <c r="B111" s="19">
        <f t="shared" si="9"/>
        <v>3.2314204465014554E-2</v>
      </c>
      <c r="C111" s="22">
        <f t="shared" si="10"/>
        <v>-3.4322483787038527</v>
      </c>
    </row>
    <row r="112" spans="1:3" x14ac:dyDescent="0.25">
      <c r="A112">
        <v>0</v>
      </c>
      <c r="B112" s="19">
        <f t="shared" si="9"/>
        <v>0.23240097003647864</v>
      </c>
      <c r="C112" s="22">
        <f t="shared" si="10"/>
        <v>-1.4592910800179171</v>
      </c>
    </row>
    <row r="113" spans="1:3" x14ac:dyDescent="0.25">
      <c r="A113">
        <v>3</v>
      </c>
      <c r="B113" s="19">
        <f t="shared" si="9"/>
        <v>7.5193100010092273E-2</v>
      </c>
      <c r="C113" s="22">
        <f t="shared" si="10"/>
        <v>-2.5876958074210505</v>
      </c>
    </row>
    <row r="114" spans="1:3" x14ac:dyDescent="0.25">
      <c r="A114">
        <v>6</v>
      </c>
      <c r="B114" s="19">
        <f t="shared" si="9"/>
        <v>4.3727326609204469E-2</v>
      </c>
      <c r="C114" s="22">
        <f t="shared" si="10"/>
        <v>-3.1297820494483766</v>
      </c>
    </row>
    <row r="115" spans="1:3" x14ac:dyDescent="0.25">
      <c r="A115">
        <v>1</v>
      </c>
      <c r="B115" s="19">
        <f t="shared" si="9"/>
        <v>0.12987466083464977</v>
      </c>
      <c r="C115" s="22">
        <f t="shared" si="10"/>
        <v>-2.0411854410414221</v>
      </c>
    </row>
    <row r="116" spans="1:3" x14ac:dyDescent="0.25">
      <c r="A116">
        <v>4</v>
      </c>
      <c r="B116" s="19">
        <f t="shared" si="9"/>
        <v>6.1608529343646183E-2</v>
      </c>
      <c r="C116" s="22">
        <f t="shared" si="10"/>
        <v>-2.786954954656951</v>
      </c>
    </row>
    <row r="117" spans="1:3" x14ac:dyDescent="0.25">
      <c r="A117">
        <v>21</v>
      </c>
      <c r="B117" s="19">
        <f t="shared" si="9"/>
        <v>6.2576775877584284E-3</v>
      </c>
      <c r="C117" s="22">
        <f t="shared" si="10"/>
        <v>-5.0739461550756833</v>
      </c>
    </row>
    <row r="118" spans="1:3" x14ac:dyDescent="0.25">
      <c r="A118">
        <v>3</v>
      </c>
      <c r="B118" s="19">
        <f t="shared" si="9"/>
        <v>7.5193100010092273E-2</v>
      </c>
      <c r="C118" s="22">
        <f t="shared" si="10"/>
        <v>-2.5876958074210505</v>
      </c>
    </row>
    <row r="119" spans="1:3" x14ac:dyDescent="0.25">
      <c r="A119">
        <v>15</v>
      </c>
      <c r="B119" s="19">
        <f t="shared" si="9"/>
        <v>1.2828949207187339E-2</v>
      </c>
      <c r="C119" s="22">
        <f t="shared" si="10"/>
        <v>-4.3560510049411567</v>
      </c>
    </row>
    <row r="120" spans="1:3" x14ac:dyDescent="0.25">
      <c r="A120">
        <v>3</v>
      </c>
      <c r="B120" s="19">
        <f t="shared" si="9"/>
        <v>7.5193100010092273E-2</v>
      </c>
      <c r="C120" s="22">
        <f t="shared" si="10"/>
        <v>-2.5876958074210505</v>
      </c>
    </row>
    <row r="121" spans="1:3" x14ac:dyDescent="0.25">
      <c r="A121">
        <v>1</v>
      </c>
      <c r="B121" s="19">
        <f t="shared" si="9"/>
        <v>0.12987466083464977</v>
      </c>
      <c r="C121" s="22">
        <f t="shared" si="10"/>
        <v>-2.0411854410414221</v>
      </c>
    </row>
    <row r="122" spans="1:3" x14ac:dyDescent="0.25">
      <c r="A122">
        <v>9</v>
      </c>
      <c r="B122" s="19">
        <f t="shared" si="9"/>
        <v>2.8035094762461167E-2</v>
      </c>
      <c r="C122" s="22">
        <f t="shared" si="10"/>
        <v>-3.5742981692637863</v>
      </c>
    </row>
    <row r="123" spans="1:3" x14ac:dyDescent="0.25">
      <c r="A123">
        <v>2</v>
      </c>
      <c r="B123" s="19">
        <f t="shared" si="9"/>
        <v>9.5133786243947444E-2</v>
      </c>
      <c r="C123" s="22">
        <f t="shared" si="10"/>
        <v>-2.3524711018205169</v>
      </c>
    </row>
    <row r="124" spans="1:3" x14ac:dyDescent="0.25">
      <c r="A124">
        <v>18</v>
      </c>
      <c r="B124" s="19">
        <f t="shared" si="9"/>
        <v>8.9132953960694376E-3</v>
      </c>
      <c r="C124" s="22">
        <f t="shared" si="10"/>
        <v>-4.7202112522230424</v>
      </c>
    </row>
    <row r="125" spans="1:3" x14ac:dyDescent="0.25">
      <c r="A125">
        <v>9</v>
      </c>
      <c r="B125" s="19">
        <f t="shared" si="9"/>
        <v>2.8035094762461167E-2</v>
      </c>
      <c r="C125" s="22">
        <f t="shared" si="10"/>
        <v>-3.5742981692637863</v>
      </c>
    </row>
    <row r="126" spans="1:3" x14ac:dyDescent="0.25">
      <c r="A126">
        <v>1</v>
      </c>
      <c r="B126" s="19">
        <f t="shared" si="9"/>
        <v>0.12987466083464977</v>
      </c>
      <c r="C126" s="22">
        <f t="shared" si="10"/>
        <v>-2.0411854410414221</v>
      </c>
    </row>
    <row r="127" spans="1:3" x14ac:dyDescent="0.25">
      <c r="A127">
        <v>8</v>
      </c>
      <c r="B127" s="19">
        <f t="shared" si="9"/>
        <v>3.2314204465014554E-2</v>
      </c>
      <c r="C127" s="22">
        <f t="shared" si="10"/>
        <v>-3.4322483787038527</v>
      </c>
    </row>
    <row r="128" spans="1:3" x14ac:dyDescent="0.25">
      <c r="A128">
        <v>6</v>
      </c>
      <c r="B128" s="19">
        <f t="shared" si="9"/>
        <v>4.3727326609204469E-2</v>
      </c>
      <c r="C128" s="22">
        <f t="shared" si="10"/>
        <v>-3.1297820494483766</v>
      </c>
    </row>
    <row r="129" spans="1:3" x14ac:dyDescent="0.25">
      <c r="A129">
        <v>7</v>
      </c>
      <c r="B129" s="19">
        <f t="shared" si="9"/>
        <v>3.7454713901926805E-2</v>
      </c>
      <c r="C129" s="22">
        <f t="shared" si="10"/>
        <v>-3.2846227050595536</v>
      </c>
    </row>
    <row r="130" spans="1:3" x14ac:dyDescent="0.25">
      <c r="A130">
        <v>2</v>
      </c>
      <c r="B130" s="19">
        <f t="shared" si="9"/>
        <v>9.5133786243947444E-2</v>
      </c>
      <c r="C130" s="22">
        <f t="shared" si="10"/>
        <v>-2.3524711018205169</v>
      </c>
    </row>
    <row r="131" spans="1:3" x14ac:dyDescent="0.25">
      <c r="A131">
        <v>2</v>
      </c>
      <c r="B131" s="19">
        <f t="shared" si="9"/>
        <v>9.5133786243947444E-2</v>
      </c>
      <c r="C131" s="22">
        <f t="shared" si="10"/>
        <v>-2.3524711018205169</v>
      </c>
    </row>
    <row r="132" spans="1:3" x14ac:dyDescent="0.25">
      <c r="A132">
        <v>0</v>
      </c>
      <c r="B132" s="19">
        <f t="shared" si="9"/>
        <v>0.23240097003647864</v>
      </c>
      <c r="C132" s="22">
        <f t="shared" si="10"/>
        <v>-1.4592910800179171</v>
      </c>
    </row>
    <row r="133" spans="1:3" x14ac:dyDescent="0.25">
      <c r="A133">
        <v>0</v>
      </c>
      <c r="B133" s="19">
        <f t="shared" si="9"/>
        <v>0.23240097003647864</v>
      </c>
      <c r="C133" s="22">
        <f t="shared" si="10"/>
        <v>-1.4592910800179171</v>
      </c>
    </row>
    <row r="134" spans="1:3" x14ac:dyDescent="0.25">
      <c r="A134">
        <v>2</v>
      </c>
      <c r="B134" s="19">
        <f t="shared" si="9"/>
        <v>9.5133786243947444E-2</v>
      </c>
      <c r="C134" s="22">
        <f t="shared" si="10"/>
        <v>-2.3524711018205169</v>
      </c>
    </row>
    <row r="135" spans="1:3" x14ac:dyDescent="0.25">
      <c r="A135">
        <v>6</v>
      </c>
      <c r="B135" s="19">
        <f t="shared" si="9"/>
        <v>4.3727326609204469E-2</v>
      </c>
      <c r="C135" s="22">
        <f t="shared" si="10"/>
        <v>-3.1297820494483766</v>
      </c>
    </row>
    <row r="136" spans="1:3" x14ac:dyDescent="0.25">
      <c r="A136">
        <v>1</v>
      </c>
      <c r="B136" s="19">
        <f t="shared" si="9"/>
        <v>0.12987466083464977</v>
      </c>
      <c r="C136" s="22">
        <f t="shared" si="10"/>
        <v>-2.0411854410414221</v>
      </c>
    </row>
    <row r="137" spans="1:3" x14ac:dyDescent="0.25">
      <c r="A137">
        <v>1</v>
      </c>
      <c r="B137" s="19">
        <f t="shared" si="9"/>
        <v>0.12987466083464977</v>
      </c>
      <c r="C137" s="22">
        <f t="shared" si="10"/>
        <v>-2.0411854410414221</v>
      </c>
    </row>
    <row r="138" spans="1:3" x14ac:dyDescent="0.25">
      <c r="A138">
        <v>1</v>
      </c>
      <c r="B138" s="19">
        <f t="shared" si="9"/>
        <v>0.12987466083464977</v>
      </c>
      <c r="C138" s="22">
        <f t="shared" si="10"/>
        <v>-2.0411854410414221</v>
      </c>
    </row>
    <row r="139" spans="1:3" x14ac:dyDescent="0.25">
      <c r="A139">
        <v>1</v>
      </c>
      <c r="B139" s="19">
        <f t="shared" si="9"/>
        <v>0.12987466083464977</v>
      </c>
      <c r="C139" s="22">
        <f t="shared" si="10"/>
        <v>-2.0411854410414221</v>
      </c>
    </row>
    <row r="140" spans="1:3" x14ac:dyDescent="0.25">
      <c r="A140">
        <v>1</v>
      </c>
      <c r="B140" s="19">
        <f t="shared" ref="B140:B203" si="11">_xlfn.GAMMA($B$1+A140)/(_xlfn.GAMMA($B$1)*FACT(A140))*(($B$2/($B$2+1))^$B$1)*(1/($B$2+1))^A140</f>
        <v>0.12987466083464977</v>
      </c>
      <c r="C140" s="22">
        <f t="shared" ref="C140:C203" si="12">LN(B140)</f>
        <v>-2.0411854410414221</v>
      </c>
    </row>
    <row r="141" spans="1:3" x14ac:dyDescent="0.25">
      <c r="A141">
        <v>2</v>
      </c>
      <c r="B141" s="19">
        <f t="shared" si="11"/>
        <v>9.5133786243947444E-2</v>
      </c>
      <c r="C141" s="22">
        <f t="shared" si="12"/>
        <v>-2.3524711018205169</v>
      </c>
    </row>
    <row r="142" spans="1:3" x14ac:dyDescent="0.25">
      <c r="A142">
        <v>0</v>
      </c>
      <c r="B142" s="19">
        <f t="shared" si="11"/>
        <v>0.23240097003647864</v>
      </c>
      <c r="C142" s="22">
        <f t="shared" si="12"/>
        <v>-1.4592910800179171</v>
      </c>
    </row>
    <row r="143" spans="1:3" x14ac:dyDescent="0.25">
      <c r="A143">
        <v>2</v>
      </c>
      <c r="B143" s="19">
        <f t="shared" si="11"/>
        <v>9.5133786243947444E-2</v>
      </c>
      <c r="C143" s="22">
        <f t="shared" si="12"/>
        <v>-2.3524711018205169</v>
      </c>
    </row>
    <row r="144" spans="1:3" x14ac:dyDescent="0.25">
      <c r="A144">
        <v>1</v>
      </c>
      <c r="B144" s="19">
        <f t="shared" si="11"/>
        <v>0.12987466083464977</v>
      </c>
      <c r="C144" s="22">
        <f t="shared" si="12"/>
        <v>-2.0411854410414221</v>
      </c>
    </row>
    <row r="145" spans="1:3" x14ac:dyDescent="0.25">
      <c r="A145">
        <v>3</v>
      </c>
      <c r="B145" s="19">
        <f t="shared" si="11"/>
        <v>7.5193100010092273E-2</v>
      </c>
      <c r="C145" s="22">
        <f t="shared" si="12"/>
        <v>-2.5876958074210505</v>
      </c>
    </row>
    <row r="146" spans="1:3" x14ac:dyDescent="0.25">
      <c r="A146">
        <v>2</v>
      </c>
      <c r="B146" s="19">
        <f t="shared" si="11"/>
        <v>9.5133786243947444E-2</v>
      </c>
      <c r="C146" s="22">
        <f t="shared" si="12"/>
        <v>-2.3524711018205169</v>
      </c>
    </row>
    <row r="147" spans="1:3" x14ac:dyDescent="0.25">
      <c r="A147">
        <v>4</v>
      </c>
      <c r="B147" s="19">
        <f t="shared" si="11"/>
        <v>6.1608529343646183E-2</v>
      </c>
      <c r="C147" s="22">
        <f t="shared" si="12"/>
        <v>-2.786954954656951</v>
      </c>
    </row>
    <row r="148" spans="1:3" x14ac:dyDescent="0.25">
      <c r="A148">
        <v>5</v>
      </c>
      <c r="B148" s="19">
        <f t="shared" si="11"/>
        <v>5.1548110605184876E-2</v>
      </c>
      <c r="C148" s="22">
        <f t="shared" si="12"/>
        <v>-2.9652397208846528</v>
      </c>
    </row>
    <row r="149" spans="1:3" x14ac:dyDescent="0.25">
      <c r="A149">
        <v>1</v>
      </c>
      <c r="B149" s="19">
        <f t="shared" si="11"/>
        <v>0.12987466083464977</v>
      </c>
      <c r="C149" s="22">
        <f t="shared" si="12"/>
        <v>-2.0411854410414221</v>
      </c>
    </row>
    <row r="150" spans="1:3" x14ac:dyDescent="0.25">
      <c r="A150">
        <v>0</v>
      </c>
      <c r="B150" s="19">
        <f t="shared" si="11"/>
        <v>0.23240097003647864</v>
      </c>
      <c r="C150" s="22">
        <f t="shared" si="12"/>
        <v>-1.4592910800179171</v>
      </c>
    </row>
    <row r="151" spans="1:3" x14ac:dyDescent="0.25">
      <c r="A151">
        <v>0</v>
      </c>
      <c r="B151" s="19">
        <f t="shared" si="11"/>
        <v>0.23240097003647864</v>
      </c>
      <c r="C151" s="22">
        <f t="shared" si="12"/>
        <v>-1.4592910800179171</v>
      </c>
    </row>
    <row r="152" spans="1:3" x14ac:dyDescent="0.25">
      <c r="A152">
        <v>2</v>
      </c>
      <c r="B152" s="19">
        <f t="shared" si="11"/>
        <v>9.5133786243947444E-2</v>
      </c>
      <c r="C152" s="22">
        <f t="shared" si="12"/>
        <v>-2.3524711018205169</v>
      </c>
    </row>
    <row r="153" spans="1:3" x14ac:dyDescent="0.25">
      <c r="A153">
        <v>10</v>
      </c>
      <c r="B153" s="19">
        <f t="shared" si="11"/>
        <v>2.4430827283064283E-2</v>
      </c>
      <c r="C153" s="22">
        <f t="shared" si="12"/>
        <v>-3.71190953087756</v>
      </c>
    </row>
    <row r="154" spans="1:3" x14ac:dyDescent="0.25">
      <c r="A154">
        <v>3</v>
      </c>
      <c r="B154" s="19">
        <f t="shared" si="11"/>
        <v>7.5193100010092273E-2</v>
      </c>
      <c r="C154" s="22">
        <f t="shared" si="12"/>
        <v>-2.5876958074210505</v>
      </c>
    </row>
    <row r="155" spans="1:3" x14ac:dyDescent="0.25">
      <c r="A155">
        <v>0</v>
      </c>
      <c r="B155" s="19">
        <f t="shared" si="11"/>
        <v>0.23240097003647864</v>
      </c>
      <c r="C155" s="22">
        <f t="shared" si="12"/>
        <v>-1.4592910800179171</v>
      </c>
    </row>
    <row r="156" spans="1:3" x14ac:dyDescent="0.25">
      <c r="A156">
        <v>2</v>
      </c>
      <c r="B156" s="19">
        <f t="shared" si="11"/>
        <v>9.5133786243947444E-2</v>
      </c>
      <c r="C156" s="22">
        <f t="shared" si="12"/>
        <v>-2.3524711018205169</v>
      </c>
    </row>
    <row r="157" spans="1:3" x14ac:dyDescent="0.25">
      <c r="A157">
        <v>4</v>
      </c>
      <c r="B157" s="19">
        <f t="shared" si="11"/>
        <v>6.1608529343646183E-2</v>
      </c>
      <c r="C157" s="22">
        <f t="shared" si="12"/>
        <v>-2.786954954656951</v>
      </c>
    </row>
    <row r="158" spans="1:3" x14ac:dyDescent="0.25">
      <c r="A158">
        <v>3</v>
      </c>
      <c r="B158" s="19">
        <f t="shared" si="11"/>
        <v>7.5193100010092273E-2</v>
      </c>
      <c r="C158" s="22">
        <f t="shared" si="12"/>
        <v>-2.5876958074210505</v>
      </c>
    </row>
    <row r="159" spans="1:3" x14ac:dyDescent="0.25">
      <c r="A159">
        <v>3</v>
      </c>
      <c r="B159" s="19">
        <f t="shared" si="11"/>
        <v>7.5193100010092273E-2</v>
      </c>
      <c r="C159" s="22">
        <f t="shared" si="12"/>
        <v>-2.5876958074210505</v>
      </c>
    </row>
    <row r="160" spans="1:3" x14ac:dyDescent="0.25">
      <c r="A160">
        <v>1</v>
      </c>
      <c r="B160" s="19">
        <f t="shared" si="11"/>
        <v>0.12987466083464977</v>
      </c>
      <c r="C160" s="22">
        <f t="shared" si="12"/>
        <v>-2.0411854410414221</v>
      </c>
    </row>
    <row r="161" spans="1:3" x14ac:dyDescent="0.25">
      <c r="A161">
        <v>0</v>
      </c>
      <c r="B161" s="19">
        <f t="shared" si="11"/>
        <v>0.23240097003647864</v>
      </c>
      <c r="C161" s="22">
        <f t="shared" si="12"/>
        <v>-1.4592910800179171</v>
      </c>
    </row>
    <row r="162" spans="1:3" x14ac:dyDescent="0.25">
      <c r="A162">
        <v>3</v>
      </c>
      <c r="B162" s="19">
        <f t="shared" si="11"/>
        <v>7.5193100010092273E-2</v>
      </c>
      <c r="C162" s="22">
        <f t="shared" si="12"/>
        <v>-2.5876958074210505</v>
      </c>
    </row>
    <row r="163" spans="1:3" x14ac:dyDescent="0.25">
      <c r="A163">
        <v>1</v>
      </c>
      <c r="B163" s="19">
        <f t="shared" si="11"/>
        <v>0.12987466083464977</v>
      </c>
      <c r="C163" s="22">
        <f t="shared" si="12"/>
        <v>-2.0411854410414221</v>
      </c>
    </row>
    <row r="164" spans="1:3" x14ac:dyDescent="0.25">
      <c r="A164">
        <v>2</v>
      </c>
      <c r="B164" s="19">
        <f t="shared" si="11"/>
        <v>9.5133786243947444E-2</v>
      </c>
      <c r="C164" s="22">
        <f t="shared" si="12"/>
        <v>-2.3524711018205169</v>
      </c>
    </row>
    <row r="165" spans="1:3" x14ac:dyDescent="0.25">
      <c r="A165">
        <v>2</v>
      </c>
      <c r="B165" s="19">
        <f t="shared" si="11"/>
        <v>9.5133786243947444E-2</v>
      </c>
      <c r="C165" s="22">
        <f t="shared" si="12"/>
        <v>-2.3524711018205169</v>
      </c>
    </row>
    <row r="166" spans="1:3" x14ac:dyDescent="0.25">
      <c r="A166">
        <v>1</v>
      </c>
      <c r="B166" s="19">
        <f t="shared" si="11"/>
        <v>0.12987466083464977</v>
      </c>
      <c r="C166" s="22">
        <f t="shared" si="12"/>
        <v>-2.0411854410414221</v>
      </c>
    </row>
    <row r="167" spans="1:3" x14ac:dyDescent="0.25">
      <c r="A167">
        <v>4</v>
      </c>
      <c r="B167" s="19">
        <f t="shared" si="11"/>
        <v>6.1608529343646183E-2</v>
      </c>
      <c r="C167" s="22">
        <f t="shared" si="12"/>
        <v>-2.786954954656951</v>
      </c>
    </row>
    <row r="168" spans="1:3" x14ac:dyDescent="0.25">
      <c r="A168">
        <v>4</v>
      </c>
      <c r="B168" s="19">
        <f t="shared" si="11"/>
        <v>6.1608529343646183E-2</v>
      </c>
      <c r="C168" s="22">
        <f t="shared" si="12"/>
        <v>-2.786954954656951</v>
      </c>
    </row>
    <row r="169" spans="1:3" x14ac:dyDescent="0.25">
      <c r="A169">
        <v>0</v>
      </c>
      <c r="B169" s="19">
        <f t="shared" si="11"/>
        <v>0.23240097003647864</v>
      </c>
      <c r="C169" s="22">
        <f t="shared" si="12"/>
        <v>-1.4592910800179171</v>
      </c>
    </row>
    <row r="170" spans="1:3" x14ac:dyDescent="0.25">
      <c r="A170">
        <v>2</v>
      </c>
      <c r="B170" s="19">
        <f t="shared" si="11"/>
        <v>9.5133786243947444E-2</v>
      </c>
      <c r="C170" s="22">
        <f t="shared" si="12"/>
        <v>-2.3524711018205169</v>
      </c>
    </row>
    <row r="171" spans="1:3" x14ac:dyDescent="0.25">
      <c r="A171">
        <v>3</v>
      </c>
      <c r="B171" s="19">
        <f t="shared" si="11"/>
        <v>7.5193100010092273E-2</v>
      </c>
      <c r="C171" s="22">
        <f t="shared" si="12"/>
        <v>-2.5876958074210505</v>
      </c>
    </row>
    <row r="172" spans="1:3" x14ac:dyDescent="0.25">
      <c r="A172">
        <v>1</v>
      </c>
      <c r="B172" s="19">
        <f t="shared" si="11"/>
        <v>0.12987466083464977</v>
      </c>
      <c r="C172" s="22">
        <f t="shared" si="12"/>
        <v>-2.0411854410414221</v>
      </c>
    </row>
    <row r="173" spans="1:3" x14ac:dyDescent="0.25">
      <c r="A173">
        <v>0</v>
      </c>
      <c r="B173" s="19">
        <f t="shared" si="11"/>
        <v>0.23240097003647864</v>
      </c>
      <c r="C173" s="22">
        <f t="shared" si="12"/>
        <v>-1.4592910800179171</v>
      </c>
    </row>
    <row r="174" spans="1:3" x14ac:dyDescent="0.25">
      <c r="A174">
        <v>0</v>
      </c>
      <c r="B174" s="19">
        <f t="shared" si="11"/>
        <v>0.23240097003647864</v>
      </c>
      <c r="C174" s="22">
        <f t="shared" si="12"/>
        <v>-1.4592910800179171</v>
      </c>
    </row>
    <row r="175" spans="1:3" x14ac:dyDescent="0.25">
      <c r="A175">
        <v>2</v>
      </c>
      <c r="B175" s="19">
        <f t="shared" si="11"/>
        <v>9.5133786243947444E-2</v>
      </c>
      <c r="C175" s="22">
        <f t="shared" si="12"/>
        <v>-2.3524711018205169</v>
      </c>
    </row>
    <row r="176" spans="1:3" x14ac:dyDescent="0.25">
      <c r="A176">
        <v>5</v>
      </c>
      <c r="B176" s="19">
        <f t="shared" si="11"/>
        <v>5.1548110605184876E-2</v>
      </c>
      <c r="C176" s="22">
        <f t="shared" si="12"/>
        <v>-2.9652397208846528</v>
      </c>
    </row>
    <row r="177" spans="1:3" x14ac:dyDescent="0.25">
      <c r="A177">
        <v>3</v>
      </c>
      <c r="B177" s="19">
        <f t="shared" si="11"/>
        <v>7.5193100010092273E-2</v>
      </c>
      <c r="C177" s="22">
        <f t="shared" si="12"/>
        <v>-2.5876958074210505</v>
      </c>
    </row>
    <row r="178" spans="1:3" x14ac:dyDescent="0.25">
      <c r="A178">
        <v>0</v>
      </c>
      <c r="B178" s="19">
        <f t="shared" si="11"/>
        <v>0.23240097003647864</v>
      </c>
      <c r="C178" s="22">
        <f t="shared" si="12"/>
        <v>-1.4592910800179171</v>
      </c>
    </row>
    <row r="179" spans="1:3" x14ac:dyDescent="0.25">
      <c r="A179">
        <v>4</v>
      </c>
      <c r="B179" s="19">
        <f t="shared" si="11"/>
        <v>6.1608529343646183E-2</v>
      </c>
      <c r="C179" s="22">
        <f t="shared" si="12"/>
        <v>-2.786954954656951</v>
      </c>
    </row>
    <row r="180" spans="1:3" x14ac:dyDescent="0.25">
      <c r="A180">
        <v>1</v>
      </c>
      <c r="B180" s="19">
        <f t="shared" si="11"/>
        <v>0.12987466083464977</v>
      </c>
      <c r="C180" s="22">
        <f t="shared" si="12"/>
        <v>-2.0411854410414221</v>
      </c>
    </row>
    <row r="181" spans="1:3" x14ac:dyDescent="0.25">
      <c r="A181">
        <v>4</v>
      </c>
      <c r="B181" s="19">
        <f t="shared" si="11"/>
        <v>6.1608529343646183E-2</v>
      </c>
      <c r="C181" s="22">
        <f t="shared" si="12"/>
        <v>-2.786954954656951</v>
      </c>
    </row>
    <row r="182" spans="1:3" x14ac:dyDescent="0.25">
      <c r="A182">
        <v>6</v>
      </c>
      <c r="B182" s="19">
        <f t="shared" si="11"/>
        <v>4.3727326609204469E-2</v>
      </c>
      <c r="C182" s="22">
        <f t="shared" si="12"/>
        <v>-3.1297820494483766</v>
      </c>
    </row>
    <row r="183" spans="1:3" x14ac:dyDescent="0.25">
      <c r="A183">
        <v>7</v>
      </c>
      <c r="B183" s="19">
        <f t="shared" si="11"/>
        <v>3.7454713901926805E-2</v>
      </c>
      <c r="C183" s="22">
        <f t="shared" si="12"/>
        <v>-3.2846227050595536</v>
      </c>
    </row>
    <row r="184" spans="1:3" x14ac:dyDescent="0.25">
      <c r="A184">
        <v>12</v>
      </c>
      <c r="B184" s="19">
        <f t="shared" si="11"/>
        <v>1.8743758083315163E-2</v>
      </c>
      <c r="C184" s="22">
        <f t="shared" si="12"/>
        <v>-3.9768944842131546</v>
      </c>
    </row>
    <row r="185" spans="1:3" x14ac:dyDescent="0.25">
      <c r="A185">
        <v>6</v>
      </c>
      <c r="B185" s="19">
        <f t="shared" si="11"/>
        <v>4.3727326609204469E-2</v>
      </c>
      <c r="C185" s="22">
        <f t="shared" si="12"/>
        <v>-3.1297820494483766</v>
      </c>
    </row>
    <row r="186" spans="1:3" x14ac:dyDescent="0.25">
      <c r="A186">
        <v>3</v>
      </c>
      <c r="B186" s="19">
        <f t="shared" si="11"/>
        <v>7.5193100010092273E-2</v>
      </c>
      <c r="C186" s="22">
        <f t="shared" si="12"/>
        <v>-2.5876958074210505</v>
      </c>
    </row>
    <row r="187" spans="1:3" x14ac:dyDescent="0.25">
      <c r="A187">
        <v>1</v>
      </c>
      <c r="B187" s="19">
        <f t="shared" si="11"/>
        <v>0.12987466083464977</v>
      </c>
      <c r="C187" s="22">
        <f t="shared" si="12"/>
        <v>-2.0411854410414221</v>
      </c>
    </row>
    <row r="188" spans="1:3" x14ac:dyDescent="0.25">
      <c r="A188">
        <v>6</v>
      </c>
      <c r="B188" s="19">
        <f t="shared" si="11"/>
        <v>4.3727326609204469E-2</v>
      </c>
      <c r="C188" s="22">
        <f t="shared" si="12"/>
        <v>-3.1297820494483766</v>
      </c>
    </row>
    <row r="189" spans="1:3" x14ac:dyDescent="0.25">
      <c r="A189">
        <v>4</v>
      </c>
      <c r="B189" s="19">
        <f t="shared" si="11"/>
        <v>6.1608529343646183E-2</v>
      </c>
      <c r="C189" s="22">
        <f t="shared" si="12"/>
        <v>-2.786954954656951</v>
      </c>
    </row>
    <row r="190" spans="1:3" x14ac:dyDescent="0.25">
      <c r="A190">
        <v>5</v>
      </c>
      <c r="B190" s="19">
        <f t="shared" si="11"/>
        <v>5.1548110605184876E-2</v>
      </c>
      <c r="C190" s="22">
        <f t="shared" si="12"/>
        <v>-2.9652397208846528</v>
      </c>
    </row>
    <row r="191" spans="1:3" x14ac:dyDescent="0.25">
      <c r="A191">
        <v>3</v>
      </c>
      <c r="B191" s="19">
        <f t="shared" si="11"/>
        <v>7.5193100010092273E-2</v>
      </c>
      <c r="C191" s="22">
        <f t="shared" si="12"/>
        <v>-2.5876958074210505</v>
      </c>
    </row>
    <row r="192" spans="1:3" x14ac:dyDescent="0.25">
      <c r="A192">
        <v>7</v>
      </c>
      <c r="B192" s="19">
        <f t="shared" si="11"/>
        <v>3.7454713901926805E-2</v>
      </c>
      <c r="C192" s="22">
        <f t="shared" si="12"/>
        <v>-3.2846227050595536</v>
      </c>
    </row>
    <row r="193" spans="1:3" x14ac:dyDescent="0.25">
      <c r="A193">
        <v>2</v>
      </c>
      <c r="B193" s="19">
        <f t="shared" si="11"/>
        <v>9.5133786243947444E-2</v>
      </c>
      <c r="C193" s="22">
        <f t="shared" si="12"/>
        <v>-2.3524711018205169</v>
      </c>
    </row>
    <row r="194" spans="1:3" x14ac:dyDescent="0.25">
      <c r="A194">
        <v>14</v>
      </c>
      <c r="B194" s="19">
        <f t="shared" si="11"/>
        <v>1.4528574081797665E-2</v>
      </c>
      <c r="C194" s="22">
        <f t="shared" si="12"/>
        <v>-4.2316379423616777</v>
      </c>
    </row>
    <row r="195" spans="1:3" x14ac:dyDescent="0.25">
      <c r="A195">
        <v>1</v>
      </c>
      <c r="B195" s="19">
        <f t="shared" si="11"/>
        <v>0.12987466083464977</v>
      </c>
      <c r="C195" s="22">
        <f t="shared" si="12"/>
        <v>-2.0411854410414221</v>
      </c>
    </row>
    <row r="196" spans="1:3" x14ac:dyDescent="0.25">
      <c r="A196">
        <v>6</v>
      </c>
      <c r="B196" s="19">
        <f t="shared" si="11"/>
        <v>4.3727326609204469E-2</v>
      </c>
      <c r="C196" s="22">
        <f t="shared" si="12"/>
        <v>-3.1297820494483766</v>
      </c>
    </row>
    <row r="197" spans="1:3" x14ac:dyDescent="0.25">
      <c r="A197">
        <v>1</v>
      </c>
      <c r="B197" s="19">
        <f t="shared" si="11"/>
        <v>0.12987466083464977</v>
      </c>
      <c r="C197" s="22">
        <f t="shared" si="12"/>
        <v>-2.0411854410414221</v>
      </c>
    </row>
    <row r="198" spans="1:3" x14ac:dyDescent="0.25">
      <c r="A198">
        <v>2</v>
      </c>
      <c r="B198" s="19">
        <f t="shared" si="11"/>
        <v>9.5133786243947444E-2</v>
      </c>
      <c r="C198" s="22">
        <f t="shared" si="12"/>
        <v>-2.3524711018205169</v>
      </c>
    </row>
    <row r="199" spans="1:3" x14ac:dyDescent="0.25">
      <c r="A199">
        <v>4</v>
      </c>
      <c r="B199" s="19">
        <f t="shared" si="11"/>
        <v>6.1608529343646183E-2</v>
      </c>
      <c r="C199" s="22">
        <f t="shared" si="12"/>
        <v>-2.786954954656951</v>
      </c>
    </row>
    <row r="200" spans="1:3" x14ac:dyDescent="0.25">
      <c r="A200">
        <v>5</v>
      </c>
      <c r="B200" s="19">
        <f t="shared" si="11"/>
        <v>5.1548110605184876E-2</v>
      </c>
      <c r="C200" s="22">
        <f t="shared" si="12"/>
        <v>-2.9652397208846528</v>
      </c>
    </row>
    <row r="201" spans="1:3" x14ac:dyDescent="0.25">
      <c r="A201">
        <v>4</v>
      </c>
      <c r="B201" s="19">
        <f t="shared" si="11"/>
        <v>6.1608529343646183E-2</v>
      </c>
      <c r="C201" s="22">
        <f t="shared" si="12"/>
        <v>-2.786954954656951</v>
      </c>
    </row>
    <row r="202" spans="1:3" x14ac:dyDescent="0.25">
      <c r="A202">
        <v>18</v>
      </c>
      <c r="B202" s="19">
        <f t="shared" si="11"/>
        <v>8.9132953960694376E-3</v>
      </c>
      <c r="C202" s="22">
        <f t="shared" si="12"/>
        <v>-4.7202112522230424</v>
      </c>
    </row>
    <row r="203" spans="1:3" x14ac:dyDescent="0.25">
      <c r="A203">
        <v>19</v>
      </c>
      <c r="B203" s="19">
        <f t="shared" si="11"/>
        <v>7.9140245721158048E-3</v>
      </c>
      <c r="C203" s="22">
        <f t="shared" si="12"/>
        <v>-4.8391188311316595</v>
      </c>
    </row>
    <row r="204" spans="1:3" x14ac:dyDescent="0.25">
      <c r="A204">
        <v>23</v>
      </c>
      <c r="B204" s="19">
        <f t="shared" ref="B204:B267" si="13">_xlfn.GAMMA($B$1+A204)/(_xlfn.GAMMA($B$1)*FACT(A204))*(($B$2/($B$2+1))^$B$1)*(1/($B$2+1))^A204</f>
        <v>4.964794329558952E-3</v>
      </c>
      <c r="C204" s="22">
        <f t="shared" ref="C204:C267" si="14">LN(B204)</f>
        <v>-5.3053834063996073</v>
      </c>
    </row>
    <row r="205" spans="1:3" x14ac:dyDescent="0.25">
      <c r="A205">
        <v>21</v>
      </c>
      <c r="B205" s="19">
        <f t="shared" si="13"/>
        <v>6.2576775877584284E-3</v>
      </c>
      <c r="C205" s="22">
        <f t="shared" si="14"/>
        <v>-5.0739461550756833</v>
      </c>
    </row>
    <row r="206" spans="1:3" x14ac:dyDescent="0.25">
      <c r="A206">
        <v>6</v>
      </c>
      <c r="B206" s="19">
        <f t="shared" si="13"/>
        <v>4.3727326609204469E-2</v>
      </c>
      <c r="C206" s="22">
        <f t="shared" si="14"/>
        <v>-3.1297820494483766</v>
      </c>
    </row>
    <row r="207" spans="1:3" x14ac:dyDescent="0.25">
      <c r="A207">
        <v>12</v>
      </c>
      <c r="B207" s="19">
        <f t="shared" si="13"/>
        <v>1.8743758083315163E-2</v>
      </c>
      <c r="C207" s="22">
        <f t="shared" si="14"/>
        <v>-3.9768944842131546</v>
      </c>
    </row>
    <row r="208" spans="1:3" x14ac:dyDescent="0.25">
      <c r="A208">
        <v>16</v>
      </c>
      <c r="B208" s="19">
        <f t="shared" si="13"/>
        <v>1.1346721161893355E-2</v>
      </c>
      <c r="C208" s="22">
        <f t="shared" si="14"/>
        <v>-4.4788264612045481</v>
      </c>
    </row>
    <row r="209" spans="1:3" x14ac:dyDescent="0.25">
      <c r="A209">
        <v>23</v>
      </c>
      <c r="B209" s="19">
        <f t="shared" si="13"/>
        <v>4.964794329558952E-3</v>
      </c>
      <c r="C209" s="22">
        <f t="shared" si="14"/>
        <v>-5.3053834063996073</v>
      </c>
    </row>
    <row r="210" spans="1:3" x14ac:dyDescent="0.25">
      <c r="A210">
        <v>14</v>
      </c>
      <c r="B210" s="19">
        <f t="shared" si="13"/>
        <v>1.4528574081797665E-2</v>
      </c>
      <c r="C210" s="22">
        <f t="shared" si="14"/>
        <v>-4.2316379423616777</v>
      </c>
    </row>
    <row r="211" spans="1:3" x14ac:dyDescent="0.25">
      <c r="A211">
        <v>15</v>
      </c>
      <c r="B211" s="19">
        <f t="shared" si="13"/>
        <v>1.2828949207187339E-2</v>
      </c>
      <c r="C211" s="22">
        <f t="shared" si="14"/>
        <v>-4.3560510049411567</v>
      </c>
    </row>
    <row r="212" spans="1:3" x14ac:dyDescent="0.25">
      <c r="A212">
        <v>19</v>
      </c>
      <c r="B212" s="19">
        <f t="shared" si="13"/>
        <v>7.9140245721158048E-3</v>
      </c>
      <c r="C212" s="22">
        <f t="shared" si="14"/>
        <v>-4.8391188311316595</v>
      </c>
    </row>
    <row r="213" spans="1:3" x14ac:dyDescent="0.25">
      <c r="A213">
        <v>29</v>
      </c>
      <c r="B213" s="19">
        <f t="shared" si="13"/>
        <v>2.5178767279134782E-3</v>
      </c>
      <c r="C213" s="22">
        <f t="shared" si="14"/>
        <v>-5.9843393009072798</v>
      </c>
    </row>
    <row r="214" spans="1:3" x14ac:dyDescent="0.25">
      <c r="A214">
        <v>16</v>
      </c>
      <c r="B214" s="19">
        <f t="shared" si="13"/>
        <v>1.1346721161893355E-2</v>
      </c>
      <c r="C214" s="22">
        <f t="shared" si="14"/>
        <v>-4.4788264612045481</v>
      </c>
    </row>
    <row r="215" spans="1:3" x14ac:dyDescent="0.25">
      <c r="A215">
        <v>10</v>
      </c>
      <c r="B215" s="19">
        <f t="shared" si="13"/>
        <v>2.4430827283064283E-2</v>
      </c>
      <c r="C215" s="22">
        <f t="shared" si="14"/>
        <v>-3.71190953087756</v>
      </c>
    </row>
    <row r="216" spans="1:3" x14ac:dyDescent="0.25">
      <c r="A216">
        <v>34</v>
      </c>
      <c r="B216" s="19">
        <f t="shared" si="13"/>
        <v>1.4483221020218217E-3</v>
      </c>
      <c r="C216" s="22">
        <f t="shared" si="14"/>
        <v>-6.5373495636084211</v>
      </c>
    </row>
    <row r="217" spans="1:3" x14ac:dyDescent="0.25">
      <c r="A217">
        <v>23</v>
      </c>
      <c r="B217" s="19">
        <f t="shared" si="13"/>
        <v>4.964794329558952E-3</v>
      </c>
      <c r="C217" s="22">
        <f t="shared" si="14"/>
        <v>-5.3053834063996073</v>
      </c>
    </row>
    <row r="218" spans="1:3" x14ac:dyDescent="0.25">
      <c r="A218">
        <v>28</v>
      </c>
      <c r="B218" s="19">
        <f t="shared" si="13"/>
        <v>2.8158074022161792E-3</v>
      </c>
      <c r="C218" s="22">
        <f t="shared" si="14"/>
        <v>-5.8725062371246919</v>
      </c>
    </row>
    <row r="219" spans="1:3" x14ac:dyDescent="0.25">
      <c r="A219">
        <v>20</v>
      </c>
      <c r="B219" s="19">
        <f t="shared" si="13"/>
        <v>7.0340158066732935E-3</v>
      </c>
      <c r="C219" s="22">
        <f t="shared" si="14"/>
        <v>-4.9569974977515674</v>
      </c>
    </row>
    <row r="220" spans="1:3" x14ac:dyDescent="0.25">
      <c r="A220">
        <v>12</v>
      </c>
      <c r="B220" s="19">
        <f t="shared" si="13"/>
        <v>1.8743758083315163E-2</v>
      </c>
      <c r="C220" s="22">
        <f t="shared" si="14"/>
        <v>-3.9768944842131546</v>
      </c>
    </row>
    <row r="221" spans="1:3" x14ac:dyDescent="0.25">
      <c r="A221">
        <v>14</v>
      </c>
      <c r="B221" s="19">
        <f t="shared" si="13"/>
        <v>1.4528574081797665E-2</v>
      </c>
      <c r="C221" s="22">
        <f t="shared" si="14"/>
        <v>-4.2316379423616777</v>
      </c>
    </row>
    <row r="222" spans="1:3" x14ac:dyDescent="0.25">
      <c r="A222">
        <v>22</v>
      </c>
      <c r="B222" s="19">
        <f t="shared" si="13"/>
        <v>5.5717276682905699E-3</v>
      </c>
      <c r="C222" s="22">
        <f t="shared" si="14"/>
        <v>-5.1900500992965872</v>
      </c>
    </row>
    <row r="223" spans="1:3" x14ac:dyDescent="0.25">
      <c r="A223">
        <v>10</v>
      </c>
      <c r="B223" s="19">
        <f t="shared" si="13"/>
        <v>2.4430827283064283E-2</v>
      </c>
      <c r="C223" s="22">
        <f t="shared" si="14"/>
        <v>-3.71190953087756</v>
      </c>
    </row>
    <row r="224" spans="1:3" x14ac:dyDescent="0.25">
      <c r="A224">
        <v>11</v>
      </c>
      <c r="B224" s="19">
        <f t="shared" si="13"/>
        <v>2.1367075999896578E-2</v>
      </c>
      <c r="C224" s="22">
        <f t="shared" si="14"/>
        <v>-3.8459040463456637</v>
      </c>
    </row>
    <row r="225" spans="1:3" x14ac:dyDescent="0.25">
      <c r="A225">
        <v>17</v>
      </c>
      <c r="B225" s="19">
        <f t="shared" si="13"/>
        <v>1.0050235675782331E-2</v>
      </c>
      <c r="C225" s="22">
        <f t="shared" si="14"/>
        <v>-4.600159194425407</v>
      </c>
    </row>
    <row r="226" spans="1:3" x14ac:dyDescent="0.25">
      <c r="A226">
        <v>22</v>
      </c>
      <c r="B226" s="19">
        <f t="shared" si="13"/>
        <v>5.5717276682905699E-3</v>
      </c>
      <c r="C226" s="22">
        <f t="shared" si="14"/>
        <v>-5.1900500992965872</v>
      </c>
    </row>
    <row r="227" spans="1:3" x14ac:dyDescent="0.25">
      <c r="A227">
        <v>29</v>
      </c>
      <c r="B227" s="19">
        <f t="shared" si="13"/>
        <v>2.5178767279134782E-3</v>
      </c>
      <c r="C227" s="22">
        <f t="shared" si="14"/>
        <v>-5.9843393009072798</v>
      </c>
    </row>
    <row r="228" spans="1:3" x14ac:dyDescent="0.25">
      <c r="A228">
        <v>11</v>
      </c>
      <c r="B228" s="19">
        <f t="shared" si="13"/>
        <v>2.1367075999896578E-2</v>
      </c>
      <c r="C228" s="22">
        <f t="shared" si="14"/>
        <v>-3.8459040463456637</v>
      </c>
    </row>
    <row r="229" spans="1:3" x14ac:dyDescent="0.25">
      <c r="A229">
        <v>8</v>
      </c>
      <c r="B229" s="19">
        <f t="shared" si="13"/>
        <v>3.2314204465014554E-2</v>
      </c>
      <c r="C229" s="22">
        <f t="shared" si="14"/>
        <v>-3.4322483787038527</v>
      </c>
    </row>
    <row r="230" spans="1:3" x14ac:dyDescent="0.25">
      <c r="A230">
        <v>10</v>
      </c>
      <c r="B230" s="19">
        <f t="shared" si="13"/>
        <v>2.4430827283064283E-2</v>
      </c>
      <c r="C230" s="22">
        <f t="shared" si="14"/>
        <v>-3.71190953087756</v>
      </c>
    </row>
    <row r="231" spans="1:3" x14ac:dyDescent="0.25">
      <c r="A231">
        <v>12</v>
      </c>
      <c r="B231" s="19">
        <f t="shared" si="13"/>
        <v>1.8743758083315163E-2</v>
      </c>
      <c r="C231" s="22">
        <f t="shared" si="14"/>
        <v>-3.9768944842131546</v>
      </c>
    </row>
    <row r="232" spans="1:3" x14ac:dyDescent="0.25">
      <c r="A232">
        <v>7</v>
      </c>
      <c r="B232" s="19">
        <f t="shared" si="13"/>
        <v>3.7454713901926805E-2</v>
      </c>
      <c r="C232" s="22">
        <f t="shared" si="14"/>
        <v>-3.2846227050595536</v>
      </c>
    </row>
    <row r="233" spans="1:3" x14ac:dyDescent="0.25">
      <c r="A233">
        <v>15</v>
      </c>
      <c r="B233" s="19">
        <f t="shared" si="13"/>
        <v>1.2828949207187339E-2</v>
      </c>
      <c r="C233" s="22">
        <f t="shared" si="14"/>
        <v>-4.3560510049411567</v>
      </c>
    </row>
    <row r="234" spans="1:3" x14ac:dyDescent="0.25">
      <c r="A234">
        <v>25</v>
      </c>
      <c r="B234" s="19">
        <f t="shared" si="13"/>
        <v>3.9501993065165844E-3</v>
      </c>
      <c r="C234" s="22">
        <f t="shared" si="14"/>
        <v>-5.5339892439960652</v>
      </c>
    </row>
    <row r="235" spans="1:3" x14ac:dyDescent="0.25">
      <c r="A235">
        <v>16</v>
      </c>
      <c r="B235" s="19">
        <f t="shared" si="13"/>
        <v>1.1346721161893355E-2</v>
      </c>
      <c r="C235" s="22">
        <f t="shared" si="14"/>
        <v>-4.4788264612045481</v>
      </c>
    </row>
    <row r="236" spans="1:3" x14ac:dyDescent="0.25">
      <c r="A236">
        <v>10</v>
      </c>
      <c r="B236" s="19">
        <f t="shared" si="13"/>
        <v>2.4430827283064283E-2</v>
      </c>
      <c r="C236" s="22">
        <f t="shared" si="14"/>
        <v>-3.71190953087756</v>
      </c>
    </row>
    <row r="237" spans="1:3" x14ac:dyDescent="0.25">
      <c r="A237">
        <v>20</v>
      </c>
      <c r="B237" s="19">
        <f t="shared" si="13"/>
        <v>7.0340158066732935E-3</v>
      </c>
      <c r="C237" s="22">
        <f t="shared" si="14"/>
        <v>-4.9569974977515674</v>
      </c>
    </row>
    <row r="238" spans="1:3" x14ac:dyDescent="0.25">
      <c r="A238">
        <v>14</v>
      </c>
      <c r="B238" s="19">
        <f t="shared" si="13"/>
        <v>1.4528574081797665E-2</v>
      </c>
      <c r="C238" s="22">
        <f t="shared" si="14"/>
        <v>-4.2316379423616777</v>
      </c>
    </row>
    <row r="239" spans="1:3" x14ac:dyDescent="0.25">
      <c r="A239">
        <v>5</v>
      </c>
      <c r="B239" s="19">
        <f t="shared" si="13"/>
        <v>5.1548110605184876E-2</v>
      </c>
      <c r="C239" s="22">
        <f t="shared" si="14"/>
        <v>-2.9652397208846528</v>
      </c>
    </row>
    <row r="240" spans="1:3" x14ac:dyDescent="0.25">
      <c r="A240">
        <v>1</v>
      </c>
      <c r="B240" s="19">
        <f t="shared" si="13"/>
        <v>0.12987466083464977</v>
      </c>
      <c r="C240" s="22">
        <f t="shared" si="14"/>
        <v>-2.0411854410414221</v>
      </c>
    </row>
    <row r="241" spans="1:3" x14ac:dyDescent="0.25">
      <c r="A241">
        <v>2</v>
      </c>
      <c r="B241" s="19">
        <f t="shared" si="13"/>
        <v>9.5133786243947444E-2</v>
      </c>
      <c r="C241" s="22">
        <f t="shared" si="14"/>
        <v>-2.3524711018205169</v>
      </c>
    </row>
    <row r="242" spans="1:3" x14ac:dyDescent="0.25">
      <c r="A242">
        <v>2</v>
      </c>
      <c r="B242" s="19">
        <f t="shared" si="13"/>
        <v>9.5133786243947444E-2</v>
      </c>
      <c r="C242" s="22">
        <f t="shared" si="14"/>
        <v>-2.3524711018205169</v>
      </c>
    </row>
    <row r="243" spans="1:3" x14ac:dyDescent="0.25">
      <c r="A243">
        <v>6</v>
      </c>
      <c r="B243" s="19">
        <f t="shared" si="13"/>
        <v>4.3727326609204469E-2</v>
      </c>
      <c r="C243" s="22">
        <f t="shared" si="14"/>
        <v>-3.1297820494483766</v>
      </c>
    </row>
    <row r="244" spans="1:3" x14ac:dyDescent="0.25">
      <c r="A244">
        <v>3</v>
      </c>
      <c r="B244" s="19">
        <f t="shared" si="13"/>
        <v>7.5193100010092273E-2</v>
      </c>
      <c r="C244" s="22">
        <f t="shared" si="14"/>
        <v>-2.5876958074210505</v>
      </c>
    </row>
    <row r="245" spans="1:3" x14ac:dyDescent="0.25">
      <c r="A245">
        <v>3</v>
      </c>
      <c r="B245" s="19">
        <f t="shared" si="13"/>
        <v>7.5193100010092273E-2</v>
      </c>
      <c r="C245" s="22">
        <f t="shared" si="14"/>
        <v>-2.5876958074210505</v>
      </c>
    </row>
    <row r="246" spans="1:3" x14ac:dyDescent="0.25">
      <c r="A246">
        <v>10</v>
      </c>
      <c r="B246" s="19">
        <f t="shared" si="13"/>
        <v>2.4430827283064283E-2</v>
      </c>
      <c r="C246" s="22">
        <f t="shared" si="14"/>
        <v>-3.71190953087756</v>
      </c>
    </row>
    <row r="247" spans="1:3" x14ac:dyDescent="0.25">
      <c r="A247">
        <v>12</v>
      </c>
      <c r="B247" s="19">
        <f t="shared" si="13"/>
        <v>1.8743758083315163E-2</v>
      </c>
      <c r="C247" s="22">
        <f t="shared" si="14"/>
        <v>-3.9768944842131546</v>
      </c>
    </row>
    <row r="248" spans="1:3" x14ac:dyDescent="0.25">
      <c r="A248">
        <v>15</v>
      </c>
      <c r="B248" s="19">
        <f t="shared" si="13"/>
        <v>1.2828949207187339E-2</v>
      </c>
      <c r="C248" s="22">
        <f t="shared" si="14"/>
        <v>-4.3560510049411567</v>
      </c>
    </row>
    <row r="249" spans="1:3" x14ac:dyDescent="0.25">
      <c r="A249">
        <v>19</v>
      </c>
      <c r="B249" s="19">
        <f t="shared" si="13"/>
        <v>7.9140245721158048E-3</v>
      </c>
      <c r="C249" s="22">
        <f t="shared" si="14"/>
        <v>-4.8391188311316595</v>
      </c>
    </row>
    <row r="250" spans="1:3" x14ac:dyDescent="0.25">
      <c r="A250">
        <v>24</v>
      </c>
      <c r="B250" s="19">
        <f t="shared" si="13"/>
        <v>4.4270987575485022E-3</v>
      </c>
      <c r="C250" s="22">
        <f t="shared" si="14"/>
        <v>-5.420010817473611</v>
      </c>
    </row>
    <row r="251" spans="1:3" x14ac:dyDescent="0.25">
      <c r="A251">
        <v>12</v>
      </c>
      <c r="B251" s="19">
        <f t="shared" si="13"/>
        <v>1.8743758083315163E-2</v>
      </c>
      <c r="C251" s="22">
        <f t="shared" si="14"/>
        <v>-3.9768944842131546</v>
      </c>
    </row>
    <row r="252" spans="1:3" x14ac:dyDescent="0.25">
      <c r="A252">
        <v>9</v>
      </c>
      <c r="B252" s="19">
        <f t="shared" si="13"/>
        <v>2.8035094762461167E-2</v>
      </c>
      <c r="C252" s="22">
        <f t="shared" si="14"/>
        <v>-3.5742981692637863</v>
      </c>
    </row>
    <row r="253" spans="1:3" x14ac:dyDescent="0.25">
      <c r="A253">
        <v>16</v>
      </c>
      <c r="B253" s="19">
        <f t="shared" si="13"/>
        <v>1.1346721161893355E-2</v>
      </c>
      <c r="C253" s="22">
        <f t="shared" si="14"/>
        <v>-4.4788264612045481</v>
      </c>
    </row>
    <row r="254" spans="1:3" x14ac:dyDescent="0.25">
      <c r="A254">
        <v>10</v>
      </c>
      <c r="B254" s="19">
        <f t="shared" si="13"/>
        <v>2.4430827283064283E-2</v>
      </c>
      <c r="C254" s="22">
        <f t="shared" si="14"/>
        <v>-3.71190953087756</v>
      </c>
    </row>
    <row r="255" spans="1:3" x14ac:dyDescent="0.25">
      <c r="A255">
        <v>25</v>
      </c>
      <c r="B255" s="19">
        <f t="shared" si="13"/>
        <v>3.9501993065165844E-3</v>
      </c>
      <c r="C255" s="22">
        <f t="shared" si="14"/>
        <v>-5.5339892439960652</v>
      </c>
    </row>
    <row r="256" spans="1:3" x14ac:dyDescent="0.25">
      <c r="A256">
        <v>18</v>
      </c>
      <c r="B256" s="19">
        <f t="shared" si="13"/>
        <v>8.9132953960694376E-3</v>
      </c>
      <c r="C256" s="22">
        <f t="shared" si="14"/>
        <v>-4.7202112522230424</v>
      </c>
    </row>
    <row r="257" spans="1:3" x14ac:dyDescent="0.25">
      <c r="A257">
        <v>23</v>
      </c>
      <c r="B257" s="19">
        <f t="shared" si="13"/>
        <v>4.964794329558952E-3</v>
      </c>
      <c r="C257" s="22">
        <f t="shared" si="14"/>
        <v>-5.3053834063996073</v>
      </c>
    </row>
    <row r="258" spans="1:3" x14ac:dyDescent="0.25">
      <c r="A258">
        <v>25</v>
      </c>
      <c r="B258" s="19">
        <f t="shared" si="13"/>
        <v>3.9501993065165844E-3</v>
      </c>
      <c r="C258" s="22">
        <f t="shared" si="14"/>
        <v>-5.5339892439960652</v>
      </c>
    </row>
    <row r="259" spans="1:3" x14ac:dyDescent="0.25">
      <c r="A259">
        <v>3</v>
      </c>
      <c r="B259" s="19">
        <f t="shared" si="13"/>
        <v>7.5193100010092273E-2</v>
      </c>
      <c r="C259" s="22">
        <f t="shared" si="14"/>
        <v>-2.5876958074210505</v>
      </c>
    </row>
    <row r="260" spans="1:3" x14ac:dyDescent="0.25">
      <c r="A260">
        <v>16</v>
      </c>
      <c r="B260" s="19">
        <f t="shared" si="13"/>
        <v>1.1346721161893355E-2</v>
      </c>
      <c r="C260" s="22">
        <f t="shared" si="14"/>
        <v>-4.4788264612045481</v>
      </c>
    </row>
    <row r="261" spans="1:3" x14ac:dyDescent="0.25">
      <c r="A261">
        <v>19</v>
      </c>
      <c r="B261" s="19">
        <f t="shared" si="13"/>
        <v>7.9140245721158048E-3</v>
      </c>
      <c r="C261" s="22">
        <f t="shared" si="14"/>
        <v>-4.8391188311316595</v>
      </c>
    </row>
    <row r="262" spans="1:3" x14ac:dyDescent="0.25">
      <c r="A262">
        <v>34</v>
      </c>
      <c r="B262" s="19">
        <f t="shared" si="13"/>
        <v>1.4483221020218217E-3</v>
      </c>
      <c r="C262" s="22">
        <f t="shared" si="14"/>
        <v>-6.5373495636084211</v>
      </c>
    </row>
    <row r="263" spans="1:3" x14ac:dyDescent="0.25">
      <c r="A263">
        <v>10</v>
      </c>
      <c r="B263" s="19">
        <f t="shared" si="13"/>
        <v>2.4430827283064283E-2</v>
      </c>
      <c r="C263" s="22">
        <f t="shared" si="14"/>
        <v>-3.71190953087756</v>
      </c>
    </row>
    <row r="264" spans="1:3" x14ac:dyDescent="0.25">
      <c r="A264">
        <v>7</v>
      </c>
      <c r="B264" s="19">
        <f t="shared" si="13"/>
        <v>3.7454713901926805E-2</v>
      </c>
      <c r="C264" s="22">
        <f t="shared" si="14"/>
        <v>-3.2846227050595536</v>
      </c>
    </row>
    <row r="265" spans="1:3" x14ac:dyDescent="0.25">
      <c r="A265">
        <v>15</v>
      </c>
      <c r="B265" s="19">
        <f t="shared" si="13"/>
        <v>1.2828949207187339E-2</v>
      </c>
      <c r="C265" s="22">
        <f t="shared" si="14"/>
        <v>-4.3560510049411567</v>
      </c>
    </row>
    <row r="266" spans="1:3" x14ac:dyDescent="0.25">
      <c r="A266">
        <v>37</v>
      </c>
      <c r="B266" s="19">
        <f t="shared" si="13"/>
        <v>1.0436173591805333E-3</v>
      </c>
      <c r="C266" s="22">
        <f t="shared" si="14"/>
        <v>-6.8650623708993255</v>
      </c>
    </row>
    <row r="267" spans="1:3" x14ac:dyDescent="0.25">
      <c r="A267">
        <v>29</v>
      </c>
      <c r="B267" s="19">
        <f t="shared" si="13"/>
        <v>2.5178767279134782E-3</v>
      </c>
      <c r="C267" s="22">
        <f t="shared" si="14"/>
        <v>-5.9843393009072798</v>
      </c>
    </row>
    <row r="268" spans="1:3" x14ac:dyDescent="0.25">
      <c r="A268">
        <v>30</v>
      </c>
      <c r="B268" s="19">
        <f t="shared" ref="B268:B331" si="15">_xlfn.GAMMA($B$1+A268)/(_xlfn.GAMMA($B$1)*FACT(A268))*(($B$2/($B$2+1))^$B$1)*(1/($B$2+1))^A268</f>
        <v>2.2524742667560578E-3</v>
      </c>
      <c r="C268" s="22">
        <f t="shared" ref="C268:C331" si="16">LN(B268)</f>
        <v>-6.0957259928506762</v>
      </c>
    </row>
    <row r="269" spans="1:3" x14ac:dyDescent="0.25">
      <c r="A269">
        <v>0</v>
      </c>
      <c r="B269" s="19">
        <f t="shared" si="15"/>
        <v>0.23240097003647864</v>
      </c>
      <c r="C269" s="22">
        <f t="shared" si="16"/>
        <v>-1.4592910800179171</v>
      </c>
    </row>
    <row r="270" spans="1:3" x14ac:dyDescent="0.25">
      <c r="A270">
        <v>23</v>
      </c>
      <c r="B270" s="19">
        <f t="shared" si="15"/>
        <v>4.964794329558952E-3</v>
      </c>
      <c r="C270" s="22">
        <f t="shared" si="16"/>
        <v>-5.3053834063996073</v>
      </c>
    </row>
    <row r="271" spans="1:3" x14ac:dyDescent="0.25">
      <c r="A271">
        <v>40</v>
      </c>
      <c r="B271" s="19">
        <f t="shared" si="15"/>
        <v>7.5387110602688566E-4</v>
      </c>
      <c r="C271" s="22">
        <f t="shared" si="16"/>
        <v>-7.190289151483352</v>
      </c>
    </row>
    <row r="272" spans="1:3" x14ac:dyDescent="0.25">
      <c r="A272">
        <v>60</v>
      </c>
      <c r="B272" s="19">
        <f t="shared" si="15"/>
        <v>9.0038274994588848E-5</v>
      </c>
      <c r="C272" s="22">
        <f t="shared" si="16"/>
        <v>-9.315275700321294</v>
      </c>
    </row>
    <row r="273" spans="1:3" x14ac:dyDescent="0.25">
      <c r="A273">
        <v>40</v>
      </c>
      <c r="B273" s="19">
        <f t="shared" si="15"/>
        <v>7.5387110602688566E-4</v>
      </c>
      <c r="C273" s="22">
        <f t="shared" si="16"/>
        <v>-7.190289151483352</v>
      </c>
    </row>
    <row r="274" spans="1:3" x14ac:dyDescent="0.25">
      <c r="A274">
        <v>13</v>
      </c>
      <c r="B274" s="19">
        <f t="shared" si="15"/>
        <v>1.6484247681890857E-2</v>
      </c>
      <c r="C274" s="22">
        <f t="shared" si="16"/>
        <v>-4.1053500400244882</v>
      </c>
    </row>
    <row r="275" spans="1:3" x14ac:dyDescent="0.25">
      <c r="A275">
        <v>19</v>
      </c>
      <c r="B275" s="19">
        <f t="shared" si="15"/>
        <v>7.9140245721158048E-3</v>
      </c>
      <c r="C275" s="22">
        <f t="shared" si="16"/>
        <v>-4.8391188311316595</v>
      </c>
    </row>
    <row r="276" spans="1:3" x14ac:dyDescent="0.25">
      <c r="A276">
        <v>36</v>
      </c>
      <c r="B276" s="19">
        <f t="shared" si="15"/>
        <v>1.1637343784691109E-3</v>
      </c>
      <c r="C276" s="22">
        <f t="shared" si="16"/>
        <v>-6.7561211529053171</v>
      </c>
    </row>
    <row r="277" spans="1:3" x14ac:dyDescent="0.25">
      <c r="A277">
        <v>8</v>
      </c>
      <c r="B277" s="19">
        <f t="shared" si="15"/>
        <v>3.2314204465014554E-2</v>
      </c>
      <c r="C277" s="22">
        <f t="shared" si="16"/>
        <v>-3.4322483787038527</v>
      </c>
    </row>
    <row r="278" spans="1:3" x14ac:dyDescent="0.25">
      <c r="A278">
        <v>3</v>
      </c>
      <c r="B278" s="19">
        <f t="shared" si="15"/>
        <v>7.5193100010092273E-2</v>
      </c>
      <c r="C278" s="22">
        <f t="shared" si="16"/>
        <v>-2.5876958074210505</v>
      </c>
    </row>
    <row r="279" spans="1:3" x14ac:dyDescent="0.25">
      <c r="A279">
        <v>3</v>
      </c>
      <c r="B279" s="19">
        <f t="shared" si="15"/>
        <v>7.5193100010092273E-2</v>
      </c>
      <c r="C279" s="22">
        <f t="shared" si="16"/>
        <v>-2.5876958074210505</v>
      </c>
    </row>
    <row r="280" spans="1:3" x14ac:dyDescent="0.25">
      <c r="A280">
        <v>1</v>
      </c>
      <c r="B280" s="19">
        <f t="shared" si="15"/>
        <v>0.12987466083464977</v>
      </c>
      <c r="C280" s="22">
        <f t="shared" si="16"/>
        <v>-2.0411854410414221</v>
      </c>
    </row>
    <row r="281" spans="1:3" x14ac:dyDescent="0.25">
      <c r="A281">
        <v>0</v>
      </c>
      <c r="B281" s="19">
        <f t="shared" si="15"/>
        <v>0.23240097003647864</v>
      </c>
      <c r="C281" s="22">
        <f t="shared" si="16"/>
        <v>-1.4592910800179171</v>
      </c>
    </row>
    <row r="282" spans="1:3" x14ac:dyDescent="0.25">
      <c r="A282">
        <v>4</v>
      </c>
      <c r="B282" s="19">
        <f t="shared" si="15"/>
        <v>6.1608529343646183E-2</v>
      </c>
      <c r="C282" s="22">
        <f t="shared" si="16"/>
        <v>-2.786954954656951</v>
      </c>
    </row>
    <row r="283" spans="1:3" x14ac:dyDescent="0.25">
      <c r="A283">
        <v>4</v>
      </c>
      <c r="B283" s="19">
        <f t="shared" si="15"/>
        <v>6.1608529343646183E-2</v>
      </c>
      <c r="C283" s="22">
        <f t="shared" si="16"/>
        <v>-2.786954954656951</v>
      </c>
    </row>
    <row r="284" spans="1:3" x14ac:dyDescent="0.25">
      <c r="A284">
        <v>10</v>
      </c>
      <c r="B284" s="19">
        <f t="shared" si="15"/>
        <v>2.4430827283064283E-2</v>
      </c>
      <c r="C284" s="22">
        <f t="shared" si="16"/>
        <v>-3.71190953087756</v>
      </c>
    </row>
    <row r="285" spans="1:3" x14ac:dyDescent="0.25">
      <c r="A285">
        <v>1</v>
      </c>
      <c r="B285" s="19">
        <f t="shared" si="15"/>
        <v>0.12987466083464977</v>
      </c>
      <c r="C285" s="22">
        <f t="shared" si="16"/>
        <v>-2.0411854410414221</v>
      </c>
    </row>
    <row r="286" spans="1:3" x14ac:dyDescent="0.25">
      <c r="A286">
        <v>7</v>
      </c>
      <c r="B286" s="19">
        <f t="shared" si="15"/>
        <v>3.7454713901926805E-2</v>
      </c>
      <c r="C286" s="22">
        <f t="shared" si="16"/>
        <v>-3.2846227050595536</v>
      </c>
    </row>
    <row r="287" spans="1:3" x14ac:dyDescent="0.25">
      <c r="A287">
        <v>6</v>
      </c>
      <c r="B287" s="19">
        <f t="shared" si="15"/>
        <v>4.3727326609204469E-2</v>
      </c>
      <c r="C287" s="22">
        <f t="shared" si="16"/>
        <v>-3.1297820494483766</v>
      </c>
    </row>
    <row r="288" spans="1:3" x14ac:dyDescent="0.25">
      <c r="A288">
        <v>1</v>
      </c>
      <c r="B288" s="19">
        <f t="shared" si="15"/>
        <v>0.12987466083464977</v>
      </c>
      <c r="C288" s="22">
        <f t="shared" si="16"/>
        <v>-2.0411854410414221</v>
      </c>
    </row>
    <row r="289" spans="1:3" x14ac:dyDescent="0.25">
      <c r="A289">
        <v>12</v>
      </c>
      <c r="B289" s="19">
        <f t="shared" si="15"/>
        <v>1.8743758083315163E-2</v>
      </c>
      <c r="C289" s="22">
        <f t="shared" si="16"/>
        <v>-3.9768944842131546</v>
      </c>
    </row>
    <row r="290" spans="1:3" x14ac:dyDescent="0.25">
      <c r="A290">
        <v>5</v>
      </c>
      <c r="B290" s="19">
        <f t="shared" si="15"/>
        <v>5.1548110605184876E-2</v>
      </c>
      <c r="C290" s="22">
        <f t="shared" si="16"/>
        <v>-2.9652397208846528</v>
      </c>
    </row>
    <row r="291" spans="1:3" x14ac:dyDescent="0.25">
      <c r="A291">
        <v>5</v>
      </c>
      <c r="B291" s="19">
        <f t="shared" si="15"/>
        <v>5.1548110605184876E-2</v>
      </c>
      <c r="C291" s="22">
        <f t="shared" si="16"/>
        <v>-2.9652397208846528</v>
      </c>
    </row>
    <row r="292" spans="1:3" x14ac:dyDescent="0.25">
      <c r="A292">
        <v>1</v>
      </c>
      <c r="B292" s="19">
        <f t="shared" si="15"/>
        <v>0.12987466083464977</v>
      </c>
      <c r="C292" s="22">
        <f t="shared" si="16"/>
        <v>-2.0411854410414221</v>
      </c>
    </row>
    <row r="293" spans="1:3" x14ac:dyDescent="0.25">
      <c r="A293">
        <v>6</v>
      </c>
      <c r="B293" s="19">
        <f t="shared" si="15"/>
        <v>4.3727326609204469E-2</v>
      </c>
      <c r="C293" s="22">
        <f t="shared" si="16"/>
        <v>-3.1297820494483766</v>
      </c>
    </row>
    <row r="294" spans="1:3" x14ac:dyDescent="0.25">
      <c r="A294">
        <v>3</v>
      </c>
      <c r="B294" s="19">
        <f t="shared" si="15"/>
        <v>7.5193100010092273E-2</v>
      </c>
      <c r="C294" s="22">
        <f t="shared" si="16"/>
        <v>-2.5876958074210505</v>
      </c>
    </row>
    <row r="295" spans="1:3" x14ac:dyDescent="0.25">
      <c r="A295">
        <v>6</v>
      </c>
      <c r="B295" s="19">
        <f t="shared" si="15"/>
        <v>4.3727326609204469E-2</v>
      </c>
      <c r="C295" s="22">
        <f t="shared" si="16"/>
        <v>-3.1297820494483766</v>
      </c>
    </row>
    <row r="296" spans="1:3" x14ac:dyDescent="0.25">
      <c r="A296">
        <v>0</v>
      </c>
      <c r="B296" s="19">
        <f t="shared" si="15"/>
        <v>0.23240097003647864</v>
      </c>
      <c r="C296" s="22">
        <f t="shared" si="16"/>
        <v>-1.4592910800179171</v>
      </c>
    </row>
    <row r="297" spans="1:3" x14ac:dyDescent="0.25">
      <c r="A297">
        <v>0</v>
      </c>
      <c r="B297" s="19">
        <f t="shared" si="15"/>
        <v>0.23240097003647864</v>
      </c>
      <c r="C297" s="22">
        <f t="shared" si="16"/>
        <v>-1.4592910800179171</v>
      </c>
    </row>
    <row r="298" spans="1:3" x14ac:dyDescent="0.25">
      <c r="A298">
        <v>0</v>
      </c>
      <c r="B298" s="19">
        <f t="shared" si="15"/>
        <v>0.23240097003647864</v>
      </c>
      <c r="C298" s="22">
        <f t="shared" si="16"/>
        <v>-1.4592910800179171</v>
      </c>
    </row>
    <row r="299" spans="1:3" x14ac:dyDescent="0.25">
      <c r="A299">
        <v>1</v>
      </c>
      <c r="B299" s="19">
        <f t="shared" si="15"/>
        <v>0.12987466083464977</v>
      </c>
      <c r="C299" s="22">
        <f t="shared" si="16"/>
        <v>-2.0411854410414221</v>
      </c>
    </row>
    <row r="300" spans="1:3" x14ac:dyDescent="0.25">
      <c r="A300">
        <v>0</v>
      </c>
      <c r="B300" s="19">
        <f t="shared" si="15"/>
        <v>0.23240097003647864</v>
      </c>
      <c r="C300" s="22">
        <f t="shared" si="16"/>
        <v>-1.4592910800179171</v>
      </c>
    </row>
    <row r="301" spans="1:3" x14ac:dyDescent="0.25">
      <c r="A301">
        <v>0</v>
      </c>
      <c r="B301" s="19">
        <f t="shared" si="15"/>
        <v>0.23240097003647864</v>
      </c>
      <c r="C301" s="22">
        <f t="shared" si="16"/>
        <v>-1.4592910800179171</v>
      </c>
    </row>
    <row r="302" spans="1:3" x14ac:dyDescent="0.25">
      <c r="A302">
        <v>3</v>
      </c>
      <c r="B302" s="19">
        <f t="shared" si="15"/>
        <v>7.5193100010092273E-2</v>
      </c>
      <c r="C302" s="22">
        <f t="shared" si="16"/>
        <v>-2.5876958074210505</v>
      </c>
    </row>
    <row r="303" spans="1:3" x14ac:dyDescent="0.25">
      <c r="A303">
        <v>2</v>
      </c>
      <c r="B303" s="19">
        <f t="shared" si="15"/>
        <v>9.5133786243947444E-2</v>
      </c>
      <c r="C303" s="22">
        <f t="shared" si="16"/>
        <v>-2.3524711018205169</v>
      </c>
    </row>
    <row r="304" spans="1:3" x14ac:dyDescent="0.25">
      <c r="A304">
        <v>5</v>
      </c>
      <c r="B304" s="19">
        <f t="shared" si="15"/>
        <v>5.1548110605184876E-2</v>
      </c>
      <c r="C304" s="22">
        <f t="shared" si="16"/>
        <v>-2.9652397208846528</v>
      </c>
    </row>
    <row r="305" spans="1:3" x14ac:dyDescent="0.25">
      <c r="A305">
        <v>1</v>
      </c>
      <c r="B305" s="19">
        <f t="shared" si="15"/>
        <v>0.12987466083464977</v>
      </c>
      <c r="C305" s="22">
        <f t="shared" si="16"/>
        <v>-2.0411854410414221</v>
      </c>
    </row>
    <row r="306" spans="1:3" x14ac:dyDescent="0.25">
      <c r="A306">
        <v>2</v>
      </c>
      <c r="B306" s="19">
        <f t="shared" si="15"/>
        <v>9.5133786243947444E-2</v>
      </c>
      <c r="C306" s="22">
        <f t="shared" si="16"/>
        <v>-2.3524711018205169</v>
      </c>
    </row>
    <row r="307" spans="1:3" x14ac:dyDescent="0.25">
      <c r="A307">
        <v>4</v>
      </c>
      <c r="B307" s="19">
        <f t="shared" si="15"/>
        <v>6.1608529343646183E-2</v>
      </c>
      <c r="C307" s="22">
        <f t="shared" si="16"/>
        <v>-2.786954954656951</v>
      </c>
    </row>
    <row r="308" spans="1:3" x14ac:dyDescent="0.25">
      <c r="A308">
        <v>0</v>
      </c>
      <c r="B308" s="19">
        <f t="shared" si="15"/>
        <v>0.23240097003647864</v>
      </c>
      <c r="C308" s="22">
        <f t="shared" si="16"/>
        <v>-1.4592910800179171</v>
      </c>
    </row>
    <row r="309" spans="1:3" x14ac:dyDescent="0.25">
      <c r="A309">
        <v>2</v>
      </c>
      <c r="B309" s="19">
        <f t="shared" si="15"/>
        <v>9.5133786243947444E-2</v>
      </c>
      <c r="C309" s="22">
        <f t="shared" si="16"/>
        <v>-2.3524711018205169</v>
      </c>
    </row>
    <row r="310" spans="1:3" x14ac:dyDescent="0.25">
      <c r="A310">
        <v>1</v>
      </c>
      <c r="B310" s="19">
        <f t="shared" si="15"/>
        <v>0.12987466083464977</v>
      </c>
      <c r="C310" s="22">
        <f t="shared" si="16"/>
        <v>-2.0411854410414221</v>
      </c>
    </row>
    <row r="311" spans="1:3" x14ac:dyDescent="0.25">
      <c r="A311">
        <v>0</v>
      </c>
      <c r="B311" s="19">
        <f t="shared" si="15"/>
        <v>0.23240097003647864</v>
      </c>
      <c r="C311" s="22">
        <f t="shared" si="16"/>
        <v>-1.4592910800179171</v>
      </c>
    </row>
    <row r="312" spans="1:3" x14ac:dyDescent="0.25">
      <c r="A312">
        <v>2</v>
      </c>
      <c r="B312" s="19">
        <f t="shared" si="15"/>
        <v>9.5133786243947444E-2</v>
      </c>
      <c r="C312" s="22">
        <f t="shared" si="16"/>
        <v>-2.3524711018205169</v>
      </c>
    </row>
    <row r="313" spans="1:3" x14ac:dyDescent="0.25">
      <c r="A313">
        <v>0</v>
      </c>
      <c r="B313" s="19">
        <f t="shared" si="15"/>
        <v>0.23240097003647864</v>
      </c>
      <c r="C313" s="22">
        <f t="shared" si="16"/>
        <v>-1.4592910800179171</v>
      </c>
    </row>
    <row r="314" spans="1:3" x14ac:dyDescent="0.25">
      <c r="A314">
        <v>1</v>
      </c>
      <c r="B314" s="19">
        <f t="shared" si="15"/>
        <v>0.12987466083464977</v>
      </c>
      <c r="C314" s="22">
        <f t="shared" si="16"/>
        <v>-2.0411854410414221</v>
      </c>
    </row>
    <row r="315" spans="1:3" x14ac:dyDescent="0.25">
      <c r="A315">
        <v>1</v>
      </c>
      <c r="B315" s="19">
        <f t="shared" si="15"/>
        <v>0.12987466083464977</v>
      </c>
      <c r="C315" s="22">
        <f t="shared" si="16"/>
        <v>-2.0411854410414221</v>
      </c>
    </row>
    <row r="316" spans="1:3" x14ac:dyDescent="0.25">
      <c r="A316">
        <v>2</v>
      </c>
      <c r="B316" s="19">
        <f t="shared" si="15"/>
        <v>9.5133786243947444E-2</v>
      </c>
      <c r="C316" s="22">
        <f t="shared" si="16"/>
        <v>-2.3524711018205169</v>
      </c>
    </row>
    <row r="317" spans="1:3" x14ac:dyDescent="0.25">
      <c r="A317">
        <v>1</v>
      </c>
      <c r="B317" s="19">
        <f t="shared" si="15"/>
        <v>0.12987466083464977</v>
      </c>
      <c r="C317" s="22">
        <f t="shared" si="16"/>
        <v>-2.0411854410414221</v>
      </c>
    </row>
    <row r="318" spans="1:3" x14ac:dyDescent="0.25">
      <c r="A318">
        <v>1</v>
      </c>
      <c r="B318" s="19">
        <f t="shared" si="15"/>
        <v>0.12987466083464977</v>
      </c>
      <c r="C318" s="22">
        <f t="shared" si="16"/>
        <v>-2.0411854410414221</v>
      </c>
    </row>
    <row r="319" spans="1:3" x14ac:dyDescent="0.25">
      <c r="A319">
        <v>1</v>
      </c>
      <c r="B319" s="19">
        <f t="shared" si="15"/>
        <v>0.12987466083464977</v>
      </c>
      <c r="C319" s="22">
        <f t="shared" si="16"/>
        <v>-2.0411854410414221</v>
      </c>
    </row>
    <row r="320" spans="1:3" x14ac:dyDescent="0.25">
      <c r="A320">
        <v>0</v>
      </c>
      <c r="B320" s="19">
        <f t="shared" si="15"/>
        <v>0.23240097003647864</v>
      </c>
      <c r="C320" s="22">
        <f t="shared" si="16"/>
        <v>-1.4592910800179171</v>
      </c>
    </row>
    <row r="321" spans="1:3" x14ac:dyDescent="0.25">
      <c r="A321">
        <v>1</v>
      </c>
      <c r="B321" s="19">
        <f t="shared" si="15"/>
        <v>0.12987466083464977</v>
      </c>
      <c r="C321" s="22">
        <f t="shared" si="16"/>
        <v>-2.0411854410414221</v>
      </c>
    </row>
    <row r="322" spans="1:3" x14ac:dyDescent="0.25">
      <c r="A322">
        <v>1</v>
      </c>
      <c r="B322" s="19">
        <f t="shared" si="15"/>
        <v>0.12987466083464977</v>
      </c>
      <c r="C322" s="22">
        <f t="shared" si="16"/>
        <v>-2.0411854410414221</v>
      </c>
    </row>
    <row r="323" spans="1:3" x14ac:dyDescent="0.25">
      <c r="A323">
        <v>0</v>
      </c>
      <c r="B323" s="19">
        <f t="shared" si="15"/>
        <v>0.23240097003647864</v>
      </c>
      <c r="C323" s="22">
        <f t="shared" si="16"/>
        <v>-1.4592910800179171</v>
      </c>
    </row>
    <row r="324" spans="1:3" x14ac:dyDescent="0.25">
      <c r="A324">
        <v>2</v>
      </c>
      <c r="B324" s="19">
        <f t="shared" si="15"/>
        <v>9.5133786243947444E-2</v>
      </c>
      <c r="C324" s="22">
        <f t="shared" si="16"/>
        <v>-2.3524711018205169</v>
      </c>
    </row>
    <row r="325" spans="1:3" x14ac:dyDescent="0.25">
      <c r="A325">
        <v>0</v>
      </c>
      <c r="B325" s="19">
        <f t="shared" si="15"/>
        <v>0.23240097003647864</v>
      </c>
      <c r="C325" s="22">
        <f t="shared" si="16"/>
        <v>-1.4592910800179171</v>
      </c>
    </row>
    <row r="326" spans="1:3" x14ac:dyDescent="0.25">
      <c r="A326">
        <v>0</v>
      </c>
      <c r="B326" s="19">
        <f t="shared" si="15"/>
        <v>0.23240097003647864</v>
      </c>
      <c r="C326" s="22">
        <f t="shared" si="16"/>
        <v>-1.4592910800179171</v>
      </c>
    </row>
    <row r="327" spans="1:3" x14ac:dyDescent="0.25">
      <c r="A327">
        <v>0</v>
      </c>
      <c r="B327" s="19">
        <f t="shared" si="15"/>
        <v>0.23240097003647864</v>
      </c>
      <c r="C327" s="22">
        <f t="shared" si="16"/>
        <v>-1.4592910800179171</v>
      </c>
    </row>
    <row r="328" spans="1:3" x14ac:dyDescent="0.25">
      <c r="A328">
        <v>0</v>
      </c>
      <c r="B328" s="19">
        <f t="shared" si="15"/>
        <v>0.23240097003647864</v>
      </c>
      <c r="C328" s="22">
        <f t="shared" si="16"/>
        <v>-1.4592910800179171</v>
      </c>
    </row>
    <row r="329" spans="1:3" x14ac:dyDescent="0.25">
      <c r="A329">
        <v>2</v>
      </c>
      <c r="B329" s="19">
        <f t="shared" si="15"/>
        <v>9.5133786243947444E-2</v>
      </c>
      <c r="C329" s="22">
        <f t="shared" si="16"/>
        <v>-2.3524711018205169</v>
      </c>
    </row>
    <row r="330" spans="1:3" x14ac:dyDescent="0.25">
      <c r="A330">
        <v>1</v>
      </c>
      <c r="B330" s="19">
        <f t="shared" si="15"/>
        <v>0.12987466083464977</v>
      </c>
      <c r="C330" s="22">
        <f t="shared" si="16"/>
        <v>-2.0411854410414221</v>
      </c>
    </row>
    <row r="331" spans="1:3" x14ac:dyDescent="0.25">
      <c r="A331">
        <v>3</v>
      </c>
      <c r="B331" s="19">
        <f t="shared" si="15"/>
        <v>7.5193100010092273E-2</v>
      </c>
      <c r="C331" s="22">
        <f t="shared" si="16"/>
        <v>-2.5876958074210505</v>
      </c>
    </row>
    <row r="332" spans="1:3" x14ac:dyDescent="0.25">
      <c r="A332">
        <v>4</v>
      </c>
      <c r="B332" s="19">
        <f t="shared" ref="B332:B345" si="17">_xlfn.GAMMA($B$1+A332)/(_xlfn.GAMMA($B$1)*FACT(A332))*(($B$2/($B$2+1))^$B$1)*(1/($B$2+1))^A332</f>
        <v>6.1608529343646183E-2</v>
      </c>
      <c r="C332" s="22">
        <f t="shared" ref="C332:C345" si="18">LN(B332)</f>
        <v>-2.786954954656951</v>
      </c>
    </row>
    <row r="333" spans="1:3" x14ac:dyDescent="0.25">
      <c r="A333">
        <v>0</v>
      </c>
      <c r="B333" s="19">
        <f t="shared" si="17"/>
        <v>0.23240097003647864</v>
      </c>
      <c r="C333" s="22">
        <f t="shared" si="18"/>
        <v>-1.4592910800179171</v>
      </c>
    </row>
    <row r="334" spans="1:3" x14ac:dyDescent="0.25">
      <c r="A334">
        <v>1</v>
      </c>
      <c r="B334" s="19">
        <f t="shared" si="17"/>
        <v>0.12987466083464977</v>
      </c>
      <c r="C334" s="22">
        <f t="shared" si="18"/>
        <v>-2.0411854410414221</v>
      </c>
    </row>
    <row r="335" spans="1:3" x14ac:dyDescent="0.25">
      <c r="A335">
        <v>0</v>
      </c>
      <c r="B335" s="19">
        <f t="shared" si="17"/>
        <v>0.23240097003647864</v>
      </c>
      <c r="C335" s="22">
        <f t="shared" si="18"/>
        <v>-1.4592910800179171</v>
      </c>
    </row>
    <row r="336" spans="1:3" x14ac:dyDescent="0.25">
      <c r="A336">
        <v>0</v>
      </c>
      <c r="B336" s="19">
        <f t="shared" si="17"/>
        <v>0.23240097003647864</v>
      </c>
      <c r="C336" s="22">
        <f t="shared" si="18"/>
        <v>-1.4592910800179171</v>
      </c>
    </row>
    <row r="337" spans="1:3" x14ac:dyDescent="0.25">
      <c r="A337">
        <v>1</v>
      </c>
      <c r="B337" s="19">
        <f t="shared" si="17"/>
        <v>0.12987466083464977</v>
      </c>
      <c r="C337" s="22">
        <f t="shared" si="18"/>
        <v>-2.0411854410414221</v>
      </c>
    </row>
    <row r="338" spans="1:3" x14ac:dyDescent="0.25">
      <c r="A338">
        <v>2</v>
      </c>
      <c r="B338" s="19">
        <f t="shared" si="17"/>
        <v>9.5133786243947444E-2</v>
      </c>
      <c r="C338" s="22">
        <f t="shared" si="18"/>
        <v>-2.3524711018205169</v>
      </c>
    </row>
    <row r="339" spans="1:3" x14ac:dyDescent="0.25">
      <c r="A339">
        <v>3</v>
      </c>
      <c r="B339" s="19">
        <f t="shared" si="17"/>
        <v>7.5193100010092273E-2</v>
      </c>
      <c r="C339" s="22">
        <f t="shared" si="18"/>
        <v>-2.5876958074210505</v>
      </c>
    </row>
    <row r="340" spans="1:3" x14ac:dyDescent="0.25">
      <c r="A340">
        <v>5</v>
      </c>
      <c r="B340" s="19">
        <f t="shared" si="17"/>
        <v>5.1548110605184876E-2</v>
      </c>
      <c r="C340" s="22">
        <f t="shared" si="18"/>
        <v>-2.9652397208846528</v>
      </c>
    </row>
    <row r="341" spans="1:3" x14ac:dyDescent="0.25">
      <c r="A341">
        <v>5</v>
      </c>
      <c r="B341" s="19">
        <f t="shared" si="17"/>
        <v>5.1548110605184876E-2</v>
      </c>
      <c r="C341" s="22">
        <f t="shared" si="18"/>
        <v>-2.9652397208846528</v>
      </c>
    </row>
    <row r="342" spans="1:3" x14ac:dyDescent="0.25">
      <c r="A342">
        <v>4</v>
      </c>
      <c r="B342" s="19">
        <f t="shared" si="17"/>
        <v>6.1608529343646183E-2</v>
      </c>
      <c r="C342" s="22">
        <f t="shared" si="18"/>
        <v>-2.786954954656951</v>
      </c>
    </row>
    <row r="343" spans="1:3" x14ac:dyDescent="0.25">
      <c r="A343">
        <v>7</v>
      </c>
      <c r="B343" s="19">
        <f t="shared" si="17"/>
        <v>3.7454713901926805E-2</v>
      </c>
      <c r="C343" s="22">
        <f t="shared" si="18"/>
        <v>-3.2846227050595536</v>
      </c>
    </row>
    <row r="344" spans="1:3" x14ac:dyDescent="0.25">
      <c r="A344">
        <v>1</v>
      </c>
      <c r="B344" s="19">
        <f t="shared" si="17"/>
        <v>0.12987466083464977</v>
      </c>
      <c r="C344" s="22">
        <f t="shared" si="18"/>
        <v>-2.0411854410414221</v>
      </c>
    </row>
    <row r="345" spans="1:3" x14ac:dyDescent="0.25">
      <c r="A345">
        <v>3</v>
      </c>
      <c r="B345" s="19">
        <f t="shared" si="17"/>
        <v>7.5193100010092273E-2</v>
      </c>
      <c r="C345" s="22">
        <f t="shared" si="18"/>
        <v>-2.5876958074210505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I246"/>
  <sheetViews>
    <sheetView workbookViewId="0">
      <selection activeCell="G18" sqref="G18:H18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9" x14ac:dyDescent="0.25">
      <c r="A1" s="3" t="s">
        <v>194</v>
      </c>
      <c r="B1" s="20">
        <v>0.4468349894983808</v>
      </c>
      <c r="E1" s="3" t="s">
        <v>202</v>
      </c>
      <c r="F1" s="21">
        <f>SUM(I6:I16)</f>
        <v>21.539667553527469</v>
      </c>
    </row>
    <row r="2" spans="1:9" x14ac:dyDescent="0.25">
      <c r="A2" s="3" t="s">
        <v>195</v>
      </c>
      <c r="B2" s="20">
        <v>5.9926051589364891E-2</v>
      </c>
      <c r="E2" s="3" t="s">
        <v>203</v>
      </c>
      <c r="F2">
        <f>COUNT(E6:E16)-2-1</f>
        <v>7</v>
      </c>
    </row>
    <row r="3" spans="1:9" x14ac:dyDescent="0.25">
      <c r="A3" s="3" t="s">
        <v>197</v>
      </c>
      <c r="B3" s="21">
        <f>SUM(C6:C246)</f>
        <v>-704.38469637110802</v>
      </c>
      <c r="E3" s="3" t="s">
        <v>204</v>
      </c>
      <c r="F3" s="19">
        <f>_xlfn.CHISQ.DIST.RT(F1,F2)</f>
        <v>3.0483596695213677E-3</v>
      </c>
    </row>
    <row r="5" spans="1:9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</row>
    <row r="6" spans="1:9" x14ac:dyDescent="0.25">
      <c r="A6">
        <v>6</v>
      </c>
      <c r="B6" s="19">
        <f>_xlfn.GAMMA($B$1+A6)/(_xlfn.GAMMA($B$1)*FACT(A6))*(($B$2/($B$2+1))^$B$1)*(1/($B$2+1))^A6</f>
        <v>3.5834602236800302E-2</v>
      </c>
      <c r="C6" s="22">
        <f>LN(B6)</f>
        <v>-3.3288413094499498</v>
      </c>
      <c r="E6">
        <v>0</v>
      </c>
      <c r="F6" s="19">
        <f t="shared" ref="F6:F15" si="0">_xlfn.GAMMA($B$1+E6)/(_xlfn.GAMMA($B$1)*FACT(E6))*(($B$2/($B$2+1))^$B$1)*(1/($B$2+1))^E6</f>
        <v>0.27701411608900484</v>
      </c>
      <c r="G6">
        <f>COUNTIF($A$6:$A$246,E6)</f>
        <v>60</v>
      </c>
      <c r="H6" s="21">
        <f t="shared" ref="H6:H11" si="1">SUM($G$6:$G$16)*F6</f>
        <v>66.760401977450172</v>
      </c>
      <c r="I6" s="20">
        <f>(G6-H6)^2/H6</f>
        <v>0.68458297947560931</v>
      </c>
    </row>
    <row r="7" spans="1:9" x14ac:dyDescent="0.25">
      <c r="A7">
        <v>9</v>
      </c>
      <c r="B7" s="19">
        <f t="shared" ref="B7:B70" si="2">_xlfn.GAMMA($B$1+A7)/(_xlfn.GAMMA($B$1)*FACT(A7))*(($B$2/($B$2+1))^$B$1)*(1/($B$2+1))^A7</f>
        <v>2.4213504281057972E-2</v>
      </c>
      <c r="C7" s="22">
        <f t="shared" ref="C7:C70" si="3">LN(B7)</f>
        <v>-3.7208447733164109</v>
      </c>
      <c r="E7">
        <v>1</v>
      </c>
      <c r="F7" s="19">
        <f t="shared" si="0"/>
        <v>0.11678135419723437</v>
      </c>
      <c r="G7">
        <f t="shared" ref="G7:G15" si="4">COUNTIF($A$6:$A$246,E7)</f>
        <v>34</v>
      </c>
      <c r="H7" s="21">
        <f t="shared" si="1"/>
        <v>28.144306361533484</v>
      </c>
      <c r="I7" s="20">
        <f t="shared" ref="I7:I16" si="5">(G7-H7)^2/H7</f>
        <v>1.2183333832111161</v>
      </c>
    </row>
    <row r="8" spans="1:9" x14ac:dyDescent="0.25">
      <c r="A8">
        <v>3</v>
      </c>
      <c r="B8" s="19">
        <f t="shared" si="2"/>
        <v>6.133308480716624E-2</v>
      </c>
      <c r="C8" s="22">
        <f t="shared" si="3"/>
        <v>-2.7914358621065429</v>
      </c>
      <c r="E8">
        <v>2</v>
      </c>
      <c r="F8" s="19">
        <f t="shared" si="0"/>
        <v>7.9705253550566499E-2</v>
      </c>
      <c r="G8">
        <f t="shared" si="4"/>
        <v>34</v>
      </c>
      <c r="H8" s="21">
        <f t="shared" si="1"/>
        <v>19.208966105686525</v>
      </c>
      <c r="I8" s="20">
        <f t="shared" si="5"/>
        <v>11.389196194060913</v>
      </c>
    </row>
    <row r="9" spans="1:9" x14ac:dyDescent="0.25">
      <c r="A9">
        <v>7</v>
      </c>
      <c r="B9" s="19">
        <f t="shared" si="2"/>
        <v>3.1136911753492584E-2</v>
      </c>
      <c r="C9" s="22">
        <f t="shared" si="3"/>
        <v>-3.4693612904713662</v>
      </c>
      <c r="E9">
        <v>3</v>
      </c>
      <c r="F9" s="19">
        <f t="shared" si="0"/>
        <v>6.133308480716624E-2</v>
      </c>
      <c r="G9">
        <f t="shared" si="4"/>
        <v>16</v>
      </c>
      <c r="H9" s="21">
        <f t="shared" si="1"/>
        <v>14.781273438527064</v>
      </c>
      <c r="I9" s="20">
        <f t="shared" si="5"/>
        <v>0.10048487620615003</v>
      </c>
    </row>
    <row r="10" spans="1:9" x14ac:dyDescent="0.25">
      <c r="A10">
        <v>7</v>
      </c>
      <c r="B10" s="19">
        <f t="shared" si="2"/>
        <v>3.1136911753492584E-2</v>
      </c>
      <c r="C10" s="22">
        <f t="shared" si="3"/>
        <v>-3.4693612904713662</v>
      </c>
      <c r="E10">
        <v>4</v>
      </c>
      <c r="F10" s="19">
        <f t="shared" si="0"/>
        <v>4.9863153757332676E-2</v>
      </c>
      <c r="G10">
        <f t="shared" si="4"/>
        <v>13</v>
      </c>
      <c r="H10" s="21">
        <f t="shared" si="1"/>
        <v>12.017020055517175</v>
      </c>
      <c r="I10" s="20">
        <f t="shared" si="5"/>
        <v>8.0406753653692944E-2</v>
      </c>
    </row>
    <row r="11" spans="1:9" x14ac:dyDescent="0.25">
      <c r="A11">
        <v>7</v>
      </c>
      <c r="B11" s="19">
        <f t="shared" si="2"/>
        <v>3.1136911753492584E-2</v>
      </c>
      <c r="C11" s="22">
        <f t="shared" si="3"/>
        <v>-3.4693612904713662</v>
      </c>
      <c r="E11">
        <v>5</v>
      </c>
      <c r="F11" s="19">
        <f t="shared" si="0"/>
        <v>4.1839374828527794E-2</v>
      </c>
      <c r="G11">
        <f t="shared" si="4"/>
        <v>5</v>
      </c>
      <c r="H11" s="21">
        <f t="shared" si="1"/>
        <v>10.083289333675198</v>
      </c>
      <c r="I11" s="20">
        <f t="shared" si="5"/>
        <v>2.5626389955466879</v>
      </c>
    </row>
    <row r="12" spans="1:9" x14ac:dyDescent="0.25">
      <c r="A12">
        <v>7</v>
      </c>
      <c r="B12" s="19">
        <f t="shared" si="2"/>
        <v>3.1136911753492584E-2</v>
      </c>
      <c r="C12" s="22">
        <f t="shared" si="3"/>
        <v>-3.4693612904713662</v>
      </c>
      <c r="E12">
        <v>6</v>
      </c>
      <c r="F12" s="19">
        <f t="shared" si="0"/>
        <v>3.5834602236800302E-2</v>
      </c>
      <c r="G12">
        <f t="shared" si="4"/>
        <v>6</v>
      </c>
      <c r="H12" s="21">
        <f t="shared" ref="H12" si="6">SUM($G$6:$G$16)*F12</f>
        <v>8.636139139068872</v>
      </c>
      <c r="I12" s="20">
        <f t="shared" si="5"/>
        <v>0.80466855021977135</v>
      </c>
    </row>
    <row r="13" spans="1:9" x14ac:dyDescent="0.25">
      <c r="A13">
        <v>1</v>
      </c>
      <c r="B13" s="19">
        <f t="shared" si="2"/>
        <v>0.11678135419723437</v>
      </c>
      <c r="C13" s="22">
        <f t="shared" si="3"/>
        <v>-2.1474518600539358</v>
      </c>
      <c r="E13">
        <v>7</v>
      </c>
      <c r="F13" s="19">
        <f t="shared" si="0"/>
        <v>3.1136911753492584E-2</v>
      </c>
      <c r="G13">
        <f t="shared" si="4"/>
        <v>11</v>
      </c>
      <c r="H13" s="21">
        <f>SUM($G$6:$G$16)*F13</f>
        <v>7.5039957325917124</v>
      </c>
      <c r="I13" s="20">
        <f t="shared" si="5"/>
        <v>1.6287383779622349</v>
      </c>
    </row>
    <row r="14" spans="1:9" x14ac:dyDescent="0.25">
      <c r="A14">
        <v>8</v>
      </c>
      <c r="B14" s="19">
        <f t="shared" si="2"/>
        <v>2.7345238326194957E-2</v>
      </c>
      <c r="C14" s="22">
        <f t="shared" si="3"/>
        <v>-3.5992128666903898</v>
      </c>
      <c r="E14">
        <v>8</v>
      </c>
      <c r="F14" s="19">
        <f t="shared" si="0"/>
        <v>2.7345238326194957E-2</v>
      </c>
      <c r="G14">
        <f t="shared" si="4"/>
        <v>4</v>
      </c>
      <c r="H14" s="21">
        <f>SUM($G$6:$G$16)*F14</f>
        <v>6.5902024366129845</v>
      </c>
      <c r="I14" s="20">
        <f t="shared" si="5"/>
        <v>1.0180489487488322</v>
      </c>
    </row>
    <row r="15" spans="1:9" x14ac:dyDescent="0.25">
      <c r="A15">
        <v>0</v>
      </c>
      <c r="B15" s="19">
        <f t="shared" si="2"/>
        <v>0.27701411608900484</v>
      </c>
      <c r="C15" s="22">
        <f t="shared" si="3"/>
        <v>-1.2836868134831205</v>
      </c>
      <c r="E15">
        <v>9</v>
      </c>
      <c r="F15" s="19">
        <f t="shared" si="0"/>
        <v>2.4213504281057972E-2</v>
      </c>
      <c r="G15">
        <f t="shared" si="4"/>
        <v>3</v>
      </c>
      <c r="H15" s="21">
        <f>SUM($G$6:$G$16)*F15</f>
        <v>5.8354545317349711</v>
      </c>
      <c r="I15" s="20">
        <f t="shared" si="5"/>
        <v>1.3777508431971326</v>
      </c>
    </row>
    <row r="16" spans="1:9" x14ac:dyDescent="0.25">
      <c r="A16">
        <v>0</v>
      </c>
      <c r="B16" s="19">
        <f t="shared" si="2"/>
        <v>0.27701411608900484</v>
      </c>
      <c r="C16" s="22">
        <f t="shared" si="3"/>
        <v>-1.2836868134831205</v>
      </c>
      <c r="E16" s="7" t="s">
        <v>199</v>
      </c>
      <c r="F16" s="19">
        <f>1-SUM(F6:F15)</f>
        <v>0.25493340617262183</v>
      </c>
      <c r="G16">
        <f>COUNTIF($A$6:$A$246,"&gt;="&amp;10)</f>
        <v>55</v>
      </c>
      <c r="H16" s="21">
        <f>SUM($G$6:$G$16)*F16</f>
        <v>61.438950887601862</v>
      </c>
      <c r="I16" s="20">
        <f t="shared" si="5"/>
        <v>0.67481765124533222</v>
      </c>
    </row>
    <row r="17" spans="1:9" x14ac:dyDescent="0.25">
      <c r="A17">
        <v>0</v>
      </c>
      <c r="B17" s="19">
        <f t="shared" si="2"/>
        <v>0.27701411608900484</v>
      </c>
      <c r="C17" s="22">
        <f t="shared" si="3"/>
        <v>-1.2836868134831205</v>
      </c>
      <c r="H17" s="21"/>
      <c r="I17" s="20"/>
    </row>
    <row r="18" spans="1:9" x14ac:dyDescent="0.25">
      <c r="A18">
        <v>0</v>
      </c>
      <c r="B18" s="19">
        <f t="shared" si="2"/>
        <v>0.27701411608900484</v>
      </c>
      <c r="C18" s="22">
        <f t="shared" si="3"/>
        <v>-1.2836868134831205</v>
      </c>
    </row>
    <row r="19" spans="1:9" x14ac:dyDescent="0.25">
      <c r="A19">
        <v>2</v>
      </c>
      <c r="B19" s="19">
        <f t="shared" si="2"/>
        <v>7.9705253550566499E-2</v>
      </c>
      <c r="C19" s="22">
        <f t="shared" si="3"/>
        <v>-2.5294197787891535</v>
      </c>
    </row>
    <row r="20" spans="1:9" x14ac:dyDescent="0.25">
      <c r="A20">
        <v>1</v>
      </c>
      <c r="B20" s="19">
        <f t="shared" si="2"/>
        <v>0.11678135419723437</v>
      </c>
      <c r="C20" s="22">
        <f t="shared" si="3"/>
        <v>-2.1474518600539358</v>
      </c>
    </row>
    <row r="21" spans="1:9" x14ac:dyDescent="0.25">
      <c r="A21">
        <v>1</v>
      </c>
      <c r="B21" s="19">
        <f t="shared" si="2"/>
        <v>0.11678135419723437</v>
      </c>
      <c r="C21" s="22">
        <f t="shared" si="3"/>
        <v>-2.1474518600539358</v>
      </c>
    </row>
    <row r="22" spans="1:9" x14ac:dyDescent="0.25">
      <c r="A22">
        <v>4</v>
      </c>
      <c r="B22" s="19">
        <f t="shared" si="2"/>
        <v>4.9863153757332676E-2</v>
      </c>
      <c r="C22" s="22">
        <f t="shared" si="3"/>
        <v>-2.998472950634103</v>
      </c>
    </row>
    <row r="23" spans="1:9" x14ac:dyDescent="0.25">
      <c r="A23">
        <v>1</v>
      </c>
      <c r="B23" s="19">
        <f t="shared" si="2"/>
        <v>0.11678135419723437</v>
      </c>
      <c r="C23" s="22">
        <f t="shared" si="3"/>
        <v>-2.1474518600539358</v>
      </c>
    </row>
    <row r="24" spans="1:9" x14ac:dyDescent="0.25">
      <c r="A24">
        <v>0</v>
      </c>
      <c r="B24" s="19">
        <f t="shared" si="2"/>
        <v>0.27701411608900484</v>
      </c>
      <c r="C24" s="22">
        <f t="shared" si="3"/>
        <v>-1.2836868134831205</v>
      </c>
    </row>
    <row r="25" spans="1:9" x14ac:dyDescent="0.25">
      <c r="A25">
        <v>1</v>
      </c>
      <c r="B25" s="19">
        <f t="shared" si="2"/>
        <v>0.11678135419723437</v>
      </c>
      <c r="C25" s="22">
        <f t="shared" si="3"/>
        <v>-2.1474518600539358</v>
      </c>
    </row>
    <row r="26" spans="1:9" x14ac:dyDescent="0.25">
      <c r="A26">
        <v>0</v>
      </c>
      <c r="B26" s="19">
        <f t="shared" si="2"/>
        <v>0.27701411608900484</v>
      </c>
      <c r="C26" s="22">
        <f t="shared" si="3"/>
        <v>-1.2836868134831205</v>
      </c>
    </row>
    <row r="27" spans="1:9" x14ac:dyDescent="0.25">
      <c r="A27">
        <v>0</v>
      </c>
      <c r="B27" s="19">
        <f t="shared" si="2"/>
        <v>0.27701411608900484</v>
      </c>
      <c r="C27" s="22">
        <f t="shared" si="3"/>
        <v>-1.2836868134831205</v>
      </c>
    </row>
    <row r="28" spans="1:9" x14ac:dyDescent="0.25">
      <c r="A28">
        <v>1</v>
      </c>
      <c r="B28" s="19">
        <f t="shared" si="2"/>
        <v>0.11678135419723437</v>
      </c>
      <c r="C28" s="22">
        <f t="shared" si="3"/>
        <v>-2.1474518600539358</v>
      </c>
    </row>
    <row r="29" spans="1:9" x14ac:dyDescent="0.25">
      <c r="A29">
        <v>3</v>
      </c>
      <c r="B29" s="19">
        <f t="shared" si="2"/>
        <v>6.133308480716624E-2</v>
      </c>
      <c r="C29" s="22">
        <f t="shared" si="3"/>
        <v>-2.7914358621065429</v>
      </c>
    </row>
    <row r="30" spans="1:9" x14ac:dyDescent="0.25">
      <c r="A30">
        <v>0</v>
      </c>
      <c r="B30" s="19">
        <f t="shared" si="2"/>
        <v>0.27701411608900484</v>
      </c>
      <c r="C30" s="22">
        <f t="shared" si="3"/>
        <v>-1.2836868134831205</v>
      </c>
    </row>
    <row r="31" spans="1:9" x14ac:dyDescent="0.25">
      <c r="A31">
        <v>2</v>
      </c>
      <c r="B31" s="19">
        <f t="shared" si="2"/>
        <v>7.9705253550566499E-2</v>
      </c>
      <c r="C31" s="22">
        <f t="shared" si="3"/>
        <v>-2.5294197787891535</v>
      </c>
    </row>
    <row r="32" spans="1:9" x14ac:dyDescent="0.25">
      <c r="A32">
        <v>0</v>
      </c>
      <c r="B32" s="19">
        <f t="shared" si="2"/>
        <v>0.27701411608900484</v>
      </c>
      <c r="C32" s="22">
        <f t="shared" si="3"/>
        <v>-1.2836868134831205</v>
      </c>
    </row>
    <row r="33" spans="1:3" x14ac:dyDescent="0.25">
      <c r="A33">
        <v>0</v>
      </c>
      <c r="B33" s="19">
        <f t="shared" si="2"/>
        <v>0.27701411608900484</v>
      </c>
      <c r="C33" s="22">
        <f t="shared" si="3"/>
        <v>-1.2836868134831205</v>
      </c>
    </row>
    <row r="34" spans="1:3" x14ac:dyDescent="0.25">
      <c r="A34">
        <v>2</v>
      </c>
      <c r="B34" s="19">
        <f t="shared" si="2"/>
        <v>7.9705253550566499E-2</v>
      </c>
      <c r="C34" s="22">
        <f t="shared" si="3"/>
        <v>-2.5294197787891535</v>
      </c>
    </row>
    <row r="35" spans="1:3" x14ac:dyDescent="0.25">
      <c r="A35">
        <v>3</v>
      </c>
      <c r="B35" s="19">
        <f t="shared" si="2"/>
        <v>6.133308480716624E-2</v>
      </c>
      <c r="C35" s="22">
        <f t="shared" si="3"/>
        <v>-2.7914358621065429</v>
      </c>
    </row>
    <row r="36" spans="1:3" x14ac:dyDescent="0.25">
      <c r="A36">
        <v>2</v>
      </c>
      <c r="B36" s="19">
        <f t="shared" si="2"/>
        <v>7.9705253550566499E-2</v>
      </c>
      <c r="C36" s="22">
        <f t="shared" si="3"/>
        <v>-2.5294197787891535</v>
      </c>
    </row>
    <row r="37" spans="1:3" x14ac:dyDescent="0.25">
      <c r="A37">
        <v>0</v>
      </c>
      <c r="B37" s="19">
        <f t="shared" si="2"/>
        <v>0.27701411608900484</v>
      </c>
      <c r="C37" s="22">
        <f t="shared" si="3"/>
        <v>-1.2836868134831205</v>
      </c>
    </row>
    <row r="38" spans="1:3" x14ac:dyDescent="0.25">
      <c r="A38">
        <v>0</v>
      </c>
      <c r="B38" s="19">
        <f t="shared" si="2"/>
        <v>0.27701411608900484</v>
      </c>
      <c r="C38" s="22">
        <f t="shared" si="3"/>
        <v>-1.2836868134831205</v>
      </c>
    </row>
    <row r="39" spans="1:3" x14ac:dyDescent="0.25">
      <c r="A39">
        <v>0</v>
      </c>
      <c r="B39" s="19">
        <f t="shared" si="2"/>
        <v>0.27701411608900484</v>
      </c>
      <c r="C39" s="22">
        <f t="shared" si="3"/>
        <v>-1.2836868134831205</v>
      </c>
    </row>
    <row r="40" spans="1:3" x14ac:dyDescent="0.25">
      <c r="A40">
        <v>0</v>
      </c>
      <c r="B40" s="19">
        <f t="shared" si="2"/>
        <v>0.27701411608900484</v>
      </c>
      <c r="C40" s="22">
        <f t="shared" si="3"/>
        <v>-1.2836868134831205</v>
      </c>
    </row>
    <row r="41" spans="1:3" x14ac:dyDescent="0.25">
      <c r="A41">
        <v>2</v>
      </c>
      <c r="B41" s="19">
        <f t="shared" si="2"/>
        <v>7.9705253550566499E-2</v>
      </c>
      <c r="C41" s="22">
        <f t="shared" si="3"/>
        <v>-2.5294197787891535</v>
      </c>
    </row>
    <row r="42" spans="1:3" x14ac:dyDescent="0.25">
      <c r="A42">
        <v>3</v>
      </c>
      <c r="B42" s="19">
        <f t="shared" si="2"/>
        <v>6.133308480716624E-2</v>
      </c>
      <c r="C42" s="22">
        <f t="shared" si="3"/>
        <v>-2.7914358621065429</v>
      </c>
    </row>
    <row r="43" spans="1:3" x14ac:dyDescent="0.25">
      <c r="A43">
        <v>1</v>
      </c>
      <c r="B43" s="19">
        <f t="shared" si="2"/>
        <v>0.11678135419723437</v>
      </c>
      <c r="C43" s="22">
        <f t="shared" si="3"/>
        <v>-2.1474518600539358</v>
      </c>
    </row>
    <row r="44" spans="1:3" x14ac:dyDescent="0.25">
      <c r="A44">
        <v>0</v>
      </c>
      <c r="B44" s="19">
        <f t="shared" si="2"/>
        <v>0.27701411608900484</v>
      </c>
      <c r="C44" s="22">
        <f t="shared" si="3"/>
        <v>-1.2836868134831205</v>
      </c>
    </row>
    <row r="45" spans="1:3" x14ac:dyDescent="0.25">
      <c r="A45">
        <v>0</v>
      </c>
      <c r="B45" s="19">
        <f t="shared" si="2"/>
        <v>0.27701411608900484</v>
      </c>
      <c r="C45" s="22">
        <f t="shared" si="3"/>
        <v>-1.2836868134831205</v>
      </c>
    </row>
    <row r="46" spans="1:3" x14ac:dyDescent="0.25">
      <c r="A46">
        <v>6</v>
      </c>
      <c r="B46" s="19">
        <f t="shared" si="2"/>
        <v>3.5834602236800302E-2</v>
      </c>
      <c r="C46" s="22">
        <f t="shared" si="3"/>
        <v>-3.3288413094499498</v>
      </c>
    </row>
    <row r="47" spans="1:3" x14ac:dyDescent="0.25">
      <c r="A47">
        <v>15</v>
      </c>
      <c r="B47" s="19">
        <f t="shared" si="2"/>
        <v>1.2944219694723797E-2</v>
      </c>
      <c r="C47" s="22">
        <f t="shared" si="3"/>
        <v>-4.3471059461026966</v>
      </c>
    </row>
    <row r="48" spans="1:3" x14ac:dyDescent="0.25">
      <c r="A48">
        <v>5</v>
      </c>
      <c r="B48" s="19">
        <f t="shared" si="2"/>
        <v>4.1839374828527794E-2</v>
      </c>
      <c r="C48" s="22">
        <f t="shared" si="3"/>
        <v>-3.1739174012938944</v>
      </c>
    </row>
    <row r="49" spans="1:3" x14ac:dyDescent="0.25">
      <c r="A49">
        <v>0</v>
      </c>
      <c r="B49" s="19">
        <f t="shared" si="2"/>
        <v>0.27701411608900484</v>
      </c>
      <c r="C49" s="22">
        <f t="shared" si="3"/>
        <v>-1.2836868134831205</v>
      </c>
    </row>
    <row r="50" spans="1:3" x14ac:dyDescent="0.25">
      <c r="A50">
        <v>0</v>
      </c>
      <c r="B50" s="19">
        <f t="shared" si="2"/>
        <v>0.27701411608900484</v>
      </c>
      <c r="C50" s="22">
        <f t="shared" si="3"/>
        <v>-1.2836868134831205</v>
      </c>
    </row>
    <row r="51" spans="1:3" x14ac:dyDescent="0.25">
      <c r="A51">
        <v>5</v>
      </c>
      <c r="B51" s="19">
        <f t="shared" si="2"/>
        <v>4.1839374828527794E-2</v>
      </c>
      <c r="C51" s="22">
        <f t="shared" si="3"/>
        <v>-3.1739174012938944</v>
      </c>
    </row>
    <row r="52" spans="1:3" x14ac:dyDescent="0.25">
      <c r="A52">
        <v>9</v>
      </c>
      <c r="B52" s="19">
        <f t="shared" si="2"/>
        <v>2.4213504281057972E-2</v>
      </c>
      <c r="C52" s="22">
        <f t="shared" si="3"/>
        <v>-3.7208447733164109</v>
      </c>
    </row>
    <row r="53" spans="1:3" x14ac:dyDescent="0.25">
      <c r="A53">
        <v>2</v>
      </c>
      <c r="B53" s="19">
        <f t="shared" si="2"/>
        <v>7.9705253550566499E-2</v>
      </c>
      <c r="C53" s="22">
        <f t="shared" si="3"/>
        <v>-2.5294197787891535</v>
      </c>
    </row>
    <row r="54" spans="1:3" x14ac:dyDescent="0.25">
      <c r="A54">
        <v>0</v>
      </c>
      <c r="B54" s="19">
        <f t="shared" si="2"/>
        <v>0.27701411608900484</v>
      </c>
      <c r="C54" s="22">
        <f t="shared" si="3"/>
        <v>-1.2836868134831205</v>
      </c>
    </row>
    <row r="55" spans="1:3" x14ac:dyDescent="0.25">
      <c r="A55">
        <v>0</v>
      </c>
      <c r="B55" s="19">
        <f t="shared" si="2"/>
        <v>0.27701411608900484</v>
      </c>
      <c r="C55" s="22">
        <f t="shared" si="3"/>
        <v>-1.2836868134831205</v>
      </c>
    </row>
    <row r="56" spans="1:3" x14ac:dyDescent="0.25">
      <c r="A56">
        <v>0</v>
      </c>
      <c r="B56" s="19">
        <f t="shared" si="2"/>
        <v>0.27701411608900484</v>
      </c>
      <c r="C56" s="22">
        <f t="shared" si="3"/>
        <v>-1.2836868134831205</v>
      </c>
    </row>
    <row r="57" spans="1:3" x14ac:dyDescent="0.25">
      <c r="A57">
        <v>0</v>
      </c>
      <c r="B57" s="19">
        <f t="shared" si="2"/>
        <v>0.27701411608900484</v>
      </c>
      <c r="C57" s="22">
        <f t="shared" si="3"/>
        <v>-1.2836868134831205</v>
      </c>
    </row>
    <row r="58" spans="1:3" x14ac:dyDescent="0.25">
      <c r="A58">
        <v>1</v>
      </c>
      <c r="B58" s="19">
        <f t="shared" si="2"/>
        <v>0.11678135419723437</v>
      </c>
      <c r="C58" s="22">
        <f t="shared" si="3"/>
        <v>-2.1474518600539358</v>
      </c>
    </row>
    <row r="59" spans="1:3" x14ac:dyDescent="0.25">
      <c r="A59">
        <v>3</v>
      </c>
      <c r="B59" s="19">
        <f t="shared" si="2"/>
        <v>6.133308480716624E-2</v>
      </c>
      <c r="C59" s="22">
        <f t="shared" si="3"/>
        <v>-2.7914358621065429</v>
      </c>
    </row>
    <row r="60" spans="1:3" x14ac:dyDescent="0.25">
      <c r="A60">
        <v>4</v>
      </c>
      <c r="B60" s="19">
        <f t="shared" si="2"/>
        <v>4.9863153757332676E-2</v>
      </c>
      <c r="C60" s="22">
        <f t="shared" si="3"/>
        <v>-2.998472950634103</v>
      </c>
    </row>
    <row r="61" spans="1:3" x14ac:dyDescent="0.25">
      <c r="A61">
        <v>13</v>
      </c>
      <c r="B61" s="19">
        <f t="shared" si="2"/>
        <v>1.5720035250319658E-2</v>
      </c>
      <c r="C61" s="22">
        <f t="shared" si="3"/>
        <v>-4.1528192495968437</v>
      </c>
    </row>
    <row r="62" spans="1:3" x14ac:dyDescent="0.25">
      <c r="A62">
        <v>6</v>
      </c>
      <c r="B62" s="19">
        <f t="shared" si="2"/>
        <v>3.5834602236800302E-2</v>
      </c>
      <c r="C62" s="22">
        <f t="shared" si="3"/>
        <v>-3.3288413094499498</v>
      </c>
    </row>
    <row r="63" spans="1:3" x14ac:dyDescent="0.25">
      <c r="A63">
        <v>8</v>
      </c>
      <c r="B63" s="19">
        <f t="shared" si="2"/>
        <v>2.7345238326194957E-2</v>
      </c>
      <c r="C63" s="22">
        <f t="shared" si="3"/>
        <v>-3.5992128666903898</v>
      </c>
    </row>
    <row r="64" spans="1:3" x14ac:dyDescent="0.25">
      <c r="A64">
        <v>16</v>
      </c>
      <c r="B64" s="19">
        <f t="shared" si="2"/>
        <v>1.1790163650590971E-2</v>
      </c>
      <c r="C64" s="22">
        <f t="shared" si="3"/>
        <v>-4.4404896840719408</v>
      </c>
    </row>
    <row r="65" spans="1:3" x14ac:dyDescent="0.25">
      <c r="A65">
        <v>1</v>
      </c>
      <c r="B65" s="19">
        <f t="shared" si="2"/>
        <v>0.11678135419723437</v>
      </c>
      <c r="C65" s="22">
        <f t="shared" si="3"/>
        <v>-2.1474518600539358</v>
      </c>
    </row>
    <row r="66" spans="1:3" x14ac:dyDescent="0.25">
      <c r="A66">
        <v>2</v>
      </c>
      <c r="B66" s="19">
        <f t="shared" si="2"/>
        <v>7.9705253550566499E-2</v>
      </c>
      <c r="C66" s="22">
        <f t="shared" si="3"/>
        <v>-2.5294197787891535</v>
      </c>
    </row>
    <row r="67" spans="1:3" x14ac:dyDescent="0.25">
      <c r="A67">
        <v>0</v>
      </c>
      <c r="B67" s="19">
        <f t="shared" si="2"/>
        <v>0.27701411608900484</v>
      </c>
      <c r="C67" s="22">
        <f t="shared" si="3"/>
        <v>-1.2836868134831205</v>
      </c>
    </row>
    <row r="68" spans="1:3" x14ac:dyDescent="0.25">
      <c r="A68">
        <v>4</v>
      </c>
      <c r="B68" s="19">
        <f t="shared" si="2"/>
        <v>4.9863153757332676E-2</v>
      </c>
      <c r="C68" s="22">
        <f t="shared" si="3"/>
        <v>-2.998472950634103</v>
      </c>
    </row>
    <row r="69" spans="1:3" x14ac:dyDescent="0.25">
      <c r="A69">
        <v>3</v>
      </c>
      <c r="B69" s="19">
        <f t="shared" si="2"/>
        <v>6.133308480716624E-2</v>
      </c>
      <c r="C69" s="22">
        <f t="shared" si="3"/>
        <v>-2.7914358621065429</v>
      </c>
    </row>
    <row r="70" spans="1:3" x14ac:dyDescent="0.25">
      <c r="A70">
        <v>0</v>
      </c>
      <c r="B70" s="19">
        <f t="shared" si="2"/>
        <v>0.27701411608900484</v>
      </c>
      <c r="C70" s="22">
        <f t="shared" si="3"/>
        <v>-1.2836868134831205</v>
      </c>
    </row>
    <row r="71" spans="1:3" x14ac:dyDescent="0.25">
      <c r="A71">
        <v>1</v>
      </c>
      <c r="B71" s="19">
        <f t="shared" ref="B71:B75" si="7">_xlfn.GAMMA($B$1+A71)/(_xlfn.GAMMA($B$1)*FACT(A71))*(($B$2/($B$2+1))^$B$1)*(1/($B$2+1))^A71</f>
        <v>0.11678135419723437</v>
      </c>
      <c r="C71" s="22">
        <f t="shared" ref="C71:C75" si="8">LN(B71)</f>
        <v>-2.1474518600539358</v>
      </c>
    </row>
    <row r="72" spans="1:3" x14ac:dyDescent="0.25">
      <c r="A72">
        <v>1</v>
      </c>
      <c r="B72" s="19">
        <f t="shared" si="7"/>
        <v>0.11678135419723437</v>
      </c>
      <c r="C72" s="22">
        <f t="shared" si="8"/>
        <v>-2.1474518600539358</v>
      </c>
    </row>
    <row r="73" spans="1:3" x14ac:dyDescent="0.25">
      <c r="A73">
        <v>2</v>
      </c>
      <c r="B73" s="19">
        <f t="shared" si="7"/>
        <v>7.9705253550566499E-2</v>
      </c>
      <c r="C73" s="22">
        <f t="shared" si="8"/>
        <v>-2.5294197787891535</v>
      </c>
    </row>
    <row r="74" spans="1:3" x14ac:dyDescent="0.25">
      <c r="A74">
        <v>1</v>
      </c>
      <c r="B74" s="19">
        <f t="shared" si="7"/>
        <v>0.11678135419723437</v>
      </c>
      <c r="C74" s="22">
        <f t="shared" si="8"/>
        <v>-2.1474518600539358</v>
      </c>
    </row>
    <row r="75" spans="1:3" x14ac:dyDescent="0.25">
      <c r="A75">
        <v>0</v>
      </c>
      <c r="B75" s="19">
        <f t="shared" si="7"/>
        <v>0.27701411608900484</v>
      </c>
      <c r="C75" s="22">
        <f t="shared" si="8"/>
        <v>-1.2836868134831205</v>
      </c>
    </row>
    <row r="76" spans="1:3" x14ac:dyDescent="0.25">
      <c r="A76">
        <v>0</v>
      </c>
      <c r="B76" s="19">
        <f t="shared" ref="B76:B139" si="9">_xlfn.GAMMA($B$1+A76)/(_xlfn.GAMMA($B$1)*FACT(A76))*(($B$2/($B$2+1))^$B$1)*(1/($B$2+1))^A76</f>
        <v>0.27701411608900484</v>
      </c>
      <c r="C76" s="22">
        <f t="shared" ref="C76:C139" si="10">LN(B76)</f>
        <v>-1.2836868134831205</v>
      </c>
    </row>
    <row r="77" spans="1:3" x14ac:dyDescent="0.25">
      <c r="A77">
        <v>2</v>
      </c>
      <c r="B77" s="19">
        <f t="shared" si="9"/>
        <v>7.9705253550566499E-2</v>
      </c>
      <c r="C77" s="22">
        <f t="shared" si="10"/>
        <v>-2.5294197787891535</v>
      </c>
    </row>
    <row r="78" spans="1:3" x14ac:dyDescent="0.25">
      <c r="A78">
        <v>11</v>
      </c>
      <c r="B78" s="19">
        <f t="shared" si="9"/>
        <v>1.933681280144391E-2</v>
      </c>
      <c r="C78" s="22">
        <f t="shared" si="10"/>
        <v>-3.9457446008084549</v>
      </c>
    </row>
    <row r="79" spans="1:3" x14ac:dyDescent="0.25">
      <c r="A79">
        <v>0</v>
      </c>
      <c r="B79" s="19">
        <f t="shared" si="9"/>
        <v>0.27701411608900484</v>
      </c>
      <c r="C79" s="22">
        <f t="shared" si="10"/>
        <v>-1.2836868134831205</v>
      </c>
    </row>
    <row r="80" spans="1:3" x14ac:dyDescent="0.25">
      <c r="A80">
        <v>3</v>
      </c>
      <c r="B80" s="19">
        <f t="shared" si="9"/>
        <v>6.133308480716624E-2</v>
      </c>
      <c r="C80" s="22">
        <f t="shared" si="10"/>
        <v>-2.7914358621065429</v>
      </c>
    </row>
    <row r="81" spans="1:3" x14ac:dyDescent="0.25">
      <c r="A81">
        <v>0</v>
      </c>
      <c r="B81" s="19">
        <f t="shared" si="9"/>
        <v>0.27701411608900484</v>
      </c>
      <c r="C81" s="22">
        <f t="shared" si="10"/>
        <v>-1.2836868134831205</v>
      </c>
    </row>
    <row r="82" spans="1:3" x14ac:dyDescent="0.25">
      <c r="A82">
        <v>7</v>
      </c>
      <c r="B82" s="19">
        <f t="shared" si="9"/>
        <v>3.1136911753492584E-2</v>
      </c>
      <c r="C82" s="22">
        <f t="shared" si="10"/>
        <v>-3.4693612904713662</v>
      </c>
    </row>
    <row r="83" spans="1:3" x14ac:dyDescent="0.25">
      <c r="A83">
        <v>0</v>
      </c>
      <c r="B83" s="19">
        <f t="shared" si="9"/>
        <v>0.27701411608900484</v>
      </c>
      <c r="C83" s="22">
        <f t="shared" si="10"/>
        <v>-1.2836868134831205</v>
      </c>
    </row>
    <row r="84" spans="1:3" x14ac:dyDescent="0.25">
      <c r="A84">
        <v>4</v>
      </c>
      <c r="B84" s="19">
        <f t="shared" si="9"/>
        <v>4.9863153757332676E-2</v>
      </c>
      <c r="C84" s="22">
        <f t="shared" si="10"/>
        <v>-2.998472950634103</v>
      </c>
    </row>
    <row r="85" spans="1:3" x14ac:dyDescent="0.25">
      <c r="A85">
        <v>1</v>
      </c>
      <c r="B85" s="19">
        <f t="shared" si="9"/>
        <v>0.11678135419723437</v>
      </c>
      <c r="C85" s="22">
        <f t="shared" si="10"/>
        <v>-2.1474518600539358</v>
      </c>
    </row>
    <row r="86" spans="1:3" x14ac:dyDescent="0.25">
      <c r="A86">
        <v>4</v>
      </c>
      <c r="B86" s="19">
        <f t="shared" si="9"/>
        <v>4.9863153757332676E-2</v>
      </c>
      <c r="C86" s="22">
        <f t="shared" si="10"/>
        <v>-2.998472950634103</v>
      </c>
    </row>
    <row r="87" spans="1:3" x14ac:dyDescent="0.25">
      <c r="A87">
        <v>2</v>
      </c>
      <c r="B87" s="19">
        <f t="shared" si="9"/>
        <v>7.9705253550566499E-2</v>
      </c>
      <c r="C87" s="22">
        <f t="shared" si="10"/>
        <v>-2.5294197787891535</v>
      </c>
    </row>
    <row r="88" spans="1:3" x14ac:dyDescent="0.25">
      <c r="A88">
        <v>1</v>
      </c>
      <c r="B88" s="19">
        <f t="shared" si="9"/>
        <v>0.11678135419723437</v>
      </c>
      <c r="C88" s="22">
        <f t="shared" si="10"/>
        <v>-2.1474518600539358</v>
      </c>
    </row>
    <row r="89" spans="1:3" x14ac:dyDescent="0.25">
      <c r="A89">
        <v>6</v>
      </c>
      <c r="B89" s="19">
        <f t="shared" si="9"/>
        <v>3.5834602236800302E-2</v>
      </c>
      <c r="C89" s="22">
        <f t="shared" si="10"/>
        <v>-3.3288413094499498</v>
      </c>
    </row>
    <row r="90" spans="1:3" x14ac:dyDescent="0.25">
      <c r="A90">
        <v>5</v>
      </c>
      <c r="B90" s="19">
        <f t="shared" si="9"/>
        <v>4.1839374828527794E-2</v>
      </c>
      <c r="C90" s="22">
        <f t="shared" si="10"/>
        <v>-3.1739174012938944</v>
      </c>
    </row>
    <row r="91" spans="1:3" x14ac:dyDescent="0.25">
      <c r="A91">
        <v>1</v>
      </c>
      <c r="B91" s="19">
        <f t="shared" si="9"/>
        <v>0.11678135419723437</v>
      </c>
      <c r="C91" s="22">
        <f t="shared" si="10"/>
        <v>-2.1474518600539358</v>
      </c>
    </row>
    <row r="92" spans="1:3" x14ac:dyDescent="0.25">
      <c r="A92">
        <v>2</v>
      </c>
      <c r="B92" s="19">
        <f t="shared" si="9"/>
        <v>7.9705253550566499E-2</v>
      </c>
      <c r="C92" s="22">
        <f t="shared" si="10"/>
        <v>-2.5294197787891535</v>
      </c>
    </row>
    <row r="93" spans="1:3" x14ac:dyDescent="0.25">
      <c r="A93">
        <v>0</v>
      </c>
      <c r="B93" s="19">
        <f t="shared" si="9"/>
        <v>0.27701411608900484</v>
      </c>
      <c r="C93" s="22">
        <f t="shared" si="10"/>
        <v>-1.2836868134831205</v>
      </c>
    </row>
    <row r="94" spans="1:3" x14ac:dyDescent="0.25">
      <c r="A94">
        <v>0</v>
      </c>
      <c r="B94" s="19">
        <f t="shared" si="9"/>
        <v>0.27701411608900484</v>
      </c>
      <c r="C94" s="22">
        <f t="shared" si="10"/>
        <v>-1.2836868134831205</v>
      </c>
    </row>
    <row r="95" spans="1:3" x14ac:dyDescent="0.25">
      <c r="A95">
        <v>1</v>
      </c>
      <c r="B95" s="19">
        <f t="shared" si="9"/>
        <v>0.11678135419723437</v>
      </c>
      <c r="C95" s="22">
        <f t="shared" si="10"/>
        <v>-2.1474518600539358</v>
      </c>
    </row>
    <row r="96" spans="1:3" x14ac:dyDescent="0.25">
      <c r="A96">
        <v>1</v>
      </c>
      <c r="B96" s="19">
        <f t="shared" si="9"/>
        <v>0.11678135419723437</v>
      </c>
      <c r="C96" s="22">
        <f t="shared" si="10"/>
        <v>-2.1474518600539358</v>
      </c>
    </row>
    <row r="97" spans="1:3" x14ac:dyDescent="0.25">
      <c r="A97">
        <v>3</v>
      </c>
      <c r="B97" s="19">
        <f t="shared" si="9"/>
        <v>6.133308480716624E-2</v>
      </c>
      <c r="C97" s="22">
        <f t="shared" si="10"/>
        <v>-2.7914358621065429</v>
      </c>
    </row>
    <row r="98" spans="1:3" x14ac:dyDescent="0.25">
      <c r="A98">
        <v>0</v>
      </c>
      <c r="B98" s="19">
        <f t="shared" si="9"/>
        <v>0.27701411608900484</v>
      </c>
      <c r="C98" s="22">
        <f t="shared" si="10"/>
        <v>-1.2836868134831205</v>
      </c>
    </row>
    <row r="99" spans="1:3" x14ac:dyDescent="0.25">
      <c r="A99">
        <v>2</v>
      </c>
      <c r="B99" s="19">
        <f t="shared" si="9"/>
        <v>7.9705253550566499E-2</v>
      </c>
      <c r="C99" s="22">
        <f t="shared" si="10"/>
        <v>-2.5294197787891535</v>
      </c>
    </row>
    <row r="100" spans="1:3" x14ac:dyDescent="0.25">
      <c r="A100">
        <v>3</v>
      </c>
      <c r="B100" s="19">
        <f t="shared" si="9"/>
        <v>6.133308480716624E-2</v>
      </c>
      <c r="C100" s="22">
        <f t="shared" si="10"/>
        <v>-2.7914358621065429</v>
      </c>
    </row>
    <row r="101" spans="1:3" x14ac:dyDescent="0.25">
      <c r="A101">
        <v>0</v>
      </c>
      <c r="B101" s="19">
        <f t="shared" si="9"/>
        <v>0.27701411608900484</v>
      </c>
      <c r="C101" s="22">
        <f t="shared" si="10"/>
        <v>-1.2836868134831205</v>
      </c>
    </row>
    <row r="102" spans="1:3" x14ac:dyDescent="0.25">
      <c r="A102">
        <v>1</v>
      </c>
      <c r="B102" s="19">
        <f t="shared" si="9"/>
        <v>0.11678135419723437</v>
      </c>
      <c r="C102" s="22">
        <f t="shared" si="10"/>
        <v>-2.1474518600539358</v>
      </c>
    </row>
    <row r="103" spans="1:3" x14ac:dyDescent="0.25">
      <c r="A103">
        <v>0</v>
      </c>
      <c r="B103" s="19">
        <f t="shared" si="9"/>
        <v>0.27701411608900484</v>
      </c>
      <c r="C103" s="22">
        <f t="shared" si="10"/>
        <v>-1.2836868134831205</v>
      </c>
    </row>
    <row r="104" spans="1:3" x14ac:dyDescent="0.25">
      <c r="A104">
        <v>3</v>
      </c>
      <c r="B104" s="19">
        <f t="shared" si="9"/>
        <v>6.133308480716624E-2</v>
      </c>
      <c r="C104" s="22">
        <f t="shared" si="10"/>
        <v>-2.7914358621065429</v>
      </c>
    </row>
    <row r="105" spans="1:3" x14ac:dyDescent="0.25">
      <c r="A105">
        <v>1</v>
      </c>
      <c r="B105" s="19">
        <f t="shared" si="9"/>
        <v>0.11678135419723437</v>
      </c>
      <c r="C105" s="22">
        <f t="shared" si="10"/>
        <v>-2.1474518600539358</v>
      </c>
    </row>
    <row r="106" spans="1:3" x14ac:dyDescent="0.25">
      <c r="A106">
        <v>0</v>
      </c>
      <c r="B106" s="19">
        <f t="shared" si="9"/>
        <v>0.27701411608900484</v>
      </c>
      <c r="C106" s="22">
        <f t="shared" si="10"/>
        <v>-1.2836868134831205</v>
      </c>
    </row>
    <row r="107" spans="1:3" x14ac:dyDescent="0.25">
      <c r="A107">
        <v>2</v>
      </c>
      <c r="B107" s="19">
        <f t="shared" si="9"/>
        <v>7.9705253550566499E-2</v>
      </c>
      <c r="C107" s="22">
        <f t="shared" si="10"/>
        <v>-2.5294197787891535</v>
      </c>
    </row>
    <row r="108" spans="1:3" x14ac:dyDescent="0.25">
      <c r="A108">
        <v>0</v>
      </c>
      <c r="B108" s="19">
        <f t="shared" si="9"/>
        <v>0.27701411608900484</v>
      </c>
      <c r="C108" s="22">
        <f t="shared" si="10"/>
        <v>-1.2836868134831205</v>
      </c>
    </row>
    <row r="109" spans="1:3" x14ac:dyDescent="0.25">
      <c r="A109">
        <v>0</v>
      </c>
      <c r="B109" s="19">
        <f t="shared" si="9"/>
        <v>0.27701411608900484</v>
      </c>
      <c r="C109" s="22">
        <f t="shared" si="10"/>
        <v>-1.2836868134831205</v>
      </c>
    </row>
    <row r="110" spans="1:3" x14ac:dyDescent="0.25">
      <c r="A110">
        <v>0</v>
      </c>
      <c r="B110" s="19">
        <f t="shared" si="9"/>
        <v>0.27701411608900484</v>
      </c>
      <c r="C110" s="22">
        <f t="shared" si="10"/>
        <v>-1.2836868134831205</v>
      </c>
    </row>
    <row r="111" spans="1:3" x14ac:dyDescent="0.25">
      <c r="A111">
        <v>4</v>
      </c>
      <c r="B111" s="19">
        <f t="shared" si="9"/>
        <v>4.9863153757332676E-2</v>
      </c>
      <c r="C111" s="22">
        <f t="shared" si="10"/>
        <v>-2.998472950634103</v>
      </c>
    </row>
    <row r="112" spans="1:3" x14ac:dyDescent="0.25">
      <c r="A112">
        <v>0</v>
      </c>
      <c r="B112" s="19">
        <f t="shared" si="9"/>
        <v>0.27701411608900484</v>
      </c>
      <c r="C112" s="22">
        <f t="shared" si="10"/>
        <v>-1.2836868134831205</v>
      </c>
    </row>
    <row r="113" spans="1:3" x14ac:dyDescent="0.25">
      <c r="A113">
        <v>1</v>
      </c>
      <c r="B113" s="19">
        <f t="shared" si="9"/>
        <v>0.11678135419723437</v>
      </c>
      <c r="C113" s="22">
        <f t="shared" si="10"/>
        <v>-2.1474518600539358</v>
      </c>
    </row>
    <row r="114" spans="1:3" x14ac:dyDescent="0.25">
      <c r="A114">
        <v>0</v>
      </c>
      <c r="B114" s="19">
        <f t="shared" si="9"/>
        <v>0.27701411608900484</v>
      </c>
      <c r="C114" s="22">
        <f t="shared" si="10"/>
        <v>-1.2836868134831205</v>
      </c>
    </row>
    <row r="115" spans="1:3" x14ac:dyDescent="0.25">
      <c r="A115">
        <v>4</v>
      </c>
      <c r="B115" s="19">
        <f t="shared" si="9"/>
        <v>4.9863153757332676E-2</v>
      </c>
      <c r="C115" s="22">
        <f t="shared" si="10"/>
        <v>-2.998472950634103</v>
      </c>
    </row>
    <row r="116" spans="1:3" x14ac:dyDescent="0.25">
      <c r="A116">
        <v>4</v>
      </c>
      <c r="B116" s="19">
        <f t="shared" si="9"/>
        <v>4.9863153757332676E-2</v>
      </c>
      <c r="C116" s="22">
        <f t="shared" si="10"/>
        <v>-2.998472950634103</v>
      </c>
    </row>
    <row r="117" spans="1:3" x14ac:dyDescent="0.25">
      <c r="A117">
        <v>0</v>
      </c>
      <c r="B117" s="19">
        <f t="shared" si="9"/>
        <v>0.27701411608900484</v>
      </c>
      <c r="C117" s="22">
        <f t="shared" si="10"/>
        <v>-1.2836868134831205</v>
      </c>
    </row>
    <row r="118" spans="1:3" x14ac:dyDescent="0.25">
      <c r="A118">
        <v>4</v>
      </c>
      <c r="B118" s="19">
        <f t="shared" si="9"/>
        <v>4.9863153757332676E-2</v>
      </c>
      <c r="C118" s="22">
        <f t="shared" si="10"/>
        <v>-2.998472950634103</v>
      </c>
    </row>
    <row r="119" spans="1:3" x14ac:dyDescent="0.25">
      <c r="A119">
        <v>3</v>
      </c>
      <c r="B119" s="19">
        <f t="shared" si="9"/>
        <v>6.133308480716624E-2</v>
      </c>
      <c r="C119" s="22">
        <f t="shared" si="10"/>
        <v>-2.7914358621065429</v>
      </c>
    </row>
    <row r="120" spans="1:3" x14ac:dyDescent="0.25">
      <c r="A120">
        <v>4</v>
      </c>
      <c r="B120" s="19">
        <f t="shared" si="9"/>
        <v>4.9863153757332676E-2</v>
      </c>
      <c r="C120" s="22">
        <f t="shared" si="10"/>
        <v>-2.998472950634103</v>
      </c>
    </row>
    <row r="121" spans="1:3" x14ac:dyDescent="0.25">
      <c r="A121">
        <v>0</v>
      </c>
      <c r="B121" s="19">
        <f t="shared" si="9"/>
        <v>0.27701411608900484</v>
      </c>
      <c r="C121" s="22">
        <f t="shared" si="10"/>
        <v>-1.2836868134831205</v>
      </c>
    </row>
    <row r="122" spans="1:3" x14ac:dyDescent="0.25">
      <c r="A122">
        <v>0</v>
      </c>
      <c r="B122" s="19">
        <f t="shared" si="9"/>
        <v>0.27701411608900484</v>
      </c>
      <c r="C122" s="22">
        <f t="shared" si="10"/>
        <v>-1.2836868134831205</v>
      </c>
    </row>
    <row r="123" spans="1:3" x14ac:dyDescent="0.25">
      <c r="A123">
        <v>3</v>
      </c>
      <c r="B123" s="19">
        <f t="shared" si="9"/>
        <v>6.133308480716624E-2</v>
      </c>
      <c r="C123" s="22">
        <f t="shared" si="10"/>
        <v>-2.7914358621065429</v>
      </c>
    </row>
    <row r="124" spans="1:3" x14ac:dyDescent="0.25">
      <c r="A124">
        <v>3</v>
      </c>
      <c r="B124" s="19">
        <f t="shared" si="9"/>
        <v>6.133308480716624E-2</v>
      </c>
      <c r="C124" s="22">
        <f t="shared" si="10"/>
        <v>-2.7914358621065429</v>
      </c>
    </row>
    <row r="125" spans="1:3" x14ac:dyDescent="0.25">
      <c r="A125">
        <v>2</v>
      </c>
      <c r="B125" s="19">
        <f t="shared" si="9"/>
        <v>7.9705253550566499E-2</v>
      </c>
      <c r="C125" s="22">
        <f t="shared" si="10"/>
        <v>-2.5294197787891535</v>
      </c>
    </row>
    <row r="126" spans="1:3" x14ac:dyDescent="0.25">
      <c r="A126">
        <v>9</v>
      </c>
      <c r="B126" s="19">
        <f t="shared" si="9"/>
        <v>2.4213504281057972E-2</v>
      </c>
      <c r="C126" s="22">
        <f t="shared" si="10"/>
        <v>-3.7208447733164109</v>
      </c>
    </row>
    <row r="127" spans="1:3" x14ac:dyDescent="0.25">
      <c r="A127">
        <v>7</v>
      </c>
      <c r="B127" s="19">
        <f t="shared" si="9"/>
        <v>3.1136911753492584E-2</v>
      </c>
      <c r="C127" s="22">
        <f t="shared" si="10"/>
        <v>-3.4693612904713662</v>
      </c>
    </row>
    <row r="128" spans="1:3" x14ac:dyDescent="0.25">
      <c r="A128">
        <v>15</v>
      </c>
      <c r="B128" s="19">
        <f t="shared" si="9"/>
        <v>1.2944219694723797E-2</v>
      </c>
      <c r="C128" s="22">
        <f t="shared" si="10"/>
        <v>-4.3471059461026966</v>
      </c>
    </row>
    <row r="129" spans="1:3" x14ac:dyDescent="0.25">
      <c r="A129">
        <v>26</v>
      </c>
      <c r="B129" s="19">
        <f t="shared" si="9"/>
        <v>5.0514908730285571E-3</v>
      </c>
      <c r="C129" s="22">
        <f t="shared" si="10"/>
        <v>-5.2880718568825289</v>
      </c>
    </row>
    <row r="130" spans="1:3" x14ac:dyDescent="0.25">
      <c r="A130">
        <v>35</v>
      </c>
      <c r="B130" s="19">
        <f t="shared" si="9"/>
        <v>2.5413249012196945E-3</v>
      </c>
      <c r="C130" s="22">
        <f t="shared" si="10"/>
        <v>-5.9750697192919029</v>
      </c>
    </row>
    <row r="131" spans="1:3" x14ac:dyDescent="0.25">
      <c r="A131">
        <v>31</v>
      </c>
      <c r="B131" s="19">
        <f t="shared" si="9"/>
        <v>3.4286227618721939E-3</v>
      </c>
      <c r="C131" s="22">
        <f t="shared" si="10"/>
        <v>-5.6755966255888639</v>
      </c>
    </row>
    <row r="132" spans="1:3" x14ac:dyDescent="0.25">
      <c r="A132">
        <v>39</v>
      </c>
      <c r="B132" s="19">
        <f t="shared" si="9"/>
        <v>1.8972234831570159E-3</v>
      </c>
      <c r="C132" s="22">
        <f t="shared" si="10"/>
        <v>-6.2673637862401632</v>
      </c>
    </row>
    <row r="133" spans="1:3" x14ac:dyDescent="0.25">
      <c r="A133">
        <v>20</v>
      </c>
      <c r="B133" s="19">
        <f t="shared" si="9"/>
        <v>8.2695585092626787E-3</v>
      </c>
      <c r="C133" s="22">
        <f t="shared" si="10"/>
        <v>-4.7951741559830721</v>
      </c>
    </row>
    <row r="134" spans="1:3" x14ac:dyDescent="0.25">
      <c r="A134">
        <v>21</v>
      </c>
      <c r="B134" s="19">
        <f t="shared" si="9"/>
        <v>7.5965002249045186E-3</v>
      </c>
      <c r="C134" s="22">
        <f t="shared" si="10"/>
        <v>-4.880067634474119</v>
      </c>
    </row>
    <row r="135" spans="1:3" x14ac:dyDescent="0.25">
      <c r="A135">
        <v>12</v>
      </c>
      <c r="B135" s="19">
        <f t="shared" si="9"/>
        <v>1.740257453409445E-2</v>
      </c>
      <c r="C135" s="22">
        <f t="shared" si="10"/>
        <v>-4.0511371219773444</v>
      </c>
    </row>
    <row r="136" spans="1:3" x14ac:dyDescent="0.25">
      <c r="A136">
        <v>46</v>
      </c>
      <c r="B136" s="19">
        <f t="shared" si="9"/>
        <v>1.1527653908642212E-3</v>
      </c>
      <c r="C136" s="22">
        <f t="shared" si="10"/>
        <v>-6.7655915355337362</v>
      </c>
    </row>
    <row r="137" spans="1:3" x14ac:dyDescent="0.25">
      <c r="A137">
        <v>29</v>
      </c>
      <c r="B137" s="19">
        <f t="shared" si="9"/>
        <v>3.9955172469603849E-3</v>
      </c>
      <c r="C137" s="22">
        <f t="shared" si="10"/>
        <v>-5.5225822345628064</v>
      </c>
    </row>
    <row r="138" spans="1:3" x14ac:dyDescent="0.25">
      <c r="A138">
        <v>30</v>
      </c>
      <c r="B138" s="19">
        <f t="shared" si="9"/>
        <v>3.7001114965367126E-3</v>
      </c>
      <c r="C138" s="22">
        <f t="shared" si="10"/>
        <v>-5.5993923255868729</v>
      </c>
    </row>
    <row r="139" spans="1:3" x14ac:dyDescent="0.25">
      <c r="A139">
        <v>31</v>
      </c>
      <c r="B139" s="19">
        <f t="shared" si="9"/>
        <v>3.4286227618721939E-3</v>
      </c>
      <c r="C139" s="22">
        <f t="shared" si="10"/>
        <v>-5.6755966255888639</v>
      </c>
    </row>
    <row r="140" spans="1:3" x14ac:dyDescent="0.25">
      <c r="A140">
        <v>18</v>
      </c>
      <c r="B140" s="19">
        <f t="shared" ref="B140:B203" si="11">_xlfn.GAMMA($B$1+A140)/(_xlfn.GAMMA($B$1)*FACT(A140))*(($B$2/($B$2+1))^$B$1)*(1/($B$2+1))^A140</f>
        <v>9.8411593078557551E-3</v>
      </c>
      <c r="C140" s="22">
        <f t="shared" ref="C140:C203" si="12">LN(B140)</f>
        <v>-4.6211817590187163</v>
      </c>
    </row>
    <row r="141" spans="1:3" x14ac:dyDescent="0.25">
      <c r="A141">
        <v>15</v>
      </c>
      <c r="B141" s="19">
        <f t="shared" si="11"/>
        <v>1.2944219694723797E-2</v>
      </c>
      <c r="C141" s="22">
        <f t="shared" si="12"/>
        <v>-4.3471059461026966</v>
      </c>
    </row>
    <row r="142" spans="1:3" x14ac:dyDescent="0.25">
      <c r="A142">
        <v>16</v>
      </c>
      <c r="B142" s="19">
        <f t="shared" si="11"/>
        <v>1.1790163650590971E-2</v>
      </c>
      <c r="C142" s="22">
        <f t="shared" si="12"/>
        <v>-4.4404896840719408</v>
      </c>
    </row>
    <row r="143" spans="1:3" x14ac:dyDescent="0.25">
      <c r="A143">
        <v>38</v>
      </c>
      <c r="B143" s="19">
        <f t="shared" si="11"/>
        <v>2.0398492423458537E-3</v>
      </c>
      <c r="C143" s="22">
        <f t="shared" si="12"/>
        <v>-6.1948793746676678</v>
      </c>
    </row>
    <row r="144" spans="1:3" x14ac:dyDescent="0.25">
      <c r="A144">
        <v>18</v>
      </c>
      <c r="B144" s="19">
        <f t="shared" si="11"/>
        <v>9.8411593078557551E-3</v>
      </c>
      <c r="C144" s="22">
        <f t="shared" si="12"/>
        <v>-4.6211817590187163</v>
      </c>
    </row>
    <row r="145" spans="1:3" x14ac:dyDescent="0.25">
      <c r="A145">
        <v>20</v>
      </c>
      <c r="B145" s="19">
        <f t="shared" si="11"/>
        <v>8.2695585092626787E-3</v>
      </c>
      <c r="C145" s="22">
        <f t="shared" si="12"/>
        <v>-4.7951741559830721</v>
      </c>
    </row>
    <row r="146" spans="1:3" x14ac:dyDescent="0.25">
      <c r="A146">
        <v>26</v>
      </c>
      <c r="B146" s="19">
        <f t="shared" si="11"/>
        <v>5.0514908730285571E-3</v>
      </c>
      <c r="C146" s="22">
        <f t="shared" si="12"/>
        <v>-5.2880718568825289</v>
      </c>
    </row>
    <row r="147" spans="1:3" x14ac:dyDescent="0.25">
      <c r="A147">
        <v>15</v>
      </c>
      <c r="B147" s="19">
        <f t="shared" si="11"/>
        <v>1.2944219694723797E-2</v>
      </c>
      <c r="C147" s="22">
        <f t="shared" si="12"/>
        <v>-4.3471059461026966</v>
      </c>
    </row>
    <row r="148" spans="1:3" x14ac:dyDescent="0.25">
      <c r="A148">
        <v>12</v>
      </c>
      <c r="B148" s="19">
        <f t="shared" si="11"/>
        <v>1.740257453409445E-2</v>
      </c>
      <c r="C148" s="22">
        <f t="shared" si="12"/>
        <v>-4.0511371219773444</v>
      </c>
    </row>
    <row r="149" spans="1:3" x14ac:dyDescent="0.25">
      <c r="A149">
        <v>28</v>
      </c>
      <c r="B149" s="19">
        <f t="shared" si="11"/>
        <v>4.3173039044430905E-3</v>
      </c>
      <c r="C149" s="22">
        <f t="shared" si="12"/>
        <v>-5.4451241677489426</v>
      </c>
    </row>
    <row r="150" spans="1:3" x14ac:dyDescent="0.25">
      <c r="A150">
        <v>19</v>
      </c>
      <c r="B150" s="19">
        <f t="shared" si="11"/>
        <v>9.0144442567063783E-3</v>
      </c>
      <c r="C150" s="22">
        <f t="shared" si="12"/>
        <v>-4.7089270707377429</v>
      </c>
    </row>
    <row r="151" spans="1:3" x14ac:dyDescent="0.25">
      <c r="A151">
        <v>19</v>
      </c>
      <c r="B151" s="19">
        <f t="shared" si="11"/>
        <v>9.0144442567063783E-3</v>
      </c>
      <c r="C151" s="22">
        <f t="shared" si="12"/>
        <v>-4.7089270707377429</v>
      </c>
    </row>
    <row r="152" spans="1:3" x14ac:dyDescent="0.25">
      <c r="A152">
        <v>17</v>
      </c>
      <c r="B152" s="19">
        <f t="shared" si="11"/>
        <v>1.0761620684857127E-2</v>
      </c>
      <c r="C152" s="22">
        <f t="shared" si="12"/>
        <v>-4.5317691143214933</v>
      </c>
    </row>
    <row r="153" spans="1:3" x14ac:dyDescent="0.25">
      <c r="A153">
        <v>17</v>
      </c>
      <c r="B153" s="19">
        <f t="shared" si="11"/>
        <v>1.0761620684857127E-2</v>
      </c>
      <c r="C153" s="22">
        <f t="shared" si="12"/>
        <v>-4.5317691143214933</v>
      </c>
    </row>
    <row r="154" spans="1:3" x14ac:dyDescent="0.25">
      <c r="A154">
        <v>19</v>
      </c>
      <c r="B154" s="19">
        <f t="shared" si="11"/>
        <v>9.0144442567063783E-3</v>
      </c>
      <c r="C154" s="22">
        <f t="shared" si="12"/>
        <v>-4.7089270707377429</v>
      </c>
    </row>
    <row r="155" spans="1:3" x14ac:dyDescent="0.25">
      <c r="A155">
        <v>7</v>
      </c>
      <c r="B155" s="19">
        <f t="shared" si="11"/>
        <v>3.1136911753492584E-2</v>
      </c>
      <c r="C155" s="22">
        <f t="shared" si="12"/>
        <v>-3.4693612904713662</v>
      </c>
    </row>
    <row r="156" spans="1:3" x14ac:dyDescent="0.25">
      <c r="A156">
        <v>24</v>
      </c>
      <c r="B156" s="19">
        <f t="shared" si="11"/>
        <v>5.9296307233625009E-3</v>
      </c>
      <c r="C156" s="22">
        <f t="shared" si="12"/>
        <v>-5.1277933405316745</v>
      </c>
    </row>
    <row r="157" spans="1:3" x14ac:dyDescent="0.25">
      <c r="A157">
        <v>8</v>
      </c>
      <c r="B157" s="19">
        <f t="shared" si="11"/>
        <v>2.7345238326194957E-2</v>
      </c>
      <c r="C157" s="22">
        <f t="shared" si="12"/>
        <v>-3.5992128666903898</v>
      </c>
    </row>
    <row r="158" spans="1:3" x14ac:dyDescent="0.25">
      <c r="A158">
        <v>15</v>
      </c>
      <c r="B158" s="19">
        <f t="shared" si="11"/>
        <v>1.2944219694723797E-2</v>
      </c>
      <c r="C158" s="22">
        <f t="shared" si="12"/>
        <v>-4.3471059461026966</v>
      </c>
    </row>
    <row r="159" spans="1:3" x14ac:dyDescent="0.25">
      <c r="A159">
        <v>13</v>
      </c>
      <c r="B159" s="19">
        <f t="shared" si="11"/>
        <v>1.5720035250319658E-2</v>
      </c>
      <c r="C159" s="22">
        <f t="shared" si="12"/>
        <v>-4.1528192495968437</v>
      </c>
    </row>
    <row r="160" spans="1:3" x14ac:dyDescent="0.25">
      <c r="A160">
        <v>20</v>
      </c>
      <c r="B160" s="19">
        <f t="shared" si="11"/>
        <v>8.2695585092626787E-3</v>
      </c>
      <c r="C160" s="22">
        <f t="shared" si="12"/>
        <v>-4.7951741559830721</v>
      </c>
    </row>
    <row r="161" spans="1:3" x14ac:dyDescent="0.25">
      <c r="A161">
        <v>21</v>
      </c>
      <c r="B161" s="19">
        <f t="shared" si="11"/>
        <v>7.5965002249045186E-3</v>
      </c>
      <c r="C161" s="22">
        <f t="shared" si="12"/>
        <v>-4.880067634474119</v>
      </c>
    </row>
    <row r="162" spans="1:3" x14ac:dyDescent="0.25">
      <c r="A162">
        <v>10</v>
      </c>
      <c r="B162" s="19">
        <f t="shared" si="11"/>
        <v>2.1580843221814291E-2</v>
      </c>
      <c r="C162" s="22">
        <f t="shared" si="12"/>
        <v>-3.8359492456887287</v>
      </c>
    </row>
    <row r="163" spans="1:3" x14ac:dyDescent="0.25">
      <c r="A163">
        <v>2</v>
      </c>
      <c r="B163" s="19">
        <f t="shared" si="11"/>
        <v>7.9705253550566499E-2</v>
      </c>
      <c r="C163" s="22">
        <f t="shared" si="12"/>
        <v>-2.5294197787891535</v>
      </c>
    </row>
    <row r="164" spans="1:3" x14ac:dyDescent="0.25">
      <c r="A164">
        <v>5</v>
      </c>
      <c r="B164" s="19">
        <f t="shared" si="11"/>
        <v>4.1839374828527794E-2</v>
      </c>
      <c r="C164" s="22">
        <f t="shared" si="12"/>
        <v>-3.1739174012938944</v>
      </c>
    </row>
    <row r="165" spans="1:3" x14ac:dyDescent="0.25">
      <c r="A165">
        <v>2</v>
      </c>
      <c r="B165" s="19">
        <f t="shared" si="11"/>
        <v>7.9705253550566499E-2</v>
      </c>
      <c r="C165" s="22">
        <f t="shared" si="12"/>
        <v>-2.5294197787891535</v>
      </c>
    </row>
    <row r="166" spans="1:3" x14ac:dyDescent="0.25">
      <c r="A166">
        <v>2</v>
      </c>
      <c r="B166" s="19">
        <f t="shared" si="11"/>
        <v>7.9705253550566499E-2</v>
      </c>
      <c r="C166" s="22">
        <f t="shared" si="12"/>
        <v>-2.5294197787891535</v>
      </c>
    </row>
    <row r="167" spans="1:3" x14ac:dyDescent="0.25">
      <c r="A167">
        <v>2</v>
      </c>
      <c r="B167" s="19">
        <f t="shared" si="11"/>
        <v>7.9705253550566499E-2</v>
      </c>
      <c r="C167" s="22">
        <f t="shared" si="12"/>
        <v>-2.5294197787891535</v>
      </c>
    </row>
    <row r="168" spans="1:3" x14ac:dyDescent="0.25">
      <c r="A168">
        <v>1</v>
      </c>
      <c r="B168" s="19">
        <f t="shared" si="11"/>
        <v>0.11678135419723437</v>
      </c>
      <c r="C168" s="22">
        <f t="shared" si="12"/>
        <v>-2.1474518600539358</v>
      </c>
    </row>
    <row r="169" spans="1:3" x14ac:dyDescent="0.25">
      <c r="A169">
        <v>0</v>
      </c>
      <c r="B169" s="19">
        <f t="shared" si="11"/>
        <v>0.27701411608900484</v>
      </c>
      <c r="C169" s="22">
        <f t="shared" si="12"/>
        <v>-1.2836868134831205</v>
      </c>
    </row>
    <row r="170" spans="1:3" x14ac:dyDescent="0.25">
      <c r="A170">
        <v>4</v>
      </c>
      <c r="B170" s="19">
        <f t="shared" si="11"/>
        <v>4.9863153757332676E-2</v>
      </c>
      <c r="C170" s="22">
        <f t="shared" si="12"/>
        <v>-2.998472950634103</v>
      </c>
    </row>
    <row r="171" spans="1:3" x14ac:dyDescent="0.25">
      <c r="A171">
        <v>1</v>
      </c>
      <c r="B171" s="19">
        <f t="shared" si="11"/>
        <v>0.11678135419723437</v>
      </c>
      <c r="C171" s="22">
        <f t="shared" si="12"/>
        <v>-2.1474518600539358</v>
      </c>
    </row>
    <row r="172" spans="1:3" x14ac:dyDescent="0.25">
      <c r="A172">
        <v>1</v>
      </c>
      <c r="B172" s="19">
        <f t="shared" si="11"/>
        <v>0.11678135419723437</v>
      </c>
      <c r="C172" s="22">
        <f t="shared" si="12"/>
        <v>-2.1474518600539358</v>
      </c>
    </row>
    <row r="173" spans="1:3" x14ac:dyDescent="0.25">
      <c r="A173">
        <v>1</v>
      </c>
      <c r="B173" s="19">
        <f t="shared" si="11"/>
        <v>0.11678135419723437</v>
      </c>
      <c r="C173" s="22">
        <f t="shared" si="12"/>
        <v>-2.1474518600539358</v>
      </c>
    </row>
    <row r="174" spans="1:3" x14ac:dyDescent="0.25">
      <c r="A174">
        <v>2</v>
      </c>
      <c r="B174" s="19">
        <f t="shared" si="11"/>
        <v>7.9705253550566499E-2</v>
      </c>
      <c r="C174" s="22">
        <f t="shared" si="12"/>
        <v>-2.5294197787891535</v>
      </c>
    </row>
    <row r="175" spans="1:3" x14ac:dyDescent="0.25">
      <c r="A175">
        <v>2</v>
      </c>
      <c r="B175" s="19">
        <f t="shared" si="11"/>
        <v>7.9705253550566499E-2</v>
      </c>
      <c r="C175" s="22">
        <f t="shared" si="12"/>
        <v>-2.5294197787891535</v>
      </c>
    </row>
    <row r="176" spans="1:3" x14ac:dyDescent="0.25">
      <c r="A176">
        <v>1</v>
      </c>
      <c r="B176" s="19">
        <f t="shared" si="11"/>
        <v>0.11678135419723437</v>
      </c>
      <c r="C176" s="22">
        <f t="shared" si="12"/>
        <v>-2.1474518600539358</v>
      </c>
    </row>
    <row r="177" spans="1:3" x14ac:dyDescent="0.25">
      <c r="A177">
        <v>18</v>
      </c>
      <c r="B177" s="19">
        <f t="shared" si="11"/>
        <v>9.8411593078557551E-3</v>
      </c>
      <c r="C177" s="22">
        <f t="shared" si="12"/>
        <v>-4.6211817590187163</v>
      </c>
    </row>
    <row r="178" spans="1:3" x14ac:dyDescent="0.25">
      <c r="A178">
        <v>21</v>
      </c>
      <c r="B178" s="19">
        <f t="shared" si="11"/>
        <v>7.5965002249045186E-3</v>
      </c>
      <c r="C178" s="22">
        <f t="shared" si="12"/>
        <v>-4.880067634474119</v>
      </c>
    </row>
    <row r="179" spans="1:3" x14ac:dyDescent="0.25">
      <c r="A179">
        <v>52</v>
      </c>
      <c r="B179" s="19">
        <f t="shared" si="11"/>
        <v>7.5992143926249312E-4</v>
      </c>
      <c r="C179" s="22">
        <f t="shared" si="12"/>
        <v>-7.1822954994183377</v>
      </c>
    </row>
    <row r="180" spans="1:3" x14ac:dyDescent="0.25">
      <c r="A180">
        <v>31</v>
      </c>
      <c r="B180" s="19">
        <f t="shared" si="11"/>
        <v>3.4286227618721939E-3</v>
      </c>
      <c r="C180" s="22">
        <f t="shared" si="12"/>
        <v>-5.6755966255888639</v>
      </c>
    </row>
    <row r="181" spans="1:3" x14ac:dyDescent="0.25">
      <c r="A181">
        <v>30</v>
      </c>
      <c r="B181" s="19">
        <f t="shared" si="11"/>
        <v>3.7001114965367126E-3</v>
      </c>
      <c r="C181" s="22">
        <f t="shared" si="12"/>
        <v>-5.5993923255868729</v>
      </c>
    </row>
    <row r="182" spans="1:3" x14ac:dyDescent="0.25">
      <c r="A182">
        <v>37</v>
      </c>
      <c r="B182" s="19">
        <f t="shared" si="11"/>
        <v>2.194027758222407E-3</v>
      </c>
      <c r="C182" s="22">
        <f t="shared" si="12"/>
        <v>-6.1220162653301875</v>
      </c>
    </row>
    <row r="183" spans="1:3" x14ac:dyDescent="0.25">
      <c r="A183">
        <v>56</v>
      </c>
      <c r="B183" s="19">
        <f t="shared" si="11"/>
        <v>5.7801187621721285E-4</v>
      </c>
      <c r="C183" s="22">
        <f t="shared" si="12"/>
        <v>-7.4559161424143818</v>
      </c>
    </row>
    <row r="184" spans="1:3" x14ac:dyDescent="0.25">
      <c r="A184">
        <v>6</v>
      </c>
      <c r="B184" s="19">
        <f t="shared" si="11"/>
        <v>3.5834602236800302E-2</v>
      </c>
      <c r="C184" s="22">
        <f t="shared" si="12"/>
        <v>-3.3288413094499498</v>
      </c>
    </row>
    <row r="185" spans="1:3" x14ac:dyDescent="0.25">
      <c r="A185">
        <v>30</v>
      </c>
      <c r="B185" s="19">
        <f t="shared" si="11"/>
        <v>3.7001114965367126E-3</v>
      </c>
      <c r="C185" s="22">
        <f t="shared" si="12"/>
        <v>-5.5993923255868729</v>
      </c>
    </row>
    <row r="186" spans="1:3" x14ac:dyDescent="0.25">
      <c r="A186">
        <v>69</v>
      </c>
      <c r="B186" s="19">
        <f t="shared" si="11"/>
        <v>2.4176005257726642E-4</v>
      </c>
      <c r="C186" s="22">
        <f t="shared" si="12"/>
        <v>-8.3275648419627561</v>
      </c>
    </row>
    <row r="187" spans="1:3" x14ac:dyDescent="0.25">
      <c r="A187">
        <v>41</v>
      </c>
      <c r="B187" s="19">
        <f t="shared" si="11"/>
        <v>1.6429343764371523E-3</v>
      </c>
      <c r="C187" s="22">
        <f t="shared" si="12"/>
        <v>-6.41127138202891</v>
      </c>
    </row>
    <row r="188" spans="1:3" x14ac:dyDescent="0.25">
      <c r="A188">
        <v>47</v>
      </c>
      <c r="B188" s="19">
        <f t="shared" si="11"/>
        <v>1.0747900322112321E-3</v>
      </c>
      <c r="C188" s="22">
        <f t="shared" si="12"/>
        <v>-6.8356299553529984</v>
      </c>
    </row>
    <row r="189" spans="1:3" x14ac:dyDescent="0.25">
      <c r="A189">
        <v>45</v>
      </c>
      <c r="B189" s="19">
        <f t="shared" si="11"/>
        <v>1.2367180067385684E-3</v>
      </c>
      <c r="C189" s="22">
        <f t="shared" si="12"/>
        <v>-6.6952941770096821</v>
      </c>
    </row>
    <row r="190" spans="1:3" x14ac:dyDescent="0.25">
      <c r="A190">
        <v>31</v>
      </c>
      <c r="B190" s="19">
        <f t="shared" si="11"/>
        <v>3.4286227618721939E-3</v>
      </c>
      <c r="C190" s="22">
        <f t="shared" si="12"/>
        <v>-5.6755966255888639</v>
      </c>
    </row>
    <row r="191" spans="1:3" x14ac:dyDescent="0.25">
      <c r="A191">
        <v>19</v>
      </c>
      <c r="B191" s="19">
        <f t="shared" si="11"/>
        <v>9.0144442567063783E-3</v>
      </c>
      <c r="C191" s="22">
        <f t="shared" si="12"/>
        <v>-4.7089270707377429</v>
      </c>
    </row>
    <row r="192" spans="1:3" x14ac:dyDescent="0.25">
      <c r="A192">
        <v>12</v>
      </c>
      <c r="B192" s="19">
        <f t="shared" si="11"/>
        <v>1.740257453409445E-2</v>
      </c>
      <c r="C192" s="22">
        <f t="shared" si="12"/>
        <v>-4.0511371219773444</v>
      </c>
    </row>
    <row r="193" spans="1:3" x14ac:dyDescent="0.25">
      <c r="A193">
        <v>29</v>
      </c>
      <c r="B193" s="19">
        <f t="shared" si="11"/>
        <v>3.9955172469603849E-3</v>
      </c>
      <c r="C193" s="22">
        <f t="shared" si="12"/>
        <v>-5.5225822345628064</v>
      </c>
    </row>
    <row r="194" spans="1:3" x14ac:dyDescent="0.25">
      <c r="A194">
        <v>16</v>
      </c>
      <c r="B194" s="19">
        <f t="shared" si="11"/>
        <v>1.1790163650590971E-2</v>
      </c>
      <c r="C194" s="22">
        <f t="shared" si="12"/>
        <v>-4.4404896840719408</v>
      </c>
    </row>
    <row r="195" spans="1:3" x14ac:dyDescent="0.25">
      <c r="A195">
        <v>24</v>
      </c>
      <c r="B195" s="19">
        <f t="shared" si="11"/>
        <v>5.9296307233625009E-3</v>
      </c>
      <c r="C195" s="22">
        <f t="shared" si="12"/>
        <v>-5.1277933405316745</v>
      </c>
    </row>
    <row r="196" spans="1:3" x14ac:dyDescent="0.25">
      <c r="A196">
        <v>4</v>
      </c>
      <c r="B196" s="19">
        <f t="shared" si="11"/>
        <v>4.9863153757332676E-2</v>
      </c>
      <c r="C196" s="22">
        <f t="shared" si="12"/>
        <v>-2.998472950634103</v>
      </c>
    </row>
    <row r="197" spans="1:3" x14ac:dyDescent="0.25">
      <c r="A197">
        <v>2</v>
      </c>
      <c r="B197" s="19">
        <f t="shared" si="11"/>
        <v>7.9705253550566499E-2</v>
      </c>
      <c r="C197" s="22">
        <f t="shared" si="12"/>
        <v>-2.5294197787891535</v>
      </c>
    </row>
    <row r="198" spans="1:3" x14ac:dyDescent="0.25">
      <c r="A198">
        <v>8</v>
      </c>
      <c r="B198" s="19">
        <f t="shared" si="11"/>
        <v>2.7345238326194957E-2</v>
      </c>
      <c r="C198" s="22">
        <f t="shared" si="12"/>
        <v>-3.5992128666903898</v>
      </c>
    </row>
    <row r="199" spans="1:3" x14ac:dyDescent="0.25">
      <c r="A199">
        <v>6</v>
      </c>
      <c r="B199" s="19">
        <f t="shared" si="11"/>
        <v>3.5834602236800302E-2</v>
      </c>
      <c r="C199" s="22">
        <f t="shared" si="12"/>
        <v>-3.3288413094499498</v>
      </c>
    </row>
    <row r="200" spans="1:3" x14ac:dyDescent="0.25">
      <c r="A200">
        <v>1</v>
      </c>
      <c r="B200" s="19">
        <f t="shared" si="11"/>
        <v>0.11678135419723437</v>
      </c>
      <c r="C200" s="22">
        <f t="shared" si="12"/>
        <v>-2.1474518600539358</v>
      </c>
    </row>
    <row r="201" spans="1:3" x14ac:dyDescent="0.25">
      <c r="A201">
        <v>0</v>
      </c>
      <c r="B201" s="19">
        <f t="shared" si="11"/>
        <v>0.27701411608900484</v>
      </c>
      <c r="C201" s="22">
        <f t="shared" si="12"/>
        <v>-1.2836868134831205</v>
      </c>
    </row>
    <row r="202" spans="1:3" x14ac:dyDescent="0.25">
      <c r="A202">
        <v>0</v>
      </c>
      <c r="B202" s="19">
        <f t="shared" si="11"/>
        <v>0.27701411608900484</v>
      </c>
      <c r="C202" s="22">
        <f t="shared" si="12"/>
        <v>-1.2836868134831205</v>
      </c>
    </row>
    <row r="203" spans="1:3" x14ac:dyDescent="0.25">
      <c r="A203">
        <v>0</v>
      </c>
      <c r="B203" s="19">
        <f t="shared" si="11"/>
        <v>0.27701411608900484</v>
      </c>
      <c r="C203" s="22">
        <f t="shared" si="12"/>
        <v>-1.2836868134831205</v>
      </c>
    </row>
    <row r="204" spans="1:3" x14ac:dyDescent="0.25">
      <c r="A204">
        <v>1</v>
      </c>
      <c r="B204" s="19">
        <f t="shared" ref="B204:B246" si="13">_xlfn.GAMMA($B$1+A204)/(_xlfn.GAMMA($B$1)*FACT(A204))*(($B$2/($B$2+1))^$B$1)*(1/($B$2+1))^A204</f>
        <v>0.11678135419723437</v>
      </c>
      <c r="C204" s="22">
        <f t="shared" ref="C204:C246" si="14">LN(B204)</f>
        <v>-2.1474518600539358</v>
      </c>
    </row>
    <row r="205" spans="1:3" x14ac:dyDescent="0.25">
      <c r="A205">
        <v>1</v>
      </c>
      <c r="B205" s="19">
        <f t="shared" si="13"/>
        <v>0.11678135419723437</v>
      </c>
      <c r="C205" s="22">
        <f t="shared" si="14"/>
        <v>-2.1474518600539358</v>
      </c>
    </row>
    <row r="206" spans="1:3" x14ac:dyDescent="0.25">
      <c r="A206">
        <v>0</v>
      </c>
      <c r="B206" s="19">
        <f t="shared" si="13"/>
        <v>0.27701411608900484</v>
      </c>
      <c r="C206" s="22">
        <f t="shared" si="14"/>
        <v>-1.2836868134831205</v>
      </c>
    </row>
    <row r="207" spans="1:3" x14ac:dyDescent="0.25">
      <c r="A207">
        <v>2</v>
      </c>
      <c r="B207" s="19">
        <f t="shared" si="13"/>
        <v>7.9705253550566499E-2</v>
      </c>
      <c r="C207" s="22">
        <f t="shared" si="14"/>
        <v>-2.5294197787891535</v>
      </c>
    </row>
    <row r="208" spans="1:3" x14ac:dyDescent="0.25">
      <c r="A208">
        <v>2</v>
      </c>
      <c r="B208" s="19">
        <f t="shared" si="13"/>
        <v>7.9705253550566499E-2</v>
      </c>
      <c r="C208" s="22">
        <f t="shared" si="14"/>
        <v>-2.5294197787891535</v>
      </c>
    </row>
    <row r="209" spans="1:3" x14ac:dyDescent="0.25">
      <c r="A209">
        <v>2</v>
      </c>
      <c r="B209" s="19">
        <f t="shared" si="13"/>
        <v>7.9705253550566499E-2</v>
      </c>
      <c r="C209" s="22">
        <f t="shared" si="14"/>
        <v>-2.5294197787891535</v>
      </c>
    </row>
    <row r="210" spans="1:3" x14ac:dyDescent="0.25">
      <c r="A210">
        <v>2</v>
      </c>
      <c r="B210" s="19">
        <f t="shared" si="13"/>
        <v>7.9705253550566499E-2</v>
      </c>
      <c r="C210" s="22">
        <f t="shared" si="14"/>
        <v>-2.5294197787891535</v>
      </c>
    </row>
    <row r="211" spans="1:3" x14ac:dyDescent="0.25">
      <c r="A211">
        <v>1</v>
      </c>
      <c r="B211" s="19">
        <f t="shared" si="13"/>
        <v>0.11678135419723437</v>
      </c>
      <c r="C211" s="22">
        <f t="shared" si="14"/>
        <v>-2.1474518600539358</v>
      </c>
    </row>
    <row r="212" spans="1:3" x14ac:dyDescent="0.25">
      <c r="A212">
        <v>2</v>
      </c>
      <c r="B212" s="19">
        <f t="shared" si="13"/>
        <v>7.9705253550566499E-2</v>
      </c>
      <c r="C212" s="22">
        <f t="shared" si="14"/>
        <v>-2.5294197787891535</v>
      </c>
    </row>
    <row r="213" spans="1:3" x14ac:dyDescent="0.25">
      <c r="A213">
        <v>1</v>
      </c>
      <c r="B213" s="19">
        <f t="shared" si="13"/>
        <v>0.11678135419723437</v>
      </c>
      <c r="C213" s="22">
        <f t="shared" si="14"/>
        <v>-2.1474518600539358</v>
      </c>
    </row>
    <row r="214" spans="1:3" x14ac:dyDescent="0.25">
      <c r="A214">
        <v>0</v>
      </c>
      <c r="B214" s="19">
        <f t="shared" si="13"/>
        <v>0.27701411608900484</v>
      </c>
      <c r="C214" s="22">
        <f t="shared" si="14"/>
        <v>-1.2836868134831205</v>
      </c>
    </row>
    <row r="215" spans="1:3" x14ac:dyDescent="0.25">
      <c r="A215">
        <v>2</v>
      </c>
      <c r="B215" s="19">
        <f t="shared" si="13"/>
        <v>7.9705253550566499E-2</v>
      </c>
      <c r="C215" s="22">
        <f t="shared" si="14"/>
        <v>-2.5294197787891535</v>
      </c>
    </row>
    <row r="216" spans="1:3" x14ac:dyDescent="0.25">
      <c r="A216">
        <v>0</v>
      </c>
      <c r="B216" s="19">
        <f t="shared" si="13"/>
        <v>0.27701411608900484</v>
      </c>
      <c r="C216" s="22">
        <f t="shared" si="14"/>
        <v>-1.2836868134831205</v>
      </c>
    </row>
    <row r="217" spans="1:3" x14ac:dyDescent="0.25">
      <c r="A217">
        <v>2</v>
      </c>
      <c r="B217" s="19">
        <f t="shared" si="13"/>
        <v>7.9705253550566499E-2</v>
      </c>
      <c r="C217" s="22">
        <f t="shared" si="14"/>
        <v>-2.5294197787891535</v>
      </c>
    </row>
    <row r="218" spans="1:3" x14ac:dyDescent="0.25">
      <c r="A218">
        <v>0</v>
      </c>
      <c r="B218" s="19">
        <f t="shared" si="13"/>
        <v>0.27701411608900484</v>
      </c>
      <c r="C218" s="22">
        <f t="shared" si="14"/>
        <v>-1.2836868134831205</v>
      </c>
    </row>
    <row r="219" spans="1:3" x14ac:dyDescent="0.25">
      <c r="A219">
        <v>1</v>
      </c>
      <c r="B219" s="19">
        <f t="shared" si="13"/>
        <v>0.11678135419723437</v>
      </c>
      <c r="C219" s="22">
        <f t="shared" si="14"/>
        <v>-2.1474518600539358</v>
      </c>
    </row>
    <row r="220" spans="1:3" x14ac:dyDescent="0.25">
      <c r="A220">
        <v>0</v>
      </c>
      <c r="B220" s="19">
        <f t="shared" si="13"/>
        <v>0.27701411608900484</v>
      </c>
      <c r="C220" s="22">
        <f t="shared" si="14"/>
        <v>-1.2836868134831205</v>
      </c>
    </row>
    <row r="221" spans="1:3" x14ac:dyDescent="0.25">
      <c r="A221">
        <v>1</v>
      </c>
      <c r="B221" s="19">
        <f t="shared" si="13"/>
        <v>0.11678135419723437</v>
      </c>
      <c r="C221" s="22">
        <f t="shared" si="14"/>
        <v>-2.1474518600539358</v>
      </c>
    </row>
    <row r="222" spans="1:3" x14ac:dyDescent="0.25">
      <c r="A222">
        <v>1</v>
      </c>
      <c r="B222" s="19">
        <f t="shared" si="13"/>
        <v>0.11678135419723437</v>
      </c>
      <c r="C222" s="22">
        <f t="shared" si="14"/>
        <v>-2.1474518600539358</v>
      </c>
    </row>
    <row r="223" spans="1:3" x14ac:dyDescent="0.25">
      <c r="A223">
        <v>0</v>
      </c>
      <c r="B223" s="19">
        <f t="shared" si="13"/>
        <v>0.27701411608900484</v>
      </c>
      <c r="C223" s="22">
        <f t="shared" si="14"/>
        <v>-1.2836868134831205</v>
      </c>
    </row>
    <row r="224" spans="1:3" x14ac:dyDescent="0.25">
      <c r="A224">
        <v>0</v>
      </c>
      <c r="B224" s="19">
        <f t="shared" si="13"/>
        <v>0.27701411608900484</v>
      </c>
      <c r="C224" s="22">
        <f t="shared" si="14"/>
        <v>-1.2836868134831205</v>
      </c>
    </row>
    <row r="225" spans="1:3" x14ac:dyDescent="0.25">
      <c r="A225">
        <v>0</v>
      </c>
      <c r="B225" s="19">
        <f t="shared" si="13"/>
        <v>0.27701411608900484</v>
      </c>
      <c r="C225" s="22">
        <f t="shared" si="14"/>
        <v>-1.2836868134831205</v>
      </c>
    </row>
    <row r="226" spans="1:3" x14ac:dyDescent="0.25">
      <c r="A226">
        <v>0</v>
      </c>
      <c r="B226" s="19">
        <f t="shared" si="13"/>
        <v>0.27701411608900484</v>
      </c>
      <c r="C226" s="22">
        <f t="shared" si="14"/>
        <v>-1.2836868134831205</v>
      </c>
    </row>
    <row r="227" spans="1:3" x14ac:dyDescent="0.25">
      <c r="A227">
        <v>0</v>
      </c>
      <c r="B227" s="19">
        <f t="shared" si="13"/>
        <v>0.27701411608900484</v>
      </c>
      <c r="C227" s="22">
        <f t="shared" si="14"/>
        <v>-1.2836868134831205</v>
      </c>
    </row>
    <row r="228" spans="1:3" x14ac:dyDescent="0.25">
      <c r="A228">
        <v>3</v>
      </c>
      <c r="B228" s="19">
        <f t="shared" si="13"/>
        <v>6.133308480716624E-2</v>
      </c>
      <c r="C228" s="22">
        <f t="shared" si="14"/>
        <v>-2.7914358621065429</v>
      </c>
    </row>
    <row r="229" spans="1:3" x14ac:dyDescent="0.25">
      <c r="A229">
        <v>0</v>
      </c>
      <c r="B229" s="19">
        <f t="shared" si="13"/>
        <v>0.27701411608900484</v>
      </c>
      <c r="C229" s="22">
        <f t="shared" si="14"/>
        <v>-1.2836868134831205</v>
      </c>
    </row>
    <row r="230" spans="1:3" x14ac:dyDescent="0.25">
      <c r="A230">
        <v>3</v>
      </c>
      <c r="B230" s="19">
        <f t="shared" si="13"/>
        <v>6.133308480716624E-2</v>
      </c>
      <c r="C230" s="22">
        <f t="shared" si="14"/>
        <v>-2.7914358621065429</v>
      </c>
    </row>
    <row r="231" spans="1:3" x14ac:dyDescent="0.25">
      <c r="A231">
        <v>7</v>
      </c>
      <c r="B231" s="19">
        <f t="shared" si="13"/>
        <v>3.1136911753492584E-2</v>
      </c>
      <c r="C231" s="22">
        <f t="shared" si="14"/>
        <v>-3.4693612904713662</v>
      </c>
    </row>
    <row r="232" spans="1:3" x14ac:dyDescent="0.25">
      <c r="A232">
        <v>1</v>
      </c>
      <c r="B232" s="19">
        <f t="shared" si="13"/>
        <v>0.11678135419723437</v>
      </c>
      <c r="C232" s="22">
        <f t="shared" si="14"/>
        <v>-2.1474518600539358</v>
      </c>
    </row>
    <row r="233" spans="1:3" x14ac:dyDescent="0.25">
      <c r="A233">
        <v>2</v>
      </c>
      <c r="B233" s="19">
        <f t="shared" si="13"/>
        <v>7.9705253550566499E-2</v>
      </c>
      <c r="C233" s="22">
        <f t="shared" si="14"/>
        <v>-2.5294197787891535</v>
      </c>
    </row>
    <row r="234" spans="1:3" x14ac:dyDescent="0.25">
      <c r="A234">
        <v>7</v>
      </c>
      <c r="B234" s="19">
        <f t="shared" si="13"/>
        <v>3.1136911753492584E-2</v>
      </c>
      <c r="C234" s="22">
        <f t="shared" si="14"/>
        <v>-3.4693612904713662</v>
      </c>
    </row>
    <row r="235" spans="1:3" x14ac:dyDescent="0.25">
      <c r="A235">
        <v>0</v>
      </c>
      <c r="B235" s="19">
        <f t="shared" si="13"/>
        <v>0.27701411608900484</v>
      </c>
      <c r="C235" s="22">
        <f t="shared" si="14"/>
        <v>-1.2836868134831205</v>
      </c>
    </row>
    <row r="236" spans="1:3" x14ac:dyDescent="0.25">
      <c r="A236">
        <v>2</v>
      </c>
      <c r="B236" s="19">
        <f t="shared" si="13"/>
        <v>7.9705253550566499E-2</v>
      </c>
      <c r="C236" s="22">
        <f t="shared" si="14"/>
        <v>-2.5294197787891535</v>
      </c>
    </row>
    <row r="237" spans="1:3" x14ac:dyDescent="0.25">
      <c r="A237">
        <v>2</v>
      </c>
      <c r="B237" s="19">
        <f t="shared" si="13"/>
        <v>7.9705253550566499E-2</v>
      </c>
      <c r="C237" s="22">
        <f t="shared" si="14"/>
        <v>-2.5294197787891535</v>
      </c>
    </row>
    <row r="238" spans="1:3" x14ac:dyDescent="0.25">
      <c r="A238">
        <v>5</v>
      </c>
      <c r="B238" s="19">
        <f t="shared" si="13"/>
        <v>4.1839374828527794E-2</v>
      </c>
      <c r="C238" s="22">
        <f t="shared" si="14"/>
        <v>-3.1739174012938944</v>
      </c>
    </row>
    <row r="239" spans="1:3" x14ac:dyDescent="0.25">
      <c r="A239">
        <v>3</v>
      </c>
      <c r="B239" s="19">
        <f t="shared" si="13"/>
        <v>6.133308480716624E-2</v>
      </c>
      <c r="C239" s="22">
        <f t="shared" si="14"/>
        <v>-2.7914358621065429</v>
      </c>
    </row>
    <row r="240" spans="1:3" x14ac:dyDescent="0.25">
      <c r="A240">
        <v>2</v>
      </c>
      <c r="B240" s="19">
        <f t="shared" si="13"/>
        <v>7.9705253550566499E-2</v>
      </c>
      <c r="C240" s="22">
        <f t="shared" si="14"/>
        <v>-2.5294197787891535</v>
      </c>
    </row>
    <row r="241" spans="1:3" x14ac:dyDescent="0.25">
      <c r="A241">
        <v>7</v>
      </c>
      <c r="B241" s="19">
        <f t="shared" si="13"/>
        <v>3.1136911753492584E-2</v>
      </c>
      <c r="C241" s="22">
        <f t="shared" si="14"/>
        <v>-3.4693612904713662</v>
      </c>
    </row>
    <row r="242" spans="1:3" x14ac:dyDescent="0.25">
      <c r="A242">
        <v>2</v>
      </c>
      <c r="B242" s="19">
        <f t="shared" si="13"/>
        <v>7.9705253550566499E-2</v>
      </c>
      <c r="C242" s="22">
        <f t="shared" si="14"/>
        <v>-2.5294197787891535</v>
      </c>
    </row>
    <row r="243" spans="1:3" x14ac:dyDescent="0.25">
      <c r="A243">
        <v>4</v>
      </c>
      <c r="B243" s="19">
        <f t="shared" si="13"/>
        <v>4.9863153757332676E-2</v>
      </c>
      <c r="C243" s="22">
        <f t="shared" si="14"/>
        <v>-2.998472950634103</v>
      </c>
    </row>
    <row r="244" spans="1:3" x14ac:dyDescent="0.25">
      <c r="A244">
        <v>2</v>
      </c>
      <c r="B244" s="19">
        <f t="shared" si="13"/>
        <v>7.9705253550566499E-2</v>
      </c>
      <c r="C244" s="22">
        <f t="shared" si="14"/>
        <v>-2.5294197787891535</v>
      </c>
    </row>
    <row r="245" spans="1:3" x14ac:dyDescent="0.25">
      <c r="A245">
        <v>0</v>
      </c>
      <c r="B245" s="19">
        <f t="shared" si="13"/>
        <v>0.27701411608900484</v>
      </c>
      <c r="C245" s="22">
        <f t="shared" si="14"/>
        <v>-1.2836868134831205</v>
      </c>
    </row>
    <row r="246" spans="1:3" x14ac:dyDescent="0.25">
      <c r="A246">
        <v>7</v>
      </c>
      <c r="B246" s="19">
        <f t="shared" si="13"/>
        <v>3.1136911753492584E-2</v>
      </c>
      <c r="C246" s="22">
        <f t="shared" si="14"/>
        <v>-3.4693612904713662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S1008"/>
  <sheetViews>
    <sheetView zoomScaleNormal="100" workbookViewId="0">
      <selection activeCell="S2" sqref="S2"/>
    </sheetView>
  </sheetViews>
  <sheetFormatPr defaultRowHeight="15" x14ac:dyDescent="0.25"/>
  <cols>
    <col min="2" max="2" width="13.7109375" customWidth="1"/>
    <col min="3" max="3" width="14.140625" customWidth="1"/>
    <col min="4" max="4" width="13.140625" customWidth="1"/>
    <col min="5" max="5" width="15.28515625" customWidth="1"/>
    <col min="6" max="6" width="18.42578125" customWidth="1"/>
    <col min="7" max="7" width="14" customWidth="1"/>
    <col min="8" max="8" width="14.42578125" customWidth="1"/>
    <col min="9" max="9" width="16.28515625" customWidth="1"/>
    <col min="10" max="10" width="13.140625" customWidth="1"/>
    <col min="11" max="12" width="12.5703125" customWidth="1"/>
    <col min="15" max="15" width="15.140625" style="11" customWidth="1"/>
    <col min="16" max="16" width="7.42578125" customWidth="1"/>
    <col min="17" max="17" width="21.7109375" customWidth="1"/>
    <col min="18" max="18" width="11.5703125" customWidth="1"/>
    <col min="19" max="19" width="10.85546875" customWidth="1"/>
  </cols>
  <sheetData>
    <row r="1" spans="1:19" s="3" customFormat="1" x14ac:dyDescent="0.25">
      <c r="A1" s="3" t="s">
        <v>0</v>
      </c>
      <c r="B1" s="3" t="s">
        <v>1</v>
      </c>
      <c r="C1" s="3" t="s">
        <v>2</v>
      </c>
      <c r="D1" s="13" t="s">
        <v>79</v>
      </c>
      <c r="E1" s="3" t="s">
        <v>3</v>
      </c>
      <c r="F1" s="4" t="s">
        <v>216</v>
      </c>
      <c r="G1" s="4" t="s">
        <v>78</v>
      </c>
      <c r="H1" s="3" t="s">
        <v>4</v>
      </c>
      <c r="I1" s="3" t="s">
        <v>5</v>
      </c>
      <c r="J1" s="3" t="s">
        <v>6</v>
      </c>
      <c r="K1" s="3" t="s">
        <v>7</v>
      </c>
      <c r="L1" s="4" t="s">
        <v>80</v>
      </c>
      <c r="M1" s="3" t="s">
        <v>8</v>
      </c>
      <c r="N1" s="3" t="s">
        <v>9</v>
      </c>
      <c r="O1" s="10" t="s">
        <v>10</v>
      </c>
      <c r="P1"/>
      <c r="Q1" s="47" t="s">
        <v>4</v>
      </c>
      <c r="R1" s="47" t="s">
        <v>216</v>
      </c>
      <c r="S1" s="47" t="s">
        <v>240</v>
      </c>
    </row>
    <row r="2" spans="1:19" x14ac:dyDescent="0.25">
      <c r="A2">
        <v>2011</v>
      </c>
      <c r="B2">
        <v>1</v>
      </c>
      <c r="C2" t="s">
        <v>11</v>
      </c>
      <c r="D2" s="14" t="str">
        <f>IF(OR(C2="Sunday",C2="Saturday"),"Y","N")</f>
        <v>Y</v>
      </c>
      <c r="E2" s="1">
        <v>0.55208333333333337</v>
      </c>
      <c r="F2" s="1" t="str">
        <f>INDEX('Crime Level'!$R$5:$R$29,MATCH('Number of Arrests'!H2,'Crime Level'!$O$5:$O$29,0))</f>
        <v>very low</v>
      </c>
      <c r="G2" s="1" t="str">
        <f>INDEX('Attendance Level'!$H$3:$H$27,MATCH('Number of Arrests'!H2,'Attendance Level'!$C$3:$C$27,0))</f>
        <v>low</v>
      </c>
      <c r="H2" t="s">
        <v>12</v>
      </c>
      <c r="I2" t="s">
        <v>13</v>
      </c>
      <c r="J2">
        <v>28</v>
      </c>
      <c r="K2">
        <v>21</v>
      </c>
      <c r="L2" t="str">
        <f>IF(J2&gt;K2,"win","lose")</f>
        <v>win</v>
      </c>
      <c r="N2">
        <v>5</v>
      </c>
      <c r="O2" s="11" t="s">
        <v>14</v>
      </c>
      <c r="Q2" s="48" t="s">
        <v>34</v>
      </c>
      <c r="R2" s="48" t="str">
        <f>INDEX('Crime Level'!$R$5:$R$30,MATCH('Number of Arrests'!Q2,'Crime Level'!$O$5:$O$30,0))</f>
        <v>very low</v>
      </c>
      <c r="S2" s="49">
        <f t="shared" ref="S2:S4" si="0">AVERAGEIF($H$2:$H$1007,Q2,$N$2:$N$1007)</f>
        <v>24.574999999999999</v>
      </c>
    </row>
    <row r="3" spans="1:19" x14ac:dyDescent="0.25">
      <c r="A3">
        <v>2011</v>
      </c>
      <c r="B3">
        <v>4</v>
      </c>
      <c r="C3" t="s">
        <v>11</v>
      </c>
      <c r="D3" s="14" t="str">
        <f t="shared" ref="D3:D66" si="1">IF(OR(C3="Sunday",C3="Saturday"),"Y","N")</f>
        <v>Y</v>
      </c>
      <c r="E3" s="1">
        <v>0.54513888888888895</v>
      </c>
      <c r="F3" s="1" t="str">
        <f>INDEX('Crime Level'!$R$5:$R$29,MATCH('Number of Arrests'!H3,'Crime Level'!$O$5:$O$29,0))</f>
        <v>very low</v>
      </c>
      <c r="G3" s="1" t="str">
        <f>INDEX('Attendance Level'!$H$3:$H$27,MATCH('Number of Arrests'!H3,'Attendance Level'!$C$3:$C$27,0))</f>
        <v>low</v>
      </c>
      <c r="H3" t="s">
        <v>12</v>
      </c>
      <c r="I3" t="s">
        <v>15</v>
      </c>
      <c r="J3">
        <v>27</v>
      </c>
      <c r="K3">
        <v>31</v>
      </c>
      <c r="L3" t="str">
        <f t="shared" ref="L3:L66" si="2">IF(J3&gt;K3,"win","lose")</f>
        <v>lose</v>
      </c>
      <c r="N3">
        <v>6</v>
      </c>
      <c r="O3" s="11" t="s">
        <v>14</v>
      </c>
      <c r="Q3" s="48" t="s">
        <v>15</v>
      </c>
      <c r="R3" s="48" t="str">
        <f>INDEX('Crime Level'!$R$5:$R$30,MATCH('Number of Arrests'!Q3,'Crime Level'!$O$5:$O$30,0))</f>
        <v>very low</v>
      </c>
      <c r="S3" s="49">
        <f t="shared" si="0"/>
        <v>22.475000000000001</v>
      </c>
    </row>
    <row r="4" spans="1:19" x14ac:dyDescent="0.25">
      <c r="A4">
        <v>2011</v>
      </c>
      <c r="B4">
        <v>7</v>
      </c>
      <c r="C4" t="s">
        <v>11</v>
      </c>
      <c r="D4" s="14" t="str">
        <f t="shared" si="1"/>
        <v>Y</v>
      </c>
      <c r="E4" s="1">
        <v>0.54513888888888895</v>
      </c>
      <c r="F4" s="1" t="str">
        <f>INDEX('Crime Level'!$R$5:$R$29,MATCH('Number of Arrests'!H4,'Crime Level'!$O$5:$O$29,0))</f>
        <v>very low</v>
      </c>
      <c r="G4" s="1" t="str">
        <f>INDEX('Attendance Level'!$H$3:$H$27,MATCH('Number of Arrests'!H4,'Attendance Level'!$C$3:$C$27,0))</f>
        <v>low</v>
      </c>
      <c r="H4" t="s">
        <v>12</v>
      </c>
      <c r="I4" t="s">
        <v>16</v>
      </c>
      <c r="J4">
        <v>20</v>
      </c>
      <c r="K4">
        <v>32</v>
      </c>
      <c r="L4" t="str">
        <f t="shared" si="2"/>
        <v>lose</v>
      </c>
      <c r="N4">
        <v>9</v>
      </c>
      <c r="O4" s="11" t="s">
        <v>14</v>
      </c>
      <c r="Q4" s="48" t="s">
        <v>42</v>
      </c>
      <c r="R4" s="48" t="str">
        <f>INDEX('Crime Level'!$R$5:$R$30,MATCH('Number of Arrests'!Q4,'Crime Level'!$O$5:$O$30,0))</f>
        <v>very low</v>
      </c>
      <c r="S4" s="49">
        <f t="shared" si="0"/>
        <v>21.45</v>
      </c>
    </row>
    <row r="5" spans="1:19" x14ac:dyDescent="0.25">
      <c r="A5">
        <v>2011</v>
      </c>
      <c r="B5">
        <v>9</v>
      </c>
      <c r="C5" t="s">
        <v>11</v>
      </c>
      <c r="D5" s="14" t="str">
        <f t="shared" si="1"/>
        <v>Y</v>
      </c>
      <c r="E5" s="1">
        <v>0.59375</v>
      </c>
      <c r="F5" s="1" t="str">
        <f>INDEX('Crime Level'!$R$5:$R$29,MATCH('Number of Arrests'!H5,'Crime Level'!$O$5:$O$29,0))</f>
        <v>very low</v>
      </c>
      <c r="G5" s="1" t="str">
        <f>INDEX('Attendance Level'!$H$3:$H$27,MATCH('Number of Arrests'!H5,'Attendance Level'!$C$3:$C$27,0))</f>
        <v>low</v>
      </c>
      <c r="H5" t="s">
        <v>12</v>
      </c>
      <c r="I5" t="s">
        <v>17</v>
      </c>
      <c r="J5">
        <v>19</v>
      </c>
      <c r="K5">
        <v>13</v>
      </c>
      <c r="L5" t="str">
        <f t="shared" si="2"/>
        <v>win</v>
      </c>
      <c r="M5" t="s">
        <v>18</v>
      </c>
      <c r="N5">
        <v>6</v>
      </c>
      <c r="O5" s="11" t="s">
        <v>19</v>
      </c>
      <c r="Q5" s="48" t="s">
        <v>12</v>
      </c>
      <c r="R5" s="48" t="str">
        <f>INDEX('Crime Level'!$R$5:$R$30,MATCH('Number of Arrests'!Q5,'Crime Level'!$O$5:$O$30,0))</f>
        <v>very low</v>
      </c>
      <c r="S5" s="49">
        <f>AVERAGEIF($H$2:$H$1007,Q5,$N$2:$N$1007)</f>
        <v>4.1500000000000004</v>
      </c>
    </row>
    <row r="6" spans="1:19" x14ac:dyDescent="0.25">
      <c r="A6">
        <v>2011</v>
      </c>
      <c r="B6">
        <v>13</v>
      </c>
      <c r="C6" t="s">
        <v>11</v>
      </c>
      <c r="D6" s="14" t="str">
        <f t="shared" si="1"/>
        <v>Y</v>
      </c>
      <c r="E6" s="1">
        <v>0.59375</v>
      </c>
      <c r="F6" s="1" t="str">
        <f>INDEX('Crime Level'!$R$5:$R$29,MATCH('Number of Arrests'!H6,'Crime Level'!$O$5:$O$29,0))</f>
        <v>very low</v>
      </c>
      <c r="G6" s="1" t="str">
        <f>INDEX('Attendance Level'!$H$3:$H$27,MATCH('Number of Arrests'!H6,'Attendance Level'!$C$3:$C$27,0))</f>
        <v>low</v>
      </c>
      <c r="H6" t="s">
        <v>12</v>
      </c>
      <c r="I6" t="s">
        <v>20</v>
      </c>
      <c r="J6">
        <v>19</v>
      </c>
      <c r="K6">
        <v>13</v>
      </c>
      <c r="L6" t="str">
        <f t="shared" si="2"/>
        <v>win</v>
      </c>
      <c r="M6" t="s">
        <v>18</v>
      </c>
      <c r="N6">
        <v>3</v>
      </c>
      <c r="O6" s="11" t="s">
        <v>14</v>
      </c>
      <c r="Q6" s="48" t="s">
        <v>47</v>
      </c>
      <c r="R6" s="48" t="str">
        <f>INDEX('Crime Level'!$R$5:$R$30,MATCH('Number of Arrests'!Q6,'Crime Level'!$O$5:$O$30,0))</f>
        <v>very low</v>
      </c>
      <c r="S6" s="49">
        <f>AVERAGEIF($H$2:$H$1007,Q6,$N$2:$N$1007)</f>
        <v>0.84615384615384615</v>
      </c>
    </row>
    <row r="7" spans="1:19" x14ac:dyDescent="0.25">
      <c r="A7">
        <v>2011</v>
      </c>
      <c r="B7">
        <v>14</v>
      </c>
      <c r="C7" t="s">
        <v>11</v>
      </c>
      <c r="D7" s="14" t="str">
        <f t="shared" si="1"/>
        <v>Y</v>
      </c>
      <c r="E7" s="1">
        <v>0.58680555555555558</v>
      </c>
      <c r="F7" s="1" t="str">
        <f>INDEX('Crime Level'!$R$5:$R$29,MATCH('Number of Arrests'!H7,'Crime Level'!$O$5:$O$29,0))</f>
        <v>very low</v>
      </c>
      <c r="G7" s="1" t="str">
        <f>INDEX('Attendance Level'!$H$3:$H$27,MATCH('Number of Arrests'!H7,'Attendance Level'!$C$3:$C$27,0))</f>
        <v>low</v>
      </c>
      <c r="H7" t="s">
        <v>12</v>
      </c>
      <c r="I7" t="s">
        <v>21</v>
      </c>
      <c r="J7">
        <v>21</v>
      </c>
      <c r="K7">
        <v>19</v>
      </c>
      <c r="L7" t="str">
        <f t="shared" si="2"/>
        <v>win</v>
      </c>
      <c r="N7">
        <v>4</v>
      </c>
      <c r="O7" s="11" t="s">
        <v>19</v>
      </c>
      <c r="Q7" s="48" t="s">
        <v>23</v>
      </c>
      <c r="R7" s="48" t="str">
        <f>INDEX('Crime Level'!$R$5:$R$30,MATCH('Number of Arrests'!Q7,'Crime Level'!$O$5:$O$30,0))</f>
        <v>very low</v>
      </c>
      <c r="S7" s="49">
        <f>AVERAGEIF($H$2:$H$1007,Q7,$N$2:$N$1007)</f>
        <v>0.8</v>
      </c>
    </row>
    <row r="8" spans="1:19" x14ac:dyDescent="0.25">
      <c r="A8">
        <v>2011</v>
      </c>
      <c r="B8">
        <v>15</v>
      </c>
      <c r="C8" t="s">
        <v>11</v>
      </c>
      <c r="D8" s="14" t="str">
        <f t="shared" si="1"/>
        <v>Y</v>
      </c>
      <c r="E8" s="1">
        <v>0.59375</v>
      </c>
      <c r="F8" s="1" t="str">
        <f>INDEX('Crime Level'!$R$5:$R$29,MATCH('Number of Arrests'!H8,'Crime Level'!$O$5:$O$29,0))</f>
        <v>very low</v>
      </c>
      <c r="G8" s="1" t="str">
        <f>INDEX('Attendance Level'!$H$3:$H$27,MATCH('Number of Arrests'!H8,'Attendance Level'!$C$3:$C$27,0))</f>
        <v>low</v>
      </c>
      <c r="H8" t="s">
        <v>12</v>
      </c>
      <c r="I8" t="s">
        <v>22</v>
      </c>
      <c r="J8">
        <v>20</v>
      </c>
      <c r="K8">
        <v>17</v>
      </c>
      <c r="L8" t="str">
        <f t="shared" si="2"/>
        <v>win</v>
      </c>
      <c r="M8" t="s">
        <v>18</v>
      </c>
      <c r="N8">
        <v>1</v>
      </c>
      <c r="O8" s="11" t="s">
        <v>14</v>
      </c>
    </row>
    <row r="9" spans="1:19" x14ac:dyDescent="0.25">
      <c r="A9">
        <v>2011</v>
      </c>
      <c r="B9">
        <v>17</v>
      </c>
      <c r="C9" t="s">
        <v>11</v>
      </c>
      <c r="D9" s="14" t="str">
        <f t="shared" si="1"/>
        <v>Y</v>
      </c>
      <c r="E9" s="1">
        <v>0.59375</v>
      </c>
      <c r="F9" s="1" t="str">
        <f>INDEX('Crime Level'!$R$5:$R$29,MATCH('Number of Arrests'!H9,'Crime Level'!$O$5:$O$29,0))</f>
        <v>very low</v>
      </c>
      <c r="G9" s="1" t="str">
        <f>INDEX('Attendance Level'!$H$3:$H$27,MATCH('Number of Arrests'!H9,'Attendance Level'!$C$3:$C$27,0))</f>
        <v>low</v>
      </c>
      <c r="H9" t="s">
        <v>12</v>
      </c>
      <c r="I9" t="s">
        <v>23</v>
      </c>
      <c r="J9">
        <v>23</v>
      </c>
      <c r="K9">
        <v>20</v>
      </c>
      <c r="L9" t="str">
        <f t="shared" si="2"/>
        <v>win</v>
      </c>
      <c r="M9" t="s">
        <v>18</v>
      </c>
      <c r="N9">
        <v>4</v>
      </c>
      <c r="O9" s="11" t="s">
        <v>19</v>
      </c>
    </row>
    <row r="10" spans="1:19" x14ac:dyDescent="0.25">
      <c r="A10">
        <v>2012</v>
      </c>
      <c r="B10">
        <v>1</v>
      </c>
      <c r="C10" t="s">
        <v>11</v>
      </c>
      <c r="D10" s="14" t="str">
        <f t="shared" si="1"/>
        <v>Y</v>
      </c>
      <c r="E10" s="1">
        <v>0.55902777777777779</v>
      </c>
      <c r="F10" s="1" t="str">
        <f>INDEX('Crime Level'!$R$5:$R$29,MATCH('Number of Arrests'!H10,'Crime Level'!$O$5:$O$29,0))</f>
        <v>very low</v>
      </c>
      <c r="G10" s="1" t="str">
        <f>INDEX('Attendance Level'!$H$3:$H$27,MATCH('Number of Arrests'!H10,'Attendance Level'!$C$3:$C$27,0))</f>
        <v>low</v>
      </c>
      <c r="H10" t="s">
        <v>12</v>
      </c>
      <c r="I10" t="s">
        <v>23</v>
      </c>
      <c r="J10">
        <v>20</v>
      </c>
      <c r="K10">
        <v>16</v>
      </c>
      <c r="L10" t="str">
        <f t="shared" si="2"/>
        <v>win</v>
      </c>
      <c r="N10">
        <v>0</v>
      </c>
      <c r="O10" s="11" t="s">
        <v>19</v>
      </c>
    </row>
    <row r="11" spans="1:19" x14ac:dyDescent="0.25">
      <c r="A11">
        <v>2012</v>
      </c>
      <c r="B11">
        <v>3</v>
      </c>
      <c r="C11" t="s">
        <v>11</v>
      </c>
      <c r="D11" s="14" t="str">
        <f t="shared" si="1"/>
        <v>Y</v>
      </c>
      <c r="E11" s="1">
        <v>0.54513888888888895</v>
      </c>
      <c r="F11" s="1" t="str">
        <f>INDEX('Crime Level'!$R$5:$R$29,MATCH('Number of Arrests'!H11,'Crime Level'!$O$5:$O$29,0))</f>
        <v>very low</v>
      </c>
      <c r="G11" s="1" t="str">
        <f>INDEX('Attendance Level'!$H$3:$H$27,MATCH('Number of Arrests'!H11,'Attendance Level'!$C$3:$C$27,0))</f>
        <v>low</v>
      </c>
      <c r="H11" t="s">
        <v>12</v>
      </c>
      <c r="I11" t="s">
        <v>24</v>
      </c>
      <c r="J11">
        <v>27</v>
      </c>
      <c r="K11">
        <v>6</v>
      </c>
      <c r="L11" t="str">
        <f t="shared" si="2"/>
        <v>win</v>
      </c>
      <c r="N11">
        <v>12</v>
      </c>
      <c r="O11" s="11" t="s">
        <v>14</v>
      </c>
    </row>
    <row r="12" spans="1:19" x14ac:dyDescent="0.25">
      <c r="A12">
        <v>2012</v>
      </c>
      <c r="B12">
        <v>4</v>
      </c>
      <c r="C12" t="s">
        <v>11</v>
      </c>
      <c r="D12" s="14" t="str">
        <f t="shared" si="1"/>
        <v>Y</v>
      </c>
      <c r="E12" s="1">
        <v>0.54513888888888895</v>
      </c>
      <c r="F12" s="1" t="str">
        <f>INDEX('Crime Level'!$R$5:$R$29,MATCH('Number of Arrests'!H12,'Crime Level'!$O$5:$O$29,0))</f>
        <v>very low</v>
      </c>
      <c r="G12" s="1" t="str">
        <f>INDEX('Attendance Level'!$H$3:$H$27,MATCH('Number of Arrests'!H12,'Attendance Level'!$C$3:$C$27,0))</f>
        <v>low</v>
      </c>
      <c r="H12" t="s">
        <v>12</v>
      </c>
      <c r="I12" t="s">
        <v>25</v>
      </c>
      <c r="J12">
        <v>24</v>
      </c>
      <c r="K12">
        <v>21</v>
      </c>
      <c r="L12" t="str">
        <f t="shared" si="2"/>
        <v>win</v>
      </c>
      <c r="M12" t="s">
        <v>18</v>
      </c>
      <c r="N12">
        <v>4</v>
      </c>
      <c r="O12" s="11" t="s">
        <v>14</v>
      </c>
    </row>
    <row r="13" spans="1:19" x14ac:dyDescent="0.25">
      <c r="A13">
        <v>2012</v>
      </c>
      <c r="B13">
        <v>6</v>
      </c>
      <c r="C13" t="s">
        <v>11</v>
      </c>
      <c r="D13" s="14" t="str">
        <f t="shared" si="1"/>
        <v>Y</v>
      </c>
      <c r="E13" s="1">
        <v>0.54513888888888895</v>
      </c>
      <c r="F13" s="1" t="str">
        <f>INDEX('Crime Level'!$R$5:$R$29,MATCH('Number of Arrests'!H13,'Crime Level'!$O$5:$O$29,0))</f>
        <v>very low</v>
      </c>
      <c r="G13" s="1" t="str">
        <f>INDEX('Attendance Level'!$H$3:$H$27,MATCH('Number of Arrests'!H13,'Attendance Level'!$C$3:$C$27,0))</f>
        <v>low</v>
      </c>
      <c r="H13" t="s">
        <v>12</v>
      </c>
      <c r="I13" t="s">
        <v>26</v>
      </c>
      <c r="J13">
        <v>19</v>
      </c>
      <c r="K13">
        <v>16</v>
      </c>
      <c r="L13" t="str">
        <f t="shared" si="2"/>
        <v>win</v>
      </c>
      <c r="M13" t="s">
        <v>18</v>
      </c>
      <c r="N13">
        <v>1</v>
      </c>
      <c r="O13" s="11" t="s">
        <v>14</v>
      </c>
    </row>
    <row r="14" spans="1:19" x14ac:dyDescent="0.25">
      <c r="A14">
        <v>2012</v>
      </c>
      <c r="B14">
        <v>8</v>
      </c>
      <c r="C14" t="s">
        <v>27</v>
      </c>
      <c r="D14" s="14" t="str">
        <f t="shared" si="1"/>
        <v>N</v>
      </c>
      <c r="E14" s="1">
        <v>0.72916666666666663</v>
      </c>
      <c r="F14" s="1" t="str">
        <f>INDEX('Crime Level'!$R$5:$R$29,MATCH('Number of Arrests'!H14,'Crime Level'!$O$5:$O$29,0))</f>
        <v>very low</v>
      </c>
      <c r="G14" s="1" t="str">
        <f>INDEX('Attendance Level'!$H$3:$H$27,MATCH('Number of Arrests'!H14,'Attendance Level'!$C$3:$C$27,0))</f>
        <v>low</v>
      </c>
      <c r="H14" t="s">
        <v>12</v>
      </c>
      <c r="I14" t="s">
        <v>21</v>
      </c>
      <c r="J14">
        <v>3</v>
      </c>
      <c r="K14">
        <v>24</v>
      </c>
      <c r="L14" t="str">
        <f t="shared" si="2"/>
        <v>lose</v>
      </c>
      <c r="N14">
        <v>3</v>
      </c>
      <c r="O14" s="11" t="s">
        <v>19</v>
      </c>
    </row>
    <row r="15" spans="1:19" x14ac:dyDescent="0.25">
      <c r="A15">
        <v>2012</v>
      </c>
      <c r="B15">
        <v>12</v>
      </c>
      <c r="C15" t="s">
        <v>11</v>
      </c>
      <c r="D15" s="14" t="str">
        <f t="shared" si="1"/>
        <v>Y</v>
      </c>
      <c r="E15" s="1">
        <v>0.60069444444444442</v>
      </c>
      <c r="F15" s="1" t="str">
        <f>INDEX('Crime Level'!$R$5:$R$29,MATCH('Number of Arrests'!H15,'Crime Level'!$O$5:$O$29,0))</f>
        <v>very low</v>
      </c>
      <c r="G15" s="1" t="str">
        <f>INDEX('Attendance Level'!$H$3:$H$27,MATCH('Number of Arrests'!H15,'Attendance Level'!$C$3:$C$27,0))</f>
        <v>low</v>
      </c>
      <c r="H15" t="s">
        <v>12</v>
      </c>
      <c r="I15" t="s">
        <v>17</v>
      </c>
      <c r="J15">
        <v>17</v>
      </c>
      <c r="K15">
        <v>31</v>
      </c>
      <c r="L15" t="str">
        <f t="shared" si="2"/>
        <v>lose</v>
      </c>
      <c r="N15">
        <v>7</v>
      </c>
      <c r="O15" s="11" t="s">
        <v>19</v>
      </c>
    </row>
    <row r="16" spans="1:19" x14ac:dyDescent="0.25">
      <c r="A16">
        <v>2012</v>
      </c>
      <c r="B16">
        <v>15</v>
      </c>
      <c r="C16" t="s">
        <v>11</v>
      </c>
      <c r="D16" s="14" t="str">
        <f t="shared" si="1"/>
        <v>Y</v>
      </c>
      <c r="E16" s="1">
        <v>0.58680555555555558</v>
      </c>
      <c r="F16" s="1" t="str">
        <f>INDEX('Crime Level'!$R$5:$R$29,MATCH('Number of Arrests'!H16,'Crime Level'!$O$5:$O$29,0))</f>
        <v>very low</v>
      </c>
      <c r="G16" s="1" t="str">
        <f>INDEX('Attendance Level'!$H$3:$H$27,MATCH('Number of Arrests'!H16,'Attendance Level'!$C$3:$C$27,0))</f>
        <v>low</v>
      </c>
      <c r="H16" t="s">
        <v>12</v>
      </c>
      <c r="I16" t="s">
        <v>28</v>
      </c>
      <c r="J16">
        <v>38</v>
      </c>
      <c r="K16">
        <v>10</v>
      </c>
      <c r="L16" t="str">
        <f t="shared" si="2"/>
        <v>win</v>
      </c>
      <c r="N16">
        <v>3</v>
      </c>
      <c r="O16" s="11" t="s">
        <v>14</v>
      </c>
    </row>
    <row r="17" spans="1:16" x14ac:dyDescent="0.25">
      <c r="A17">
        <v>2012</v>
      </c>
      <c r="B17">
        <v>16</v>
      </c>
      <c r="C17" t="s">
        <v>11</v>
      </c>
      <c r="D17" s="14" t="str">
        <f t="shared" si="1"/>
        <v>Y</v>
      </c>
      <c r="E17" s="1">
        <v>0.60069444444444442</v>
      </c>
      <c r="F17" s="1" t="str">
        <f>INDEX('Crime Level'!$R$5:$R$29,MATCH('Number of Arrests'!H17,'Crime Level'!$O$5:$O$29,0))</f>
        <v>very low</v>
      </c>
      <c r="G17" s="1" t="str">
        <f>INDEX('Attendance Level'!$H$3:$H$27,MATCH('Number of Arrests'!H17,'Attendance Level'!$C$3:$C$27,0))</f>
        <v>low</v>
      </c>
      <c r="H17" t="s">
        <v>12</v>
      </c>
      <c r="I17" t="s">
        <v>29</v>
      </c>
      <c r="J17">
        <v>13</v>
      </c>
      <c r="K17">
        <v>28</v>
      </c>
      <c r="L17" t="str">
        <f t="shared" si="2"/>
        <v>lose</v>
      </c>
      <c r="N17">
        <v>7</v>
      </c>
      <c r="O17" s="11" t="s">
        <v>14</v>
      </c>
    </row>
    <row r="18" spans="1:16" x14ac:dyDescent="0.25">
      <c r="A18">
        <v>2013</v>
      </c>
      <c r="B18">
        <v>2</v>
      </c>
      <c r="C18" t="s">
        <v>11</v>
      </c>
      <c r="D18" s="14" t="str">
        <f t="shared" si="1"/>
        <v>Y</v>
      </c>
      <c r="E18" s="1">
        <v>0.54513888888888895</v>
      </c>
      <c r="F18" s="1" t="str">
        <f>INDEX('Crime Level'!$R$5:$R$29,MATCH('Number of Arrests'!H18,'Crime Level'!$O$5:$O$29,0))</f>
        <v>very low</v>
      </c>
      <c r="G18" s="1" t="str">
        <f>INDEX('Attendance Level'!$H$3:$H$27,MATCH('Number of Arrests'!H18,'Attendance Level'!$C$3:$C$27,0))</f>
        <v>low</v>
      </c>
      <c r="H18" t="s">
        <v>12</v>
      </c>
      <c r="I18" t="s">
        <v>28</v>
      </c>
      <c r="J18">
        <v>25</v>
      </c>
      <c r="K18">
        <v>21</v>
      </c>
      <c r="L18" t="str">
        <f t="shared" si="2"/>
        <v>win</v>
      </c>
      <c r="N18">
        <v>7</v>
      </c>
      <c r="O18" s="11" t="s">
        <v>14</v>
      </c>
    </row>
    <row r="19" spans="1:16" x14ac:dyDescent="0.25">
      <c r="A19">
        <v>2013</v>
      </c>
      <c r="B19">
        <v>5</v>
      </c>
      <c r="C19" t="s">
        <v>11</v>
      </c>
      <c r="D19" s="14" t="str">
        <f t="shared" si="1"/>
        <v>Y</v>
      </c>
      <c r="E19" s="1">
        <v>0.54513888888888895</v>
      </c>
      <c r="F19" s="1" t="str">
        <f>INDEX('Crime Level'!$R$5:$R$29,MATCH('Number of Arrests'!H19,'Crime Level'!$O$5:$O$29,0))</f>
        <v>very low</v>
      </c>
      <c r="G19" s="1" t="str">
        <f>INDEX('Attendance Level'!$H$3:$H$27,MATCH('Number of Arrests'!H19,'Attendance Level'!$C$3:$C$27,0))</f>
        <v>low</v>
      </c>
      <c r="H19" t="s">
        <v>12</v>
      </c>
      <c r="I19" t="s">
        <v>13</v>
      </c>
      <c r="J19">
        <v>22</v>
      </c>
      <c r="K19">
        <v>6</v>
      </c>
      <c r="L19" t="str">
        <f t="shared" si="2"/>
        <v>win</v>
      </c>
      <c r="N19">
        <v>3</v>
      </c>
      <c r="O19" s="11" t="s">
        <v>14</v>
      </c>
    </row>
    <row r="20" spans="1:16" x14ac:dyDescent="0.25">
      <c r="A20">
        <v>2013</v>
      </c>
      <c r="B20">
        <v>7</v>
      </c>
      <c r="C20" t="s">
        <v>30</v>
      </c>
      <c r="D20" s="14" t="str">
        <f t="shared" si="1"/>
        <v>N</v>
      </c>
      <c r="E20" s="1">
        <v>0.72569444444444453</v>
      </c>
      <c r="F20" s="1" t="str">
        <f>INDEX('Crime Level'!$R$5:$R$29,MATCH('Number of Arrests'!H20,'Crime Level'!$O$5:$O$29,0))</f>
        <v>very low</v>
      </c>
      <c r="G20" s="1" t="str">
        <f>INDEX('Attendance Level'!$H$3:$H$27,MATCH('Number of Arrests'!H20,'Attendance Level'!$C$3:$C$27,0))</f>
        <v>low</v>
      </c>
      <c r="H20" t="s">
        <v>12</v>
      </c>
      <c r="I20" t="s">
        <v>23</v>
      </c>
      <c r="J20">
        <v>22</v>
      </c>
      <c r="K20">
        <v>34</v>
      </c>
      <c r="L20" t="str">
        <f t="shared" si="2"/>
        <v>lose</v>
      </c>
      <c r="N20">
        <v>7</v>
      </c>
      <c r="O20" s="11" t="s">
        <v>19</v>
      </c>
    </row>
    <row r="21" spans="1:16" x14ac:dyDescent="0.25">
      <c r="A21">
        <v>2013</v>
      </c>
      <c r="B21">
        <v>8</v>
      </c>
      <c r="C21" t="s">
        <v>11</v>
      </c>
      <c r="D21" s="14" t="str">
        <f t="shared" si="1"/>
        <v>Y</v>
      </c>
      <c r="E21" s="1">
        <v>0.55902777777777779</v>
      </c>
      <c r="F21" s="1" t="str">
        <f>INDEX('Crime Level'!$R$5:$R$29,MATCH('Number of Arrests'!H21,'Crime Level'!$O$5:$O$29,0))</f>
        <v>very low</v>
      </c>
      <c r="G21" s="1" t="str">
        <f>INDEX('Attendance Level'!$H$3:$H$27,MATCH('Number of Arrests'!H21,'Attendance Level'!$C$3:$C$27,0))</f>
        <v>low</v>
      </c>
      <c r="H21" t="s">
        <v>12</v>
      </c>
      <c r="I21" t="s">
        <v>31</v>
      </c>
      <c r="J21">
        <v>27</v>
      </c>
      <c r="K21">
        <v>13</v>
      </c>
      <c r="L21" t="str">
        <f t="shared" si="2"/>
        <v>win</v>
      </c>
      <c r="N21">
        <v>2</v>
      </c>
      <c r="O21" s="11" t="s">
        <v>14</v>
      </c>
    </row>
    <row r="22" spans="1:16" x14ac:dyDescent="0.25">
      <c r="A22">
        <v>2013</v>
      </c>
      <c r="B22">
        <v>10</v>
      </c>
      <c r="C22" t="s">
        <v>11</v>
      </c>
      <c r="D22" s="14" t="str">
        <f t="shared" si="1"/>
        <v>Y</v>
      </c>
      <c r="E22" s="1">
        <v>0.60069444444444442</v>
      </c>
      <c r="F22" s="1" t="str">
        <f>INDEX('Crime Level'!$R$5:$R$29,MATCH('Number of Arrests'!H22,'Crime Level'!$O$5:$O$29,0))</f>
        <v>very low</v>
      </c>
      <c r="G22" s="1" t="str">
        <f>INDEX('Attendance Level'!$H$3:$H$27,MATCH('Number of Arrests'!H22,'Attendance Level'!$C$3:$C$27,0))</f>
        <v>low</v>
      </c>
      <c r="H22" t="s">
        <v>12</v>
      </c>
      <c r="I22" t="s">
        <v>32</v>
      </c>
      <c r="J22">
        <v>27</v>
      </c>
      <c r="K22">
        <v>24</v>
      </c>
      <c r="L22" t="str">
        <f t="shared" si="2"/>
        <v>win</v>
      </c>
      <c r="N22">
        <v>3</v>
      </c>
      <c r="O22" s="11" t="s">
        <v>14</v>
      </c>
    </row>
    <row r="23" spans="1:16" x14ac:dyDescent="0.25">
      <c r="A23">
        <v>2013</v>
      </c>
      <c r="B23">
        <v>12</v>
      </c>
      <c r="C23" t="s">
        <v>11</v>
      </c>
      <c r="D23" s="14" t="str">
        <f t="shared" si="1"/>
        <v>Y</v>
      </c>
      <c r="E23" s="1">
        <v>0.58680555555555558</v>
      </c>
      <c r="F23" s="1" t="str">
        <f>INDEX('Crime Level'!$R$5:$R$29,MATCH('Number of Arrests'!H23,'Crime Level'!$O$5:$O$29,0))</f>
        <v>very low</v>
      </c>
      <c r="G23" s="1" t="str">
        <f>INDEX('Attendance Level'!$H$3:$H$27,MATCH('Number of Arrests'!H23,'Attendance Level'!$C$3:$C$27,0))</f>
        <v>low</v>
      </c>
      <c r="H23" t="s">
        <v>12</v>
      </c>
      <c r="I23" t="s">
        <v>33</v>
      </c>
      <c r="J23">
        <v>40</v>
      </c>
      <c r="K23">
        <v>11</v>
      </c>
      <c r="L23" t="str">
        <f t="shared" si="2"/>
        <v>win</v>
      </c>
      <c r="N23">
        <v>2</v>
      </c>
      <c r="O23" s="11" t="s">
        <v>14</v>
      </c>
    </row>
    <row r="24" spans="1:16" x14ac:dyDescent="0.25">
      <c r="A24">
        <v>2013</v>
      </c>
      <c r="B24">
        <v>14</v>
      </c>
      <c r="C24" t="s">
        <v>11</v>
      </c>
      <c r="D24" s="14" t="str">
        <f t="shared" si="1"/>
        <v>Y</v>
      </c>
      <c r="E24" s="1">
        <v>0.60069444444444442</v>
      </c>
      <c r="F24" s="1" t="str">
        <f>INDEX('Crime Level'!$R$5:$R$29,MATCH('Number of Arrests'!H24,'Crime Level'!$O$5:$O$29,0))</f>
        <v>very low</v>
      </c>
      <c r="G24" s="1" t="str">
        <f>INDEX('Attendance Level'!$H$3:$H$27,MATCH('Number of Arrests'!H24,'Attendance Level'!$C$3:$C$27,0))</f>
        <v>low</v>
      </c>
      <c r="H24" t="s">
        <v>12</v>
      </c>
      <c r="I24" t="s">
        <v>17</v>
      </c>
      <c r="J24">
        <v>30</v>
      </c>
      <c r="K24">
        <v>10</v>
      </c>
      <c r="L24" t="str">
        <f t="shared" si="2"/>
        <v>win</v>
      </c>
      <c r="N24">
        <v>4</v>
      </c>
      <c r="O24" s="11" t="s">
        <v>19</v>
      </c>
    </row>
    <row r="25" spans="1:16" x14ac:dyDescent="0.25">
      <c r="A25">
        <v>2013</v>
      </c>
      <c r="B25">
        <v>17</v>
      </c>
      <c r="C25" t="s">
        <v>11</v>
      </c>
      <c r="D25" s="14" t="str">
        <f t="shared" si="1"/>
        <v>Y</v>
      </c>
      <c r="E25" s="1">
        <v>0.60069444444444442</v>
      </c>
      <c r="F25" s="1" t="str">
        <f>INDEX('Crime Level'!$R$5:$R$29,MATCH('Number of Arrests'!H25,'Crime Level'!$O$5:$O$29,0))</f>
        <v>very low</v>
      </c>
      <c r="G25" s="1" t="str">
        <f>INDEX('Attendance Level'!$H$3:$H$27,MATCH('Number of Arrests'!H25,'Attendance Level'!$C$3:$C$27,0))</f>
        <v>low</v>
      </c>
      <c r="H25" t="s">
        <v>12</v>
      </c>
      <c r="I25" t="s">
        <v>21</v>
      </c>
      <c r="J25">
        <v>20</v>
      </c>
      <c r="K25">
        <v>23</v>
      </c>
      <c r="L25" t="str">
        <f t="shared" si="2"/>
        <v>lose</v>
      </c>
      <c r="N25">
        <v>7</v>
      </c>
      <c r="O25" s="11" t="s">
        <v>19</v>
      </c>
    </row>
    <row r="26" spans="1:16" x14ac:dyDescent="0.25">
      <c r="A26">
        <v>2014</v>
      </c>
      <c r="B26">
        <v>1</v>
      </c>
      <c r="C26" t="s">
        <v>27</v>
      </c>
      <c r="D26" s="14" t="str">
        <f t="shared" si="1"/>
        <v>N</v>
      </c>
      <c r="E26" s="1">
        <v>0.80555555555555547</v>
      </c>
      <c r="F26" s="1" t="str">
        <f>INDEX('Crime Level'!$R$5:$R$29,MATCH('Number of Arrests'!H26,'Crime Level'!$O$5:$O$29,0))</f>
        <v>very low</v>
      </c>
      <c r="G26" s="1" t="str">
        <f>INDEX('Attendance Level'!$H$3:$H$27,MATCH('Number of Arrests'!H26,'Attendance Level'!$C$3:$C$27,0))</f>
        <v>low</v>
      </c>
      <c r="H26" t="s">
        <v>12</v>
      </c>
      <c r="I26" t="s">
        <v>34</v>
      </c>
      <c r="J26">
        <v>18</v>
      </c>
      <c r="K26">
        <v>17</v>
      </c>
      <c r="L26" t="str">
        <f t="shared" si="2"/>
        <v>win</v>
      </c>
      <c r="N26">
        <v>4</v>
      </c>
      <c r="O26" s="11" t="s">
        <v>14</v>
      </c>
      <c r="P26" s="14"/>
    </row>
    <row r="27" spans="1:16" x14ac:dyDescent="0.25">
      <c r="A27">
        <v>2014</v>
      </c>
      <c r="B27">
        <v>3</v>
      </c>
      <c r="C27" t="s">
        <v>11</v>
      </c>
      <c r="D27" s="14" t="str">
        <f t="shared" si="1"/>
        <v>Y</v>
      </c>
      <c r="E27" s="1">
        <v>0.54513888888888895</v>
      </c>
      <c r="F27" s="1" t="str">
        <f>INDEX('Crime Level'!$R$5:$R$29,MATCH('Number of Arrests'!H27,'Crime Level'!$O$5:$O$29,0))</f>
        <v>very low</v>
      </c>
      <c r="G27" s="1" t="str">
        <f>INDEX('Attendance Level'!$H$3:$H$27,MATCH('Number of Arrests'!H27,'Attendance Level'!$C$3:$C$27,0))</f>
        <v>low</v>
      </c>
      <c r="H27" t="s">
        <v>12</v>
      </c>
      <c r="I27" t="s">
        <v>21</v>
      </c>
      <c r="J27">
        <v>23</v>
      </c>
      <c r="K27">
        <v>14</v>
      </c>
      <c r="L27" t="str">
        <f t="shared" si="2"/>
        <v>win</v>
      </c>
      <c r="N27">
        <v>6</v>
      </c>
      <c r="O27" s="11" t="s">
        <v>19</v>
      </c>
      <c r="P27" s="14"/>
    </row>
    <row r="28" spans="1:16" x14ac:dyDescent="0.25">
      <c r="A28">
        <v>2014</v>
      </c>
      <c r="B28">
        <v>6</v>
      </c>
      <c r="C28" t="s">
        <v>11</v>
      </c>
      <c r="D28" s="14" t="str">
        <f t="shared" si="1"/>
        <v>Y</v>
      </c>
      <c r="E28" s="1">
        <v>0.55902777777777779</v>
      </c>
      <c r="F28" s="1" t="str">
        <f>INDEX('Crime Level'!$R$5:$R$29,MATCH('Number of Arrests'!H28,'Crime Level'!$O$5:$O$29,0))</f>
        <v>very low</v>
      </c>
      <c r="G28" s="1" t="str">
        <f>INDEX('Attendance Level'!$H$3:$H$27,MATCH('Number of Arrests'!H28,'Attendance Level'!$C$3:$C$27,0))</f>
        <v>low</v>
      </c>
      <c r="H28" t="s">
        <v>12</v>
      </c>
      <c r="I28" t="s">
        <v>35</v>
      </c>
      <c r="J28">
        <v>30</v>
      </c>
      <c r="K28">
        <v>20</v>
      </c>
      <c r="L28" t="str">
        <f t="shared" si="2"/>
        <v>win</v>
      </c>
      <c r="N28">
        <v>4</v>
      </c>
      <c r="O28" s="11" t="s">
        <v>14</v>
      </c>
      <c r="P28" s="14"/>
    </row>
    <row r="29" spans="1:16" x14ac:dyDescent="0.25">
      <c r="A29">
        <v>2014</v>
      </c>
      <c r="B29">
        <v>8</v>
      </c>
      <c r="C29" t="s">
        <v>11</v>
      </c>
      <c r="D29" s="14" t="str">
        <f t="shared" si="1"/>
        <v>Y</v>
      </c>
      <c r="E29" s="1">
        <v>0.54513888888888895</v>
      </c>
      <c r="F29" s="1" t="str">
        <f>INDEX('Crime Level'!$R$5:$R$29,MATCH('Number of Arrests'!H29,'Crime Level'!$O$5:$O$29,0))</f>
        <v>very low</v>
      </c>
      <c r="G29" s="1" t="str">
        <f>INDEX('Attendance Level'!$H$3:$H$27,MATCH('Number of Arrests'!H29,'Attendance Level'!$C$3:$C$27,0))</f>
        <v>low</v>
      </c>
      <c r="H29" t="s">
        <v>12</v>
      </c>
      <c r="I29" t="s">
        <v>24</v>
      </c>
      <c r="J29">
        <v>24</v>
      </c>
      <c r="K29">
        <v>20</v>
      </c>
      <c r="L29" t="str">
        <f t="shared" si="2"/>
        <v>win</v>
      </c>
      <c r="N29">
        <v>2</v>
      </c>
      <c r="O29" s="11" t="s">
        <v>14</v>
      </c>
      <c r="P29" s="14"/>
    </row>
    <row r="30" spans="1:16" x14ac:dyDescent="0.25">
      <c r="A30">
        <v>2014</v>
      </c>
      <c r="B30">
        <v>10</v>
      </c>
      <c r="C30" t="s">
        <v>11</v>
      </c>
      <c r="D30" s="14" t="str">
        <f t="shared" si="1"/>
        <v>Y</v>
      </c>
      <c r="E30" s="1">
        <v>0.60069444444444442</v>
      </c>
      <c r="F30" s="1" t="str">
        <f>INDEX('Crime Level'!$R$5:$R$29,MATCH('Number of Arrests'!H30,'Crime Level'!$O$5:$O$29,0))</f>
        <v>very low</v>
      </c>
      <c r="G30" s="1" t="str">
        <f>INDEX('Attendance Level'!$H$3:$H$27,MATCH('Number of Arrests'!H30,'Attendance Level'!$C$3:$C$27,0))</f>
        <v>low</v>
      </c>
      <c r="H30" t="s">
        <v>12</v>
      </c>
      <c r="I30" t="s">
        <v>17</v>
      </c>
      <c r="J30">
        <v>31</v>
      </c>
      <c r="K30">
        <v>14</v>
      </c>
      <c r="L30" t="str">
        <f t="shared" si="2"/>
        <v>win</v>
      </c>
      <c r="N30">
        <v>1</v>
      </c>
      <c r="O30" s="11" t="s">
        <v>19</v>
      </c>
      <c r="P30" s="14"/>
    </row>
    <row r="31" spans="1:16" x14ac:dyDescent="0.25">
      <c r="A31">
        <v>2014</v>
      </c>
      <c r="B31">
        <v>11</v>
      </c>
      <c r="C31" t="s">
        <v>11</v>
      </c>
      <c r="D31" s="14" t="str">
        <f t="shared" si="1"/>
        <v>Y</v>
      </c>
      <c r="E31" s="1">
        <v>0.60069444444444442</v>
      </c>
      <c r="F31" s="1" t="str">
        <f>INDEX('Crime Level'!$R$5:$R$29,MATCH('Number of Arrests'!H31,'Crime Level'!$O$5:$O$29,0))</f>
        <v>very low</v>
      </c>
      <c r="G31" s="1" t="str">
        <f>INDEX('Attendance Level'!$H$3:$H$27,MATCH('Number of Arrests'!H31,'Attendance Level'!$C$3:$C$27,0))</f>
        <v>low</v>
      </c>
      <c r="H31" t="s">
        <v>12</v>
      </c>
      <c r="I31" t="s">
        <v>28</v>
      </c>
      <c r="J31">
        <v>14</v>
      </c>
      <c r="K31">
        <v>6</v>
      </c>
      <c r="L31" t="str">
        <f t="shared" si="2"/>
        <v>win</v>
      </c>
      <c r="N31">
        <v>6</v>
      </c>
      <c r="O31" s="11" t="s">
        <v>14</v>
      </c>
      <c r="P31" s="14"/>
    </row>
    <row r="32" spans="1:16" x14ac:dyDescent="0.25">
      <c r="A32">
        <v>2014</v>
      </c>
      <c r="B32">
        <v>14</v>
      </c>
      <c r="C32" t="s">
        <v>11</v>
      </c>
      <c r="D32" s="14" t="str">
        <f t="shared" si="1"/>
        <v>Y</v>
      </c>
      <c r="E32" s="1">
        <v>0.58680555555555558</v>
      </c>
      <c r="F32" s="1" t="str">
        <f>INDEX('Crime Level'!$R$5:$R$29,MATCH('Number of Arrests'!H32,'Crime Level'!$O$5:$O$29,0))</f>
        <v>very low</v>
      </c>
      <c r="G32" s="1" t="str">
        <f>INDEX('Attendance Level'!$H$3:$H$27,MATCH('Number of Arrests'!H32,'Attendance Level'!$C$3:$C$27,0))</f>
        <v>low</v>
      </c>
      <c r="H32" t="s">
        <v>12</v>
      </c>
      <c r="I32" t="s">
        <v>36</v>
      </c>
      <c r="J32">
        <v>17</v>
      </c>
      <c r="K32">
        <v>14</v>
      </c>
      <c r="L32" t="str">
        <f t="shared" si="2"/>
        <v>win</v>
      </c>
      <c r="N32">
        <v>2</v>
      </c>
      <c r="O32" s="11" t="s">
        <v>14</v>
      </c>
      <c r="P32" s="14"/>
    </row>
    <row r="33" spans="1:16" x14ac:dyDescent="0.25">
      <c r="A33">
        <v>2014</v>
      </c>
      <c r="B33">
        <v>16</v>
      </c>
      <c r="C33" t="s">
        <v>11</v>
      </c>
      <c r="D33" s="14" t="str">
        <f t="shared" si="1"/>
        <v>Y</v>
      </c>
      <c r="E33" s="1">
        <v>0.77083333333333337</v>
      </c>
      <c r="F33" s="1" t="str">
        <f>INDEX('Crime Level'!$R$5:$R$29,MATCH('Number of Arrests'!H33,'Crime Level'!$O$5:$O$29,0))</f>
        <v>very low</v>
      </c>
      <c r="G33" s="1" t="str">
        <f>INDEX('Attendance Level'!$H$3:$H$27,MATCH('Number of Arrests'!H33,'Attendance Level'!$C$3:$C$27,0))</f>
        <v>low</v>
      </c>
      <c r="H33" t="s">
        <v>12</v>
      </c>
      <c r="I33" t="s">
        <v>23</v>
      </c>
      <c r="J33">
        <v>6</v>
      </c>
      <c r="K33">
        <v>35</v>
      </c>
      <c r="L33" t="str">
        <f t="shared" si="2"/>
        <v>lose</v>
      </c>
      <c r="N33">
        <v>4</v>
      </c>
      <c r="O33" s="11" t="s">
        <v>19</v>
      </c>
      <c r="P33" s="14"/>
    </row>
    <row r="34" spans="1:16" x14ac:dyDescent="0.25">
      <c r="A34">
        <v>2015</v>
      </c>
      <c r="B34">
        <v>1</v>
      </c>
      <c r="C34" t="s">
        <v>11</v>
      </c>
      <c r="D34" s="14" t="str">
        <f t="shared" si="1"/>
        <v>Y</v>
      </c>
      <c r="E34" s="1">
        <v>0.54513888888888895</v>
      </c>
      <c r="F34" s="1" t="str">
        <f>INDEX('Crime Level'!$R$5:$R$29,MATCH('Number of Arrests'!H34,'Crime Level'!$O$5:$O$29,0))</f>
        <v>very low</v>
      </c>
      <c r="G34" s="1" t="str">
        <f>INDEX('Attendance Level'!$H$3:$H$27,MATCH('Number of Arrests'!H34,'Attendance Level'!$C$3:$C$27,0))</f>
        <v>low</v>
      </c>
      <c r="H34" t="s">
        <v>12</v>
      </c>
      <c r="I34" t="s">
        <v>37</v>
      </c>
      <c r="J34">
        <v>31</v>
      </c>
      <c r="K34">
        <v>19</v>
      </c>
      <c r="L34" t="str">
        <f t="shared" si="2"/>
        <v>win</v>
      </c>
      <c r="N34">
        <v>3</v>
      </c>
      <c r="O34" s="11" t="s">
        <v>14</v>
      </c>
      <c r="P34" s="14"/>
    </row>
    <row r="35" spans="1:16" x14ac:dyDescent="0.25">
      <c r="A35">
        <v>2015</v>
      </c>
      <c r="B35">
        <v>3</v>
      </c>
      <c r="C35" t="s">
        <v>11</v>
      </c>
      <c r="D35" s="14" t="str">
        <f t="shared" si="1"/>
        <v>Y</v>
      </c>
      <c r="E35" s="1">
        <v>0.54513888888888895</v>
      </c>
      <c r="F35" s="1" t="str">
        <f>INDEX('Crime Level'!$R$5:$R$29,MATCH('Number of Arrests'!H35,'Crime Level'!$O$5:$O$29,0))</f>
        <v>very low</v>
      </c>
      <c r="G35" s="1" t="str">
        <f>INDEX('Attendance Level'!$H$3:$H$27,MATCH('Number of Arrests'!H35,'Attendance Level'!$C$3:$C$27,0))</f>
        <v>low</v>
      </c>
      <c r="H35" t="s">
        <v>12</v>
      </c>
      <c r="I35" t="s">
        <v>21</v>
      </c>
      <c r="J35">
        <v>47</v>
      </c>
      <c r="K35">
        <v>7</v>
      </c>
      <c r="L35" t="str">
        <f t="shared" si="2"/>
        <v>win</v>
      </c>
      <c r="N35">
        <v>10</v>
      </c>
      <c r="O35" s="11" t="s">
        <v>19</v>
      </c>
      <c r="P35" s="14"/>
    </row>
    <row r="36" spans="1:16" x14ac:dyDescent="0.25">
      <c r="A36">
        <v>2015</v>
      </c>
      <c r="B36">
        <v>4</v>
      </c>
      <c r="C36" t="s">
        <v>11</v>
      </c>
      <c r="D36" s="14" t="str">
        <f t="shared" si="1"/>
        <v>Y</v>
      </c>
      <c r="E36" s="1">
        <v>0.55902777777777779</v>
      </c>
      <c r="F36" s="1" t="str">
        <f>INDEX('Crime Level'!$R$5:$R$29,MATCH('Number of Arrests'!H36,'Crime Level'!$O$5:$O$29,0))</f>
        <v>very low</v>
      </c>
      <c r="G36" s="1" t="str">
        <f>INDEX('Attendance Level'!$H$3:$H$27,MATCH('Number of Arrests'!H36,'Attendance Level'!$C$3:$C$27,0))</f>
        <v>low</v>
      </c>
      <c r="H36" t="s">
        <v>12</v>
      </c>
      <c r="I36" t="s">
        <v>17</v>
      </c>
      <c r="J36">
        <v>22</v>
      </c>
      <c r="K36">
        <v>24</v>
      </c>
      <c r="L36" t="str">
        <f t="shared" si="2"/>
        <v>lose</v>
      </c>
      <c r="N36">
        <v>3</v>
      </c>
      <c r="O36" s="11" t="s">
        <v>19</v>
      </c>
      <c r="P36" s="14"/>
    </row>
    <row r="37" spans="1:16" x14ac:dyDescent="0.25">
      <c r="A37">
        <v>2015</v>
      </c>
      <c r="B37">
        <v>7</v>
      </c>
      <c r="C37" t="s">
        <v>27</v>
      </c>
      <c r="D37" s="14" t="str">
        <f t="shared" si="1"/>
        <v>N</v>
      </c>
      <c r="E37" s="1">
        <v>0.72916666666666663</v>
      </c>
      <c r="F37" s="1" t="str">
        <f>INDEX('Crime Level'!$R$5:$R$29,MATCH('Number of Arrests'!H37,'Crime Level'!$O$5:$O$29,0))</f>
        <v>very low</v>
      </c>
      <c r="G37" s="1" t="str">
        <f>INDEX('Attendance Level'!$H$3:$H$27,MATCH('Number of Arrests'!H37,'Attendance Level'!$C$3:$C$27,0))</f>
        <v>low</v>
      </c>
      <c r="H37" t="s">
        <v>12</v>
      </c>
      <c r="I37" t="s">
        <v>38</v>
      </c>
      <c r="J37">
        <v>26</v>
      </c>
      <c r="K37">
        <v>18</v>
      </c>
      <c r="L37" t="str">
        <f t="shared" si="2"/>
        <v>win</v>
      </c>
      <c r="N37">
        <v>2</v>
      </c>
      <c r="O37" s="11" t="s">
        <v>14</v>
      </c>
      <c r="P37" s="14"/>
    </row>
    <row r="38" spans="1:16" x14ac:dyDescent="0.25">
      <c r="A38">
        <v>2015</v>
      </c>
      <c r="B38">
        <v>11</v>
      </c>
      <c r="C38" t="s">
        <v>11</v>
      </c>
      <c r="D38" s="14" t="str">
        <f t="shared" si="1"/>
        <v>Y</v>
      </c>
      <c r="E38" s="1">
        <v>0.77083333333333337</v>
      </c>
      <c r="F38" s="1" t="str">
        <f>INDEX('Crime Level'!$R$5:$R$29,MATCH('Number of Arrests'!H38,'Crime Level'!$O$5:$O$29,0))</f>
        <v>very low</v>
      </c>
      <c r="G38" s="1" t="str">
        <f>INDEX('Attendance Level'!$H$3:$H$27,MATCH('Number of Arrests'!H38,'Attendance Level'!$C$3:$C$27,0))</f>
        <v>low</v>
      </c>
      <c r="H38" t="s">
        <v>12</v>
      </c>
      <c r="I38" t="s">
        <v>39</v>
      </c>
      <c r="J38">
        <v>34</v>
      </c>
      <c r="K38">
        <v>31</v>
      </c>
      <c r="L38" t="str">
        <f t="shared" si="2"/>
        <v>win</v>
      </c>
      <c r="N38">
        <v>2</v>
      </c>
      <c r="O38" s="11" t="s">
        <v>14</v>
      </c>
      <c r="P38" s="14"/>
    </row>
    <row r="39" spans="1:16" x14ac:dyDescent="0.25">
      <c r="A39">
        <v>2015</v>
      </c>
      <c r="B39">
        <v>14</v>
      </c>
      <c r="C39" t="s">
        <v>30</v>
      </c>
      <c r="D39" s="14" t="str">
        <f t="shared" si="1"/>
        <v>N</v>
      </c>
      <c r="E39" s="1">
        <v>0.77083333333333337</v>
      </c>
      <c r="F39" s="1" t="str">
        <f>INDEX('Crime Level'!$R$5:$R$29,MATCH('Number of Arrests'!H39,'Crime Level'!$O$5:$O$29,0))</f>
        <v>very low</v>
      </c>
      <c r="G39" s="1" t="str">
        <f>INDEX('Attendance Level'!$H$3:$H$27,MATCH('Number of Arrests'!H39,'Attendance Level'!$C$3:$C$27,0))</f>
        <v>low</v>
      </c>
      <c r="H39" t="s">
        <v>12</v>
      </c>
      <c r="I39" t="s">
        <v>40</v>
      </c>
      <c r="J39">
        <v>23</v>
      </c>
      <c r="K39">
        <v>20</v>
      </c>
      <c r="L39" t="str">
        <f t="shared" si="2"/>
        <v>win</v>
      </c>
      <c r="N39">
        <v>0</v>
      </c>
      <c r="O39" s="11" t="s">
        <v>14</v>
      </c>
      <c r="P39" s="14"/>
    </row>
    <row r="40" spans="1:16" x14ac:dyDescent="0.25">
      <c r="A40">
        <v>2015</v>
      </c>
      <c r="B40">
        <v>16</v>
      </c>
      <c r="C40" t="s">
        <v>11</v>
      </c>
      <c r="D40" s="14" t="str">
        <f t="shared" si="1"/>
        <v>Y</v>
      </c>
      <c r="E40" s="1">
        <v>0.60069444444444442</v>
      </c>
      <c r="F40" s="1" t="str">
        <f>INDEX('Crime Level'!$R$5:$R$29,MATCH('Number of Arrests'!H40,'Crime Level'!$O$5:$O$29,0))</f>
        <v>very low</v>
      </c>
      <c r="G40" s="1" t="str">
        <f>INDEX('Attendance Level'!$H$3:$H$27,MATCH('Number of Arrests'!H40,'Attendance Level'!$C$3:$C$27,0))</f>
        <v>low</v>
      </c>
      <c r="H40" t="s">
        <v>12</v>
      </c>
      <c r="I40" t="s">
        <v>41</v>
      </c>
      <c r="J40">
        <v>38</v>
      </c>
      <c r="K40">
        <v>8</v>
      </c>
      <c r="L40" t="str">
        <f t="shared" si="2"/>
        <v>win</v>
      </c>
      <c r="N40">
        <v>5</v>
      </c>
      <c r="O40" s="11" t="s">
        <v>14</v>
      </c>
      <c r="P40" s="14"/>
    </row>
    <row r="41" spans="1:16" x14ac:dyDescent="0.25">
      <c r="A41">
        <v>2015</v>
      </c>
      <c r="B41">
        <v>17</v>
      </c>
      <c r="C41" t="s">
        <v>11</v>
      </c>
      <c r="D41" s="14" t="str">
        <f t="shared" si="1"/>
        <v>Y</v>
      </c>
      <c r="E41" s="1">
        <v>0.60069444444444442</v>
      </c>
      <c r="F41" s="1" t="str">
        <f>INDEX('Crime Level'!$R$5:$R$29,MATCH('Number of Arrests'!H41,'Crime Level'!$O$5:$O$29,0))</f>
        <v>very low</v>
      </c>
      <c r="G41" s="1" t="str">
        <f>INDEX('Attendance Level'!$H$3:$H$27,MATCH('Number of Arrests'!H41,'Attendance Level'!$C$3:$C$27,0))</f>
        <v>low</v>
      </c>
      <c r="H41" t="s">
        <v>12</v>
      </c>
      <c r="I41" t="s">
        <v>23</v>
      </c>
      <c r="J41">
        <v>6</v>
      </c>
      <c r="K41">
        <v>36</v>
      </c>
      <c r="L41" t="str">
        <f t="shared" si="2"/>
        <v>lose</v>
      </c>
      <c r="N41">
        <v>2</v>
      </c>
      <c r="O41" s="11" t="s">
        <v>19</v>
      </c>
      <c r="P41" s="14"/>
    </row>
    <row r="42" spans="1:16" x14ac:dyDescent="0.25">
      <c r="A42">
        <v>2011</v>
      </c>
      <c r="B42">
        <v>1</v>
      </c>
      <c r="C42" t="s">
        <v>11</v>
      </c>
      <c r="D42" s="14" t="str">
        <f t="shared" si="1"/>
        <v>Y</v>
      </c>
      <c r="E42" s="1">
        <v>0.54513888888888895</v>
      </c>
      <c r="F42" s="1" t="str">
        <f>INDEX('Crime Level'!$R$5:$R$29,MATCH('Number of Arrests'!H42,'Crime Level'!$O$5:$O$29,0))</f>
        <v>very high</v>
      </c>
      <c r="G42" s="1" t="str">
        <f>INDEX('Attendance Level'!$H$3:$H$27,MATCH('Number of Arrests'!H42,'Attendance Level'!$C$3:$C$27,0))</f>
        <v>high</v>
      </c>
      <c r="H42" t="s">
        <v>38</v>
      </c>
      <c r="I42" t="s">
        <v>16</v>
      </c>
      <c r="J42">
        <v>35</v>
      </c>
      <c r="K42">
        <v>7</v>
      </c>
      <c r="L42" t="str">
        <f t="shared" si="2"/>
        <v>win</v>
      </c>
      <c r="N42">
        <v>1</v>
      </c>
      <c r="O42" s="11" t="s">
        <v>19</v>
      </c>
    </row>
    <row r="43" spans="1:16" x14ac:dyDescent="0.25">
      <c r="A43">
        <v>2011</v>
      </c>
      <c r="B43">
        <v>4</v>
      </c>
      <c r="C43" t="s">
        <v>11</v>
      </c>
      <c r="D43" s="14" t="str">
        <f t="shared" si="1"/>
        <v>Y</v>
      </c>
      <c r="E43" s="1">
        <v>0.84722222222222221</v>
      </c>
      <c r="F43" s="1" t="str">
        <f>INDEX('Crime Level'!$R$5:$R$29,MATCH('Number of Arrests'!H43,'Crime Level'!$O$5:$O$29,0))</f>
        <v>very high</v>
      </c>
      <c r="G43" s="1" t="str">
        <f>INDEX('Attendance Level'!$H$3:$H$27,MATCH('Number of Arrests'!H43,'Attendance Level'!$C$3:$C$27,0))</f>
        <v>high</v>
      </c>
      <c r="H43" t="s">
        <v>38</v>
      </c>
      <c r="I43" t="s">
        <v>42</v>
      </c>
      <c r="J43">
        <v>34</v>
      </c>
      <c r="K43">
        <v>17</v>
      </c>
      <c r="L43" t="str">
        <f t="shared" si="2"/>
        <v>win</v>
      </c>
      <c r="N43">
        <v>0</v>
      </c>
      <c r="O43" s="11" t="s">
        <v>14</v>
      </c>
    </row>
    <row r="44" spans="1:16" x14ac:dyDescent="0.25">
      <c r="A44">
        <v>2011</v>
      </c>
      <c r="B44">
        <v>6</v>
      </c>
      <c r="C44" t="s">
        <v>11</v>
      </c>
      <c r="D44" s="14" t="str">
        <f t="shared" si="1"/>
        <v>Y</v>
      </c>
      <c r="E44" s="1">
        <v>0.67013888888888884</v>
      </c>
      <c r="F44" s="1" t="str">
        <f>INDEX('Crime Level'!$R$5:$R$29,MATCH('Number of Arrests'!H44,'Crime Level'!$O$5:$O$29,0))</f>
        <v>very high</v>
      </c>
      <c r="G44" s="1" t="str">
        <f>INDEX('Attendance Level'!$H$3:$H$27,MATCH('Number of Arrests'!H44,'Attendance Level'!$C$3:$C$27,0))</f>
        <v>high</v>
      </c>
      <c r="H44" t="s">
        <v>38</v>
      </c>
      <c r="I44" t="s">
        <v>32</v>
      </c>
      <c r="J44">
        <v>29</v>
      </c>
      <c r="K44">
        <v>14</v>
      </c>
      <c r="L44" t="str">
        <f t="shared" si="2"/>
        <v>win</v>
      </c>
      <c r="N44">
        <v>0</v>
      </c>
      <c r="O44" s="11" t="s">
        <v>14</v>
      </c>
    </row>
    <row r="45" spans="1:16" x14ac:dyDescent="0.25">
      <c r="A45">
        <v>2011</v>
      </c>
      <c r="B45">
        <v>8</v>
      </c>
      <c r="C45" t="s">
        <v>11</v>
      </c>
      <c r="D45" s="14" t="str">
        <f t="shared" si="1"/>
        <v>Y</v>
      </c>
      <c r="E45" s="1">
        <v>0.54166666666666663</v>
      </c>
      <c r="F45" s="1" t="str">
        <f>INDEX('Crime Level'!$R$5:$R$29,MATCH('Number of Arrests'!H45,'Crime Level'!$O$5:$O$29,0))</f>
        <v>very high</v>
      </c>
      <c r="G45" s="1" t="str">
        <f>INDEX('Attendance Level'!$H$3:$H$27,MATCH('Number of Arrests'!H45,'Attendance Level'!$C$3:$C$27,0))</f>
        <v>high</v>
      </c>
      <c r="H45" t="s">
        <v>38</v>
      </c>
      <c r="I45" t="s">
        <v>12</v>
      </c>
      <c r="J45">
        <v>30</v>
      </c>
      <c r="K45">
        <v>27</v>
      </c>
      <c r="L45" t="str">
        <f t="shared" si="2"/>
        <v>win</v>
      </c>
      <c r="N45">
        <v>0</v>
      </c>
      <c r="O45" s="11" t="s">
        <v>14</v>
      </c>
    </row>
    <row r="46" spans="1:16" x14ac:dyDescent="0.25">
      <c r="A46">
        <v>2011</v>
      </c>
      <c r="B46">
        <v>11</v>
      </c>
      <c r="C46" t="s">
        <v>11</v>
      </c>
      <c r="D46" s="14" t="str">
        <f t="shared" si="1"/>
        <v>Y</v>
      </c>
      <c r="E46" s="1">
        <v>0.54166666666666663</v>
      </c>
      <c r="F46" s="1" t="str">
        <f>INDEX('Crime Level'!$R$5:$R$29,MATCH('Number of Arrests'!H46,'Crime Level'!$O$5:$O$29,0))</f>
        <v>very high</v>
      </c>
      <c r="G46" s="1" t="str">
        <f>INDEX('Attendance Level'!$H$3:$H$27,MATCH('Number of Arrests'!H46,'Attendance Level'!$C$3:$C$27,0))</f>
        <v>high</v>
      </c>
      <c r="H46" t="s">
        <v>38</v>
      </c>
      <c r="I46" t="s">
        <v>39</v>
      </c>
      <c r="J46">
        <v>31</v>
      </c>
      <c r="K46">
        <v>24</v>
      </c>
      <c r="L46" t="str">
        <f t="shared" si="2"/>
        <v>win</v>
      </c>
      <c r="N46">
        <v>2</v>
      </c>
      <c r="O46" s="11" t="s">
        <v>19</v>
      </c>
    </row>
    <row r="47" spans="1:16" x14ac:dyDescent="0.25">
      <c r="A47">
        <v>2011</v>
      </c>
      <c r="B47">
        <v>12</v>
      </c>
      <c r="C47" t="s">
        <v>30</v>
      </c>
      <c r="D47" s="14" t="str">
        <f t="shared" si="1"/>
        <v>N</v>
      </c>
      <c r="E47" s="1">
        <v>0.84722222222222221</v>
      </c>
      <c r="F47" s="1" t="str">
        <f>INDEX('Crime Level'!$R$5:$R$29,MATCH('Number of Arrests'!H47,'Crime Level'!$O$5:$O$29,0))</f>
        <v>very high</v>
      </c>
      <c r="G47" s="1" t="str">
        <f>INDEX('Attendance Level'!$H$3:$H$27,MATCH('Number of Arrests'!H47,'Attendance Level'!$C$3:$C$27,0))</f>
        <v>high</v>
      </c>
      <c r="H47" t="s">
        <v>38</v>
      </c>
      <c r="I47" t="s">
        <v>21</v>
      </c>
      <c r="J47">
        <v>16</v>
      </c>
      <c r="K47">
        <v>6</v>
      </c>
      <c r="L47" t="str">
        <f t="shared" si="2"/>
        <v>win</v>
      </c>
      <c r="N47">
        <v>0</v>
      </c>
      <c r="O47" s="11" t="s">
        <v>14</v>
      </c>
    </row>
    <row r="48" spans="1:16" x14ac:dyDescent="0.25">
      <c r="A48">
        <v>2011</v>
      </c>
      <c r="B48">
        <v>14</v>
      </c>
      <c r="C48" t="s">
        <v>11</v>
      </c>
      <c r="D48" s="14" t="str">
        <f t="shared" si="1"/>
        <v>Y</v>
      </c>
      <c r="E48" s="1">
        <v>0.54166666666666663</v>
      </c>
      <c r="F48" s="1" t="str">
        <f>INDEX('Crime Level'!$R$5:$R$29,MATCH('Number of Arrests'!H48,'Crime Level'!$O$5:$O$29,0))</f>
        <v>very high</v>
      </c>
      <c r="G48" s="1" t="str">
        <f>INDEX('Attendance Level'!$H$3:$H$27,MATCH('Number of Arrests'!H48,'Attendance Level'!$C$3:$C$27,0))</f>
        <v>high</v>
      </c>
      <c r="H48" t="s">
        <v>38</v>
      </c>
      <c r="I48" t="s">
        <v>33</v>
      </c>
      <c r="J48">
        <v>24</v>
      </c>
      <c r="K48">
        <v>10</v>
      </c>
      <c r="L48" t="str">
        <f t="shared" si="2"/>
        <v>win</v>
      </c>
      <c r="N48">
        <v>0</v>
      </c>
      <c r="O48" s="11" t="s">
        <v>14</v>
      </c>
    </row>
    <row r="49" spans="1:16" x14ac:dyDescent="0.25">
      <c r="A49">
        <v>2011</v>
      </c>
      <c r="B49">
        <v>16</v>
      </c>
      <c r="C49" t="s">
        <v>11</v>
      </c>
      <c r="D49" s="14" t="str">
        <f t="shared" si="1"/>
        <v>Y</v>
      </c>
      <c r="E49" s="1">
        <v>0.54166666666666663</v>
      </c>
      <c r="F49" s="1" t="str">
        <f>INDEX('Crime Level'!$R$5:$R$29,MATCH('Number of Arrests'!H49,'Crime Level'!$O$5:$O$29,0))</f>
        <v>very high</v>
      </c>
      <c r="G49" s="1" t="str">
        <f>INDEX('Attendance Level'!$H$3:$H$27,MATCH('Number of Arrests'!H49,'Attendance Level'!$C$3:$C$27,0))</f>
        <v>high</v>
      </c>
      <c r="H49" t="s">
        <v>38</v>
      </c>
      <c r="I49" t="s">
        <v>22</v>
      </c>
      <c r="J49">
        <v>20</v>
      </c>
      <c r="K49">
        <v>14</v>
      </c>
      <c r="L49" t="str">
        <f t="shared" si="2"/>
        <v>win</v>
      </c>
      <c r="N49">
        <v>0</v>
      </c>
      <c r="O49" s="11" t="s">
        <v>19</v>
      </c>
    </row>
    <row r="50" spans="1:16" x14ac:dyDescent="0.25">
      <c r="A50">
        <v>2013</v>
      </c>
      <c r="B50">
        <v>2</v>
      </c>
      <c r="C50" t="s">
        <v>11</v>
      </c>
      <c r="D50" s="14" t="str">
        <f t="shared" si="1"/>
        <v>Y</v>
      </c>
      <c r="E50" s="1">
        <v>0.54166666666666663</v>
      </c>
      <c r="F50" s="1" t="str">
        <f>INDEX('Crime Level'!$R$5:$R$29,MATCH('Number of Arrests'!H50,'Crime Level'!$O$5:$O$29,0))</f>
        <v>very high</v>
      </c>
      <c r="G50" s="1" t="str">
        <f>INDEX('Attendance Level'!$H$3:$H$27,MATCH('Number of Arrests'!H50,'Attendance Level'!$C$3:$C$27,0))</f>
        <v>high</v>
      </c>
      <c r="H50" t="s">
        <v>38</v>
      </c>
      <c r="I50" t="s">
        <v>22</v>
      </c>
      <c r="J50">
        <v>14</v>
      </c>
      <c r="K50">
        <v>6</v>
      </c>
      <c r="L50" t="str">
        <f t="shared" si="2"/>
        <v>win</v>
      </c>
      <c r="N50">
        <v>3</v>
      </c>
      <c r="O50" s="11" t="s">
        <v>19</v>
      </c>
    </row>
    <row r="51" spans="1:16" x14ac:dyDescent="0.25">
      <c r="A51">
        <v>2013</v>
      </c>
      <c r="B51">
        <v>6</v>
      </c>
      <c r="C51" t="s">
        <v>11</v>
      </c>
      <c r="D51" s="14" t="str">
        <f t="shared" si="1"/>
        <v>Y</v>
      </c>
      <c r="E51" s="1">
        <v>0.54166666666666663</v>
      </c>
      <c r="F51" s="1" t="str">
        <f>INDEX('Crime Level'!$R$5:$R$29,MATCH('Number of Arrests'!H51,'Crime Level'!$O$5:$O$29,0))</f>
        <v>very high</v>
      </c>
      <c r="G51" s="1" t="str">
        <f>INDEX('Attendance Level'!$H$3:$H$27,MATCH('Number of Arrests'!H51,'Attendance Level'!$C$3:$C$27,0))</f>
        <v>high</v>
      </c>
      <c r="H51" t="s">
        <v>38</v>
      </c>
      <c r="I51" t="s">
        <v>41</v>
      </c>
      <c r="J51">
        <v>17</v>
      </c>
      <c r="K51">
        <v>19</v>
      </c>
      <c r="L51" t="str">
        <f t="shared" si="2"/>
        <v>lose</v>
      </c>
      <c r="N51">
        <v>1</v>
      </c>
      <c r="O51" s="11" t="s">
        <v>14</v>
      </c>
    </row>
    <row r="52" spans="1:16" x14ac:dyDescent="0.25">
      <c r="A52">
        <v>2013</v>
      </c>
      <c r="B52">
        <v>10</v>
      </c>
      <c r="C52" t="s">
        <v>11</v>
      </c>
      <c r="D52" s="14" t="str">
        <f t="shared" si="1"/>
        <v>Y</v>
      </c>
      <c r="E52" s="1">
        <v>0.54166666666666663</v>
      </c>
      <c r="F52" s="1" t="str">
        <f>INDEX('Crime Level'!$R$5:$R$29,MATCH('Number of Arrests'!H52,'Crime Level'!$O$5:$O$29,0))</f>
        <v>very high</v>
      </c>
      <c r="G52" s="1" t="str">
        <f>INDEX('Attendance Level'!$H$3:$H$27,MATCH('Number of Arrests'!H52,'Attendance Level'!$C$3:$C$27,0))</f>
        <v>high</v>
      </c>
      <c r="H52" t="s">
        <v>38</v>
      </c>
      <c r="I52" t="s">
        <v>39</v>
      </c>
      <c r="J52">
        <v>20</v>
      </c>
      <c r="K52">
        <v>17</v>
      </c>
      <c r="L52" t="str">
        <f t="shared" si="2"/>
        <v>win</v>
      </c>
      <c r="M52" t="s">
        <v>18</v>
      </c>
      <c r="N52">
        <v>0</v>
      </c>
      <c r="O52" s="11" t="s">
        <v>19</v>
      </c>
    </row>
    <row r="53" spans="1:16" x14ac:dyDescent="0.25">
      <c r="A53">
        <v>2013</v>
      </c>
      <c r="B53">
        <v>12</v>
      </c>
      <c r="C53" t="s">
        <v>11</v>
      </c>
      <c r="D53" s="14" t="str">
        <f t="shared" si="1"/>
        <v>Y</v>
      </c>
      <c r="E53" s="1">
        <v>0.54166666666666663</v>
      </c>
      <c r="F53" s="1" t="str">
        <f>INDEX('Crime Level'!$R$5:$R$29,MATCH('Number of Arrests'!H53,'Crime Level'!$O$5:$O$29,0))</f>
        <v>very high</v>
      </c>
      <c r="G53" s="1" t="str">
        <f>INDEX('Attendance Level'!$H$3:$H$27,MATCH('Number of Arrests'!H53,'Attendance Level'!$C$3:$C$27,0))</f>
        <v>high</v>
      </c>
      <c r="H53" t="s">
        <v>38</v>
      </c>
      <c r="I53" t="s">
        <v>42</v>
      </c>
      <c r="J53">
        <v>19</v>
      </c>
      <c r="K53">
        <v>3</v>
      </c>
      <c r="L53" t="str">
        <f t="shared" si="2"/>
        <v>win</v>
      </c>
      <c r="N53">
        <v>3</v>
      </c>
      <c r="O53" s="11" t="s">
        <v>14</v>
      </c>
    </row>
    <row r="54" spans="1:16" x14ac:dyDescent="0.25">
      <c r="A54">
        <v>2013</v>
      </c>
      <c r="B54">
        <v>13</v>
      </c>
      <c r="C54" t="s">
        <v>30</v>
      </c>
      <c r="D54" s="14" t="str">
        <f t="shared" si="1"/>
        <v>N</v>
      </c>
      <c r="E54" s="1">
        <v>0.85416666666666663</v>
      </c>
      <c r="F54" s="1" t="str">
        <f>INDEX('Crime Level'!$R$5:$R$29,MATCH('Number of Arrests'!H54,'Crime Level'!$O$5:$O$29,0))</f>
        <v>very high</v>
      </c>
      <c r="G54" s="1" t="str">
        <f>INDEX('Attendance Level'!$H$3:$H$27,MATCH('Number of Arrests'!H54,'Attendance Level'!$C$3:$C$27,0))</f>
        <v>high</v>
      </c>
      <c r="H54" t="s">
        <v>38</v>
      </c>
      <c r="I54" t="s">
        <v>16</v>
      </c>
      <c r="J54">
        <v>22</v>
      </c>
      <c r="K54">
        <v>20</v>
      </c>
      <c r="L54" t="str">
        <f t="shared" si="2"/>
        <v>win</v>
      </c>
      <c r="N54">
        <v>5</v>
      </c>
      <c r="O54" s="11" t="s">
        <v>19</v>
      </c>
    </row>
    <row r="55" spans="1:16" x14ac:dyDescent="0.25">
      <c r="A55">
        <v>2013</v>
      </c>
      <c r="B55">
        <v>14</v>
      </c>
      <c r="C55" t="s">
        <v>11</v>
      </c>
      <c r="D55" s="14" t="str">
        <f t="shared" si="1"/>
        <v>Y</v>
      </c>
      <c r="E55" s="1">
        <v>0.54166666666666663</v>
      </c>
      <c r="F55" s="1" t="str">
        <f>INDEX('Crime Level'!$R$5:$R$29,MATCH('Number of Arrests'!H55,'Crime Level'!$O$5:$O$29,0))</f>
        <v>very high</v>
      </c>
      <c r="G55" s="1" t="str">
        <f>INDEX('Attendance Level'!$H$3:$H$27,MATCH('Number of Arrests'!H55,'Attendance Level'!$C$3:$C$27,0))</f>
        <v>high</v>
      </c>
      <c r="H55" t="s">
        <v>38</v>
      </c>
      <c r="I55" t="s">
        <v>40</v>
      </c>
      <c r="J55">
        <v>29</v>
      </c>
      <c r="K55">
        <v>26</v>
      </c>
      <c r="L55" t="str">
        <f t="shared" si="2"/>
        <v>win</v>
      </c>
      <c r="N55">
        <v>0</v>
      </c>
      <c r="O55" s="11" t="s">
        <v>14</v>
      </c>
    </row>
    <row r="56" spans="1:16" x14ac:dyDescent="0.25">
      <c r="A56">
        <v>2013</v>
      </c>
      <c r="B56">
        <v>16</v>
      </c>
      <c r="C56" t="s">
        <v>11</v>
      </c>
      <c r="D56" s="14" t="str">
        <f t="shared" si="1"/>
        <v>Y</v>
      </c>
      <c r="E56" s="1">
        <v>0.68402777777777779</v>
      </c>
      <c r="F56" s="1" t="str">
        <f>INDEX('Crime Level'!$R$5:$R$29,MATCH('Number of Arrests'!H56,'Crime Level'!$O$5:$O$29,0))</f>
        <v>very high</v>
      </c>
      <c r="G56" s="1" t="str">
        <f>INDEX('Attendance Level'!$H$3:$H$27,MATCH('Number of Arrests'!H56,'Attendance Level'!$C$3:$C$27,0))</f>
        <v>high</v>
      </c>
      <c r="H56" t="s">
        <v>38</v>
      </c>
      <c r="I56" t="s">
        <v>43</v>
      </c>
      <c r="J56">
        <v>7</v>
      </c>
      <c r="K56">
        <v>41</v>
      </c>
      <c r="L56" t="str">
        <f t="shared" si="2"/>
        <v>lose</v>
      </c>
      <c r="N56">
        <v>8</v>
      </c>
      <c r="O56" s="11" t="s">
        <v>14</v>
      </c>
    </row>
    <row r="57" spans="1:16" x14ac:dyDescent="0.25">
      <c r="A57">
        <v>2014</v>
      </c>
      <c r="B57">
        <v>1</v>
      </c>
      <c r="C57" t="s">
        <v>11</v>
      </c>
      <c r="D57" s="14" t="str">
        <f t="shared" si="1"/>
        <v>Y</v>
      </c>
      <c r="E57" s="1">
        <v>0.54166666666666663</v>
      </c>
      <c r="F57" s="1" t="str">
        <f>INDEX('Crime Level'!$R$5:$R$29,MATCH('Number of Arrests'!H57,'Crime Level'!$O$5:$O$29,0))</f>
        <v>very high</v>
      </c>
      <c r="G57" s="1" t="str">
        <f>INDEX('Attendance Level'!$H$3:$H$27,MATCH('Number of Arrests'!H57,'Attendance Level'!$C$3:$C$27,0))</f>
        <v>high</v>
      </c>
      <c r="H57" t="s">
        <v>38</v>
      </c>
      <c r="I57" t="s">
        <v>39</v>
      </c>
      <c r="J57">
        <v>16</v>
      </c>
      <c r="K57">
        <v>23</v>
      </c>
      <c r="L57" t="str">
        <f t="shared" si="2"/>
        <v>lose</v>
      </c>
      <c r="N57">
        <v>0</v>
      </c>
      <c r="O57" s="11" t="s">
        <v>19</v>
      </c>
      <c r="P57" s="14"/>
    </row>
    <row r="58" spans="1:16" x14ac:dyDescent="0.25">
      <c r="A58">
        <v>2014</v>
      </c>
      <c r="B58">
        <v>2</v>
      </c>
      <c r="C58" t="s">
        <v>30</v>
      </c>
      <c r="D58" s="14" t="str">
        <f t="shared" si="1"/>
        <v>N</v>
      </c>
      <c r="E58" s="1">
        <v>0.85069444444444453</v>
      </c>
      <c r="F58" s="1" t="str">
        <f>INDEX('Crime Level'!$R$5:$R$29,MATCH('Number of Arrests'!H58,'Crime Level'!$O$5:$O$29,0))</f>
        <v>very high</v>
      </c>
      <c r="G58" s="1" t="str">
        <f>INDEX('Attendance Level'!$H$3:$H$27,MATCH('Number of Arrests'!H58,'Attendance Level'!$C$3:$C$27,0))</f>
        <v>high</v>
      </c>
      <c r="H58" t="s">
        <v>38</v>
      </c>
      <c r="I58" t="s">
        <v>16</v>
      </c>
      <c r="J58">
        <v>26</v>
      </c>
      <c r="K58">
        <v>6</v>
      </c>
      <c r="L58" t="str">
        <f t="shared" si="2"/>
        <v>win</v>
      </c>
      <c r="N58">
        <v>4</v>
      </c>
      <c r="O58" s="11" t="s">
        <v>19</v>
      </c>
      <c r="P58" s="14"/>
    </row>
    <row r="59" spans="1:16" x14ac:dyDescent="0.25">
      <c r="A59">
        <v>2014</v>
      </c>
      <c r="B59">
        <v>4</v>
      </c>
      <c r="C59" t="s">
        <v>11</v>
      </c>
      <c r="D59" s="14" t="str">
        <f t="shared" si="1"/>
        <v>Y</v>
      </c>
      <c r="E59" s="1">
        <v>0.54166666666666663</v>
      </c>
      <c r="F59" s="1" t="str">
        <f>INDEX('Crime Level'!$R$5:$R$29,MATCH('Number of Arrests'!H59,'Crime Level'!$O$5:$O$29,0))</f>
        <v>very high</v>
      </c>
      <c r="G59" s="1" t="str">
        <f>INDEX('Attendance Level'!$H$3:$H$27,MATCH('Number of Arrests'!H59,'Attendance Level'!$C$3:$C$27,0))</f>
        <v>high</v>
      </c>
      <c r="H59" t="s">
        <v>38</v>
      </c>
      <c r="I59" t="s">
        <v>13</v>
      </c>
      <c r="J59">
        <v>38</v>
      </c>
      <c r="K59">
        <v>10</v>
      </c>
      <c r="L59" t="str">
        <f t="shared" si="2"/>
        <v>win</v>
      </c>
      <c r="N59">
        <v>5</v>
      </c>
      <c r="O59" s="11" t="s">
        <v>14</v>
      </c>
      <c r="P59" s="14"/>
    </row>
    <row r="60" spans="1:16" x14ac:dyDescent="0.25">
      <c r="A60">
        <v>2014</v>
      </c>
      <c r="B60">
        <v>7</v>
      </c>
      <c r="C60" t="s">
        <v>11</v>
      </c>
      <c r="D60" s="14" t="str">
        <f t="shared" si="1"/>
        <v>Y</v>
      </c>
      <c r="E60" s="1">
        <v>0.54166666666666663</v>
      </c>
      <c r="F60" s="1" t="str">
        <f>INDEX('Crime Level'!$R$5:$R$29,MATCH('Number of Arrests'!H60,'Crime Level'!$O$5:$O$29,0))</f>
        <v>very high</v>
      </c>
      <c r="G60" s="1" t="str">
        <f>INDEX('Attendance Level'!$H$3:$H$27,MATCH('Number of Arrests'!H60,'Attendance Level'!$C$3:$C$27,0))</f>
        <v>high</v>
      </c>
      <c r="H60" t="s">
        <v>38</v>
      </c>
      <c r="I60" t="s">
        <v>31</v>
      </c>
      <c r="J60">
        <v>29</v>
      </c>
      <c r="K60">
        <v>7</v>
      </c>
      <c r="L60" t="str">
        <f t="shared" si="2"/>
        <v>win</v>
      </c>
      <c r="N60">
        <v>0</v>
      </c>
      <c r="O60" s="11" t="s">
        <v>14</v>
      </c>
      <c r="P60" s="14"/>
    </row>
    <row r="61" spans="1:16" x14ac:dyDescent="0.25">
      <c r="A61">
        <v>2014</v>
      </c>
      <c r="B61">
        <v>10</v>
      </c>
      <c r="C61" t="s">
        <v>11</v>
      </c>
      <c r="D61" s="14" t="str">
        <f t="shared" si="1"/>
        <v>Y</v>
      </c>
      <c r="E61" s="1">
        <v>0.54166666666666663</v>
      </c>
      <c r="F61" s="1" t="str">
        <f>INDEX('Crime Level'!$R$5:$R$29,MATCH('Number of Arrests'!H61,'Crime Level'!$O$5:$O$29,0))</f>
        <v>very high</v>
      </c>
      <c r="G61" s="1" t="str">
        <f>INDEX('Attendance Level'!$H$3:$H$27,MATCH('Number of Arrests'!H61,'Attendance Level'!$C$3:$C$27,0))</f>
        <v>high</v>
      </c>
      <c r="H61" t="s">
        <v>38</v>
      </c>
      <c r="I61" t="s">
        <v>44</v>
      </c>
      <c r="J61">
        <v>21</v>
      </c>
      <c r="K61">
        <v>7</v>
      </c>
      <c r="L61" t="str">
        <f t="shared" si="2"/>
        <v>win</v>
      </c>
      <c r="N61">
        <v>0</v>
      </c>
      <c r="O61" s="11" t="s">
        <v>14</v>
      </c>
      <c r="P61" s="14"/>
    </row>
    <row r="62" spans="1:16" x14ac:dyDescent="0.25">
      <c r="A62">
        <v>2014</v>
      </c>
      <c r="B62">
        <v>13</v>
      </c>
      <c r="C62" t="s">
        <v>11</v>
      </c>
      <c r="D62" s="14" t="str">
        <f t="shared" si="1"/>
        <v>Y</v>
      </c>
      <c r="E62" s="1">
        <v>0.54166666666666663</v>
      </c>
      <c r="F62" s="1" t="str">
        <f>INDEX('Crime Level'!$R$5:$R$29,MATCH('Number of Arrests'!H62,'Crime Level'!$O$5:$O$29,0))</f>
        <v>very high</v>
      </c>
      <c r="G62" s="1" t="str">
        <f>INDEX('Attendance Level'!$H$3:$H$27,MATCH('Number of Arrests'!H62,'Attendance Level'!$C$3:$C$27,0))</f>
        <v>high</v>
      </c>
      <c r="H62" t="s">
        <v>38</v>
      </c>
      <c r="I62" t="s">
        <v>34</v>
      </c>
      <c r="J62">
        <v>33</v>
      </c>
      <c r="K62">
        <v>34</v>
      </c>
      <c r="L62" t="str">
        <f t="shared" si="2"/>
        <v>lose</v>
      </c>
      <c r="N62">
        <v>0</v>
      </c>
      <c r="O62" s="11" t="s">
        <v>14</v>
      </c>
      <c r="P62" s="14"/>
    </row>
    <row r="63" spans="1:16" x14ac:dyDescent="0.25">
      <c r="A63">
        <v>2014</v>
      </c>
      <c r="B63">
        <v>15</v>
      </c>
      <c r="C63" t="s">
        <v>11</v>
      </c>
      <c r="D63" s="14" t="str">
        <f t="shared" si="1"/>
        <v>Y</v>
      </c>
      <c r="E63" s="1">
        <v>0.54166666666666663</v>
      </c>
      <c r="F63" s="1" t="str">
        <f>INDEX('Crime Level'!$R$5:$R$29,MATCH('Number of Arrests'!H63,'Crime Level'!$O$5:$O$29,0))</f>
        <v>very high</v>
      </c>
      <c r="G63" s="1" t="str">
        <f>INDEX('Attendance Level'!$H$3:$H$27,MATCH('Number of Arrests'!H63,'Attendance Level'!$C$3:$C$27,0))</f>
        <v>high</v>
      </c>
      <c r="H63" t="s">
        <v>38</v>
      </c>
      <c r="I63" t="s">
        <v>45</v>
      </c>
      <c r="J63">
        <v>20</v>
      </c>
      <c r="K63">
        <v>12</v>
      </c>
      <c r="L63" t="str">
        <f t="shared" si="2"/>
        <v>win</v>
      </c>
      <c r="N63">
        <v>1</v>
      </c>
      <c r="O63" s="11" t="s">
        <v>14</v>
      </c>
      <c r="P63" s="14"/>
    </row>
    <row r="64" spans="1:16" x14ac:dyDescent="0.25">
      <c r="A64">
        <v>2014</v>
      </c>
      <c r="B64">
        <v>17</v>
      </c>
      <c r="C64" t="s">
        <v>11</v>
      </c>
      <c r="D64" s="14" t="str">
        <f t="shared" si="1"/>
        <v>Y</v>
      </c>
      <c r="E64" s="1">
        <v>0.54166666666666663</v>
      </c>
      <c r="F64" s="1" t="str">
        <f>INDEX('Crime Level'!$R$5:$R$29,MATCH('Number of Arrests'!H64,'Crime Level'!$O$5:$O$29,0))</f>
        <v>very high</v>
      </c>
      <c r="G64" s="1" t="str">
        <f>INDEX('Attendance Level'!$H$3:$H$27,MATCH('Number of Arrests'!H64,'Attendance Level'!$C$3:$C$27,0))</f>
        <v>high</v>
      </c>
      <c r="H64" t="s">
        <v>38</v>
      </c>
      <c r="I64" t="s">
        <v>22</v>
      </c>
      <c r="J64">
        <v>20</v>
      </c>
      <c r="K64">
        <v>10</v>
      </c>
      <c r="L64" t="str">
        <f t="shared" si="2"/>
        <v>win</v>
      </c>
      <c r="N64">
        <v>0</v>
      </c>
      <c r="O64" s="11" t="s">
        <v>19</v>
      </c>
      <c r="P64" s="14"/>
    </row>
    <row r="65" spans="1:16" x14ac:dyDescent="0.25">
      <c r="A65">
        <v>2015</v>
      </c>
      <c r="B65">
        <v>3</v>
      </c>
      <c r="C65" t="s">
        <v>11</v>
      </c>
      <c r="D65" s="14" t="str">
        <f t="shared" si="1"/>
        <v>Y</v>
      </c>
      <c r="E65" s="1">
        <v>0.54305555555555551</v>
      </c>
      <c r="F65" s="1" t="str">
        <f>INDEX('Crime Level'!$R$5:$R$29,MATCH('Number of Arrests'!H65,'Crime Level'!$O$5:$O$29,0))</f>
        <v>very high</v>
      </c>
      <c r="G65" s="1" t="str">
        <f>INDEX('Attendance Level'!$H$3:$H$27,MATCH('Number of Arrests'!H65,'Attendance Level'!$C$3:$C$27,0))</f>
        <v>high</v>
      </c>
      <c r="H65" t="s">
        <v>38</v>
      </c>
      <c r="I65" t="s">
        <v>39</v>
      </c>
      <c r="J65">
        <v>24</v>
      </c>
      <c r="K65">
        <v>28</v>
      </c>
      <c r="L65" t="str">
        <f t="shared" si="2"/>
        <v>lose</v>
      </c>
      <c r="N65">
        <v>0</v>
      </c>
      <c r="O65" s="11" t="s">
        <v>19</v>
      </c>
      <c r="P65" s="14"/>
    </row>
    <row r="66" spans="1:16" x14ac:dyDescent="0.25">
      <c r="A66">
        <v>2015</v>
      </c>
      <c r="B66">
        <v>5</v>
      </c>
      <c r="C66" t="s">
        <v>11</v>
      </c>
      <c r="D66" s="14" t="str">
        <f t="shared" si="1"/>
        <v>Y</v>
      </c>
      <c r="E66" s="1">
        <v>0.54305555555555551</v>
      </c>
      <c r="F66" s="1" t="str">
        <f>INDEX('Crime Level'!$R$5:$R$29,MATCH('Number of Arrests'!H66,'Crime Level'!$O$5:$O$29,0))</f>
        <v>very high</v>
      </c>
      <c r="G66" s="1" t="str">
        <f>INDEX('Attendance Level'!$H$3:$H$27,MATCH('Number of Arrests'!H66,'Attendance Level'!$C$3:$C$27,0))</f>
        <v>high</v>
      </c>
      <c r="H66" t="s">
        <v>38</v>
      </c>
      <c r="I66" t="s">
        <v>22</v>
      </c>
      <c r="J66">
        <v>30</v>
      </c>
      <c r="K66">
        <v>33</v>
      </c>
      <c r="L66" t="str">
        <f t="shared" si="2"/>
        <v>lose</v>
      </c>
      <c r="M66" t="s">
        <v>18</v>
      </c>
      <c r="N66">
        <v>3</v>
      </c>
      <c r="O66" s="11" t="s">
        <v>19</v>
      </c>
      <c r="P66" s="14"/>
    </row>
    <row r="67" spans="1:16" x14ac:dyDescent="0.25">
      <c r="A67">
        <v>2015</v>
      </c>
      <c r="B67">
        <v>8</v>
      </c>
      <c r="C67" t="s">
        <v>11</v>
      </c>
      <c r="D67" s="14" t="str">
        <f t="shared" ref="D67:D130" si="3">IF(OR(C67="Sunday",C67="Saturday"),"Y","N")</f>
        <v>Y</v>
      </c>
      <c r="E67" s="1">
        <v>0.54305555555555551</v>
      </c>
      <c r="F67" s="1" t="str">
        <f>INDEX('Crime Level'!$R$5:$R$29,MATCH('Number of Arrests'!H67,'Crime Level'!$O$5:$O$29,0))</f>
        <v>very high</v>
      </c>
      <c r="G67" s="1" t="str">
        <f>INDEX('Attendance Level'!$H$3:$H$27,MATCH('Number of Arrests'!H67,'Attendance Level'!$C$3:$C$27,0))</f>
        <v>high</v>
      </c>
      <c r="H67" t="s">
        <v>38</v>
      </c>
      <c r="I67" t="s">
        <v>34</v>
      </c>
      <c r="J67">
        <v>29</v>
      </c>
      <c r="K67">
        <v>26</v>
      </c>
      <c r="L67" t="str">
        <f t="shared" ref="L67:L130" si="4">IF(J67&gt;K67,"win","lose")</f>
        <v>win</v>
      </c>
      <c r="N67">
        <v>0</v>
      </c>
      <c r="O67" s="11" t="s">
        <v>14</v>
      </c>
      <c r="P67" s="14"/>
    </row>
    <row r="68" spans="1:16" x14ac:dyDescent="0.25">
      <c r="A68">
        <v>2015</v>
      </c>
      <c r="B68">
        <v>10</v>
      </c>
      <c r="C68" t="s">
        <v>11</v>
      </c>
      <c r="D68" s="14" t="str">
        <f t="shared" si="3"/>
        <v>Y</v>
      </c>
      <c r="E68" s="1">
        <v>0.54513888888888895</v>
      </c>
      <c r="F68" s="1" t="str">
        <f>INDEX('Crime Level'!$R$5:$R$29,MATCH('Number of Arrests'!H68,'Crime Level'!$O$5:$O$29,0))</f>
        <v>very high</v>
      </c>
      <c r="G68" s="1" t="str">
        <f>INDEX('Attendance Level'!$H$3:$H$27,MATCH('Number of Arrests'!H68,'Attendance Level'!$C$3:$C$27,0))</f>
        <v>high</v>
      </c>
      <c r="H68" t="s">
        <v>38</v>
      </c>
      <c r="I68" t="s">
        <v>45</v>
      </c>
      <c r="J68">
        <v>20</v>
      </c>
      <c r="K68">
        <v>22</v>
      </c>
      <c r="L68" t="str">
        <f t="shared" si="4"/>
        <v>lose</v>
      </c>
      <c r="N68">
        <v>6</v>
      </c>
      <c r="O68" s="11" t="s">
        <v>14</v>
      </c>
      <c r="P68" s="14"/>
    </row>
    <row r="69" spans="1:16" x14ac:dyDescent="0.25">
      <c r="A69">
        <v>2015</v>
      </c>
      <c r="B69">
        <v>11</v>
      </c>
      <c r="C69" t="s">
        <v>11</v>
      </c>
      <c r="D69" s="14" t="str">
        <f t="shared" si="3"/>
        <v>Y</v>
      </c>
      <c r="E69" s="1">
        <v>0.54305555555555551</v>
      </c>
      <c r="F69" s="1" t="str">
        <f>INDEX('Crime Level'!$R$5:$R$29,MATCH('Number of Arrests'!H69,'Crime Level'!$O$5:$O$29,0))</f>
        <v>very high</v>
      </c>
      <c r="G69" s="1" t="str">
        <f>INDEX('Attendance Level'!$H$3:$H$27,MATCH('Number of Arrests'!H69,'Attendance Level'!$C$3:$C$27,0))</f>
        <v>high</v>
      </c>
      <c r="H69" t="s">
        <v>38</v>
      </c>
      <c r="I69" t="s">
        <v>17</v>
      </c>
      <c r="J69">
        <v>16</v>
      </c>
      <c r="K69">
        <v>13</v>
      </c>
      <c r="L69" t="str">
        <f t="shared" si="4"/>
        <v>win</v>
      </c>
      <c r="N69">
        <v>0</v>
      </c>
      <c r="O69" s="11" t="s">
        <v>14</v>
      </c>
      <c r="P69" s="14"/>
    </row>
    <row r="70" spans="1:16" x14ac:dyDescent="0.25">
      <c r="A70">
        <v>2015</v>
      </c>
      <c r="B70">
        <v>14</v>
      </c>
      <c r="C70" t="s">
        <v>11</v>
      </c>
      <c r="D70" s="14" t="str">
        <f t="shared" si="3"/>
        <v>Y</v>
      </c>
      <c r="E70" s="1">
        <v>0.54166666666666663</v>
      </c>
      <c r="F70" s="1" t="str">
        <f>INDEX('Crime Level'!$R$5:$R$29,MATCH('Number of Arrests'!H70,'Crime Level'!$O$5:$O$29,0))</f>
        <v>very high</v>
      </c>
      <c r="G70" s="1" t="str">
        <f>INDEX('Attendance Level'!$H$3:$H$27,MATCH('Number of Arrests'!H70,'Attendance Level'!$C$3:$C$27,0))</f>
        <v>high</v>
      </c>
      <c r="H70" t="s">
        <v>38</v>
      </c>
      <c r="I70" t="s">
        <v>23</v>
      </c>
      <c r="J70">
        <v>6</v>
      </c>
      <c r="K70">
        <v>35</v>
      </c>
      <c r="L70" t="str">
        <f t="shared" si="4"/>
        <v>lose</v>
      </c>
      <c r="N70">
        <v>0</v>
      </c>
      <c r="O70" s="11" t="s">
        <v>14</v>
      </c>
      <c r="P70" s="14"/>
    </row>
    <row r="71" spans="1:16" x14ac:dyDescent="0.25">
      <c r="A71">
        <v>2015</v>
      </c>
      <c r="B71">
        <v>15</v>
      </c>
      <c r="C71" t="s">
        <v>11</v>
      </c>
      <c r="D71" s="14" t="str">
        <f t="shared" si="3"/>
        <v>Y</v>
      </c>
      <c r="E71" s="1">
        <v>0.54166666666666663</v>
      </c>
      <c r="F71" s="1" t="str">
        <f>INDEX('Crime Level'!$R$5:$R$29,MATCH('Number of Arrests'!H71,'Crime Level'!$O$5:$O$29,0))</f>
        <v>very high</v>
      </c>
      <c r="G71" s="1" t="str">
        <f>INDEX('Attendance Level'!$H$3:$H$27,MATCH('Number of Arrests'!H71,'Attendance Level'!$C$3:$C$27,0))</f>
        <v>high</v>
      </c>
      <c r="H71" t="s">
        <v>38</v>
      </c>
      <c r="I71" t="s">
        <v>36</v>
      </c>
      <c r="J71">
        <v>14</v>
      </c>
      <c r="K71">
        <v>34</v>
      </c>
      <c r="L71" t="str">
        <f t="shared" si="4"/>
        <v>lose</v>
      </c>
      <c r="N71">
        <v>0</v>
      </c>
      <c r="O71" s="11" t="s">
        <v>14</v>
      </c>
      <c r="P71" s="14"/>
    </row>
    <row r="72" spans="1:16" x14ac:dyDescent="0.25">
      <c r="A72">
        <v>2015</v>
      </c>
      <c r="B72">
        <v>16</v>
      </c>
      <c r="C72" t="s">
        <v>11</v>
      </c>
      <c r="D72" s="14" t="str">
        <f t="shared" si="3"/>
        <v>Y</v>
      </c>
      <c r="E72" s="1">
        <v>0.54166666666666663</v>
      </c>
      <c r="F72" s="1" t="str">
        <f>INDEX('Crime Level'!$R$5:$R$29,MATCH('Number of Arrests'!H72,'Crime Level'!$O$5:$O$29,0))</f>
        <v>very high</v>
      </c>
      <c r="G72" s="1" t="str">
        <f>INDEX('Attendance Level'!$H$3:$H$27,MATCH('Number of Arrests'!H72,'Attendance Level'!$C$3:$C$27,0))</f>
        <v>high</v>
      </c>
      <c r="H72" t="s">
        <v>38</v>
      </c>
      <c r="I72" t="s">
        <v>16</v>
      </c>
      <c r="J72">
        <v>20</v>
      </c>
      <c r="K72">
        <v>17</v>
      </c>
      <c r="L72" t="str">
        <f t="shared" si="4"/>
        <v>win</v>
      </c>
      <c r="N72">
        <v>4</v>
      </c>
      <c r="O72" s="11" t="s">
        <v>19</v>
      </c>
      <c r="P72" s="14"/>
    </row>
    <row r="73" spans="1:16" x14ac:dyDescent="0.25">
      <c r="A73">
        <v>2011</v>
      </c>
      <c r="B73">
        <v>2</v>
      </c>
      <c r="C73" t="s">
        <v>11</v>
      </c>
      <c r="D73" s="14" t="str">
        <f t="shared" si="3"/>
        <v>Y</v>
      </c>
      <c r="E73" s="1">
        <v>0.54166666666666663</v>
      </c>
      <c r="F73" s="1" t="str">
        <f>INDEX('Crime Level'!$R$5:$R$29,MATCH('Number of Arrests'!H73,'Crime Level'!$O$5:$O$29,0))</f>
        <v>low</v>
      </c>
      <c r="G73" s="1" t="str">
        <f>INDEX('Attendance Level'!$H$3:$H$27,MATCH('Number of Arrests'!H73,'Attendance Level'!$C$3:$C$27,0))</f>
        <v>high</v>
      </c>
      <c r="H73" t="s">
        <v>13</v>
      </c>
      <c r="I73" t="s">
        <v>41</v>
      </c>
      <c r="J73">
        <v>23</v>
      </c>
      <c r="K73">
        <v>30</v>
      </c>
      <c r="L73" t="str">
        <f t="shared" si="4"/>
        <v>lose</v>
      </c>
      <c r="N73">
        <v>0</v>
      </c>
      <c r="O73" s="11" t="s">
        <v>14</v>
      </c>
    </row>
    <row r="74" spans="1:16" x14ac:dyDescent="0.25">
      <c r="A74">
        <v>2011</v>
      </c>
      <c r="B74">
        <v>3</v>
      </c>
      <c r="C74" t="s">
        <v>11</v>
      </c>
      <c r="D74" s="14" t="str">
        <f t="shared" si="3"/>
        <v>Y</v>
      </c>
      <c r="E74" s="1">
        <v>0.54166666666666663</v>
      </c>
      <c r="F74" s="1" t="str">
        <f>INDEX('Crime Level'!$R$5:$R$29,MATCH('Number of Arrests'!H74,'Crime Level'!$O$5:$O$29,0))</f>
        <v>low</v>
      </c>
      <c r="G74" s="1" t="str">
        <f>INDEX('Attendance Level'!$H$3:$H$27,MATCH('Number of Arrests'!H74,'Attendance Level'!$C$3:$C$27,0))</f>
        <v>high</v>
      </c>
      <c r="H74" t="s">
        <v>13</v>
      </c>
      <c r="I74" t="s">
        <v>45</v>
      </c>
      <c r="J74">
        <v>16</v>
      </c>
      <c r="K74">
        <v>10</v>
      </c>
      <c r="L74" t="str">
        <f t="shared" si="4"/>
        <v>win</v>
      </c>
      <c r="N74">
        <v>0</v>
      </c>
      <c r="O74" s="11" t="s">
        <v>14</v>
      </c>
    </row>
    <row r="75" spans="1:16" x14ac:dyDescent="0.25">
      <c r="A75">
        <v>2011</v>
      </c>
      <c r="B75">
        <v>5</v>
      </c>
      <c r="C75" t="s">
        <v>11</v>
      </c>
      <c r="D75" s="14" t="str">
        <f t="shared" si="3"/>
        <v>Y</v>
      </c>
      <c r="E75" s="1">
        <v>0.54166666666666663</v>
      </c>
      <c r="F75" s="1" t="str">
        <f>INDEX('Crime Level'!$R$5:$R$29,MATCH('Number of Arrests'!H75,'Crime Level'!$O$5:$O$29,0))</f>
        <v>low</v>
      </c>
      <c r="G75" s="1" t="str">
        <f>INDEX('Attendance Level'!$H$3:$H$27,MATCH('Number of Arrests'!H75,'Attendance Level'!$C$3:$C$27,0))</f>
        <v>high</v>
      </c>
      <c r="H75" t="s">
        <v>13</v>
      </c>
      <c r="I75" t="s">
        <v>37</v>
      </c>
      <c r="J75">
        <v>27</v>
      </c>
      <c r="K75">
        <v>30</v>
      </c>
      <c r="L75" t="str">
        <f t="shared" si="4"/>
        <v>lose</v>
      </c>
      <c r="N75">
        <v>0</v>
      </c>
      <c r="O75" s="11" t="s">
        <v>19</v>
      </c>
    </row>
    <row r="76" spans="1:16" x14ac:dyDescent="0.25">
      <c r="A76">
        <v>2011</v>
      </c>
      <c r="B76">
        <v>7</v>
      </c>
      <c r="C76" t="s">
        <v>11</v>
      </c>
      <c r="D76" s="14" t="str">
        <f t="shared" si="3"/>
        <v>Y</v>
      </c>
      <c r="E76" s="1">
        <v>0.54166666666666663</v>
      </c>
      <c r="F76" s="1" t="str">
        <f>INDEX('Crime Level'!$R$5:$R$29,MATCH('Number of Arrests'!H76,'Crime Level'!$O$5:$O$29,0))</f>
        <v>low</v>
      </c>
      <c r="G76" s="1" t="str">
        <f>INDEX('Attendance Level'!$H$3:$H$27,MATCH('Number of Arrests'!H76,'Attendance Level'!$C$3:$C$27,0))</f>
        <v>high</v>
      </c>
      <c r="H76" t="s">
        <v>13</v>
      </c>
      <c r="I76" t="s">
        <v>35</v>
      </c>
      <c r="J76">
        <v>33</v>
      </c>
      <c r="K76">
        <v>20</v>
      </c>
      <c r="L76" t="str">
        <f t="shared" si="4"/>
        <v>win</v>
      </c>
      <c r="N76">
        <v>0</v>
      </c>
      <c r="O76" s="11" t="s">
        <v>14</v>
      </c>
    </row>
    <row r="77" spans="1:16" x14ac:dyDescent="0.25">
      <c r="A77">
        <v>2011</v>
      </c>
      <c r="B77">
        <v>8</v>
      </c>
      <c r="C77" t="s">
        <v>11</v>
      </c>
      <c r="D77" s="14" t="str">
        <f t="shared" si="3"/>
        <v>Y</v>
      </c>
      <c r="E77" s="1">
        <v>0.54166666666666663</v>
      </c>
      <c r="F77" s="1" t="str">
        <f>INDEX('Crime Level'!$R$5:$R$29,MATCH('Number of Arrests'!H77,'Crime Level'!$O$5:$O$29,0))</f>
        <v>low</v>
      </c>
      <c r="G77" s="1" t="str">
        <f>INDEX('Attendance Level'!$H$3:$H$27,MATCH('Number of Arrests'!H77,'Attendance Level'!$C$3:$C$27,0))</f>
        <v>high</v>
      </c>
      <c r="H77" t="s">
        <v>13</v>
      </c>
      <c r="I77" t="s">
        <v>40</v>
      </c>
      <c r="J77">
        <v>21</v>
      </c>
      <c r="K77">
        <v>24</v>
      </c>
      <c r="L77" t="str">
        <f t="shared" si="4"/>
        <v>lose</v>
      </c>
      <c r="N77">
        <v>0</v>
      </c>
      <c r="O77" s="11" t="s">
        <v>14</v>
      </c>
    </row>
    <row r="78" spans="1:16" x14ac:dyDescent="0.25">
      <c r="A78">
        <v>2011</v>
      </c>
      <c r="B78">
        <v>10</v>
      </c>
      <c r="C78" t="s">
        <v>11</v>
      </c>
      <c r="D78" s="14" t="str">
        <f t="shared" si="3"/>
        <v>Y</v>
      </c>
      <c r="E78" s="1">
        <v>0.54166666666666663</v>
      </c>
      <c r="F78" s="1" t="str">
        <f>INDEX('Crime Level'!$R$5:$R$29,MATCH('Number of Arrests'!H78,'Crime Level'!$O$5:$O$29,0))</f>
        <v>low</v>
      </c>
      <c r="G78" s="1" t="str">
        <f>INDEX('Attendance Level'!$H$3:$H$27,MATCH('Number of Arrests'!H78,'Attendance Level'!$C$3:$C$27,0))</f>
        <v>high</v>
      </c>
      <c r="H78" t="s">
        <v>13</v>
      </c>
      <c r="I78" t="s">
        <v>44</v>
      </c>
      <c r="J78">
        <v>3</v>
      </c>
      <c r="K78">
        <v>30</v>
      </c>
      <c r="L78" t="str">
        <f t="shared" si="4"/>
        <v>lose</v>
      </c>
      <c r="N78">
        <v>0</v>
      </c>
      <c r="O78" s="11" t="s">
        <v>14</v>
      </c>
    </row>
    <row r="79" spans="1:16" x14ac:dyDescent="0.25">
      <c r="A79">
        <v>2011</v>
      </c>
      <c r="B79">
        <v>14</v>
      </c>
      <c r="C79" t="s">
        <v>11</v>
      </c>
      <c r="D79" s="14" t="str">
        <f t="shared" si="3"/>
        <v>Y</v>
      </c>
      <c r="E79" s="1">
        <v>0.54166666666666663</v>
      </c>
      <c r="F79" s="1" t="str">
        <f>INDEX('Crime Level'!$R$5:$R$29,MATCH('Number of Arrests'!H79,'Crime Level'!$O$5:$O$29,0))</f>
        <v>low</v>
      </c>
      <c r="G79" s="1" t="str">
        <f>INDEX('Attendance Level'!$H$3:$H$27,MATCH('Number of Arrests'!H79,'Attendance Level'!$C$3:$C$27,0))</f>
        <v>high</v>
      </c>
      <c r="H79" t="s">
        <v>13</v>
      </c>
      <c r="I79" t="s">
        <v>31</v>
      </c>
      <c r="J79">
        <v>23</v>
      </c>
      <c r="K79">
        <v>31</v>
      </c>
      <c r="L79" t="str">
        <f t="shared" si="4"/>
        <v>lose</v>
      </c>
      <c r="N79">
        <v>2</v>
      </c>
      <c r="O79" s="11" t="s">
        <v>19</v>
      </c>
    </row>
    <row r="80" spans="1:16" x14ac:dyDescent="0.25">
      <c r="A80">
        <v>2011</v>
      </c>
      <c r="B80">
        <v>16</v>
      </c>
      <c r="C80" t="s">
        <v>46</v>
      </c>
      <c r="D80" s="14" t="str">
        <f t="shared" si="3"/>
        <v>Y</v>
      </c>
      <c r="E80" s="1">
        <v>0.54166666666666663</v>
      </c>
      <c r="F80" s="1" t="str">
        <f>INDEX('Crime Level'!$R$5:$R$29,MATCH('Number of Arrests'!H80,'Crime Level'!$O$5:$O$29,0))</f>
        <v>low</v>
      </c>
      <c r="G80" s="1" t="str">
        <f>INDEX('Attendance Level'!$H$3:$H$27,MATCH('Number of Arrests'!H80,'Attendance Level'!$C$3:$C$27,0))</f>
        <v>high</v>
      </c>
      <c r="H80" t="s">
        <v>13</v>
      </c>
      <c r="I80" t="s">
        <v>47</v>
      </c>
      <c r="J80">
        <v>48</v>
      </c>
      <c r="K80">
        <v>16</v>
      </c>
      <c r="L80" t="str">
        <f t="shared" si="4"/>
        <v>win</v>
      </c>
      <c r="N80">
        <v>0</v>
      </c>
      <c r="O80" s="11" t="s">
        <v>19</v>
      </c>
    </row>
    <row r="81" spans="1:15" x14ac:dyDescent="0.25">
      <c r="A81">
        <v>2012</v>
      </c>
      <c r="B81">
        <v>2</v>
      </c>
      <c r="C81" t="s">
        <v>11</v>
      </c>
      <c r="D81" s="14" t="str">
        <f t="shared" si="3"/>
        <v>Y</v>
      </c>
      <c r="E81" s="1">
        <v>0.54166666666666663</v>
      </c>
      <c r="F81" s="1" t="str">
        <f>INDEX('Crime Level'!$R$5:$R$29,MATCH('Number of Arrests'!H81,'Crime Level'!$O$5:$O$29,0))</f>
        <v>low</v>
      </c>
      <c r="G81" s="1" t="str">
        <f>INDEX('Attendance Level'!$H$3:$H$27,MATCH('Number of Arrests'!H81,'Attendance Level'!$C$3:$C$27,0))</f>
        <v>high</v>
      </c>
      <c r="H81" t="s">
        <v>13</v>
      </c>
      <c r="I81" t="s">
        <v>37</v>
      </c>
      <c r="J81">
        <v>35</v>
      </c>
      <c r="K81">
        <v>27</v>
      </c>
      <c r="L81" t="str">
        <f t="shared" si="4"/>
        <v>win</v>
      </c>
      <c r="N81">
        <v>1</v>
      </c>
      <c r="O81" s="11" t="s">
        <v>19</v>
      </c>
    </row>
    <row r="82" spans="1:15" x14ac:dyDescent="0.25">
      <c r="A82">
        <v>2012</v>
      </c>
      <c r="B82">
        <v>3</v>
      </c>
      <c r="C82" t="s">
        <v>30</v>
      </c>
      <c r="D82" s="14" t="str">
        <f t="shared" si="3"/>
        <v>N</v>
      </c>
      <c r="E82" s="1">
        <v>0.84722222222222221</v>
      </c>
      <c r="F82" s="1" t="str">
        <f>INDEX('Crime Level'!$R$5:$R$29,MATCH('Number of Arrests'!H82,'Crime Level'!$O$5:$O$29,0))</f>
        <v>low</v>
      </c>
      <c r="G82" s="1" t="str">
        <f>INDEX('Attendance Level'!$H$3:$H$27,MATCH('Number of Arrests'!H82,'Attendance Level'!$C$3:$C$27,0))</f>
        <v>high</v>
      </c>
      <c r="H82" t="s">
        <v>13</v>
      </c>
      <c r="I82" t="s">
        <v>15</v>
      </c>
      <c r="J82">
        <v>7</v>
      </c>
      <c r="K82">
        <v>36</v>
      </c>
      <c r="L82" t="str">
        <f t="shared" si="4"/>
        <v>lose</v>
      </c>
      <c r="N82">
        <v>1</v>
      </c>
      <c r="O82" s="11" t="s">
        <v>14</v>
      </c>
    </row>
    <row r="83" spans="1:15" x14ac:dyDescent="0.25">
      <c r="A83">
        <v>2012</v>
      </c>
      <c r="B83">
        <v>5</v>
      </c>
      <c r="C83" t="s">
        <v>11</v>
      </c>
      <c r="D83" s="14" t="str">
        <f t="shared" si="3"/>
        <v>Y</v>
      </c>
      <c r="E83" s="1">
        <v>0.67013888888888884</v>
      </c>
      <c r="F83" s="1" t="str">
        <f>INDEX('Crime Level'!$R$5:$R$29,MATCH('Number of Arrests'!H83,'Crime Level'!$O$5:$O$29,0))</f>
        <v>low</v>
      </c>
      <c r="G83" s="1" t="str">
        <f>INDEX('Attendance Level'!$H$3:$H$27,MATCH('Number of Arrests'!H83,'Attendance Level'!$C$3:$C$27,0))</f>
        <v>high</v>
      </c>
      <c r="H83" t="s">
        <v>13</v>
      </c>
      <c r="I83" t="s">
        <v>23</v>
      </c>
      <c r="J83">
        <v>12</v>
      </c>
      <c r="K83">
        <v>16</v>
      </c>
      <c r="L83" t="str">
        <f t="shared" si="4"/>
        <v>lose</v>
      </c>
      <c r="N83">
        <v>1</v>
      </c>
      <c r="O83" s="11" t="s">
        <v>14</v>
      </c>
    </row>
    <row r="84" spans="1:15" x14ac:dyDescent="0.25">
      <c r="A84">
        <v>2012</v>
      </c>
      <c r="B84">
        <v>7</v>
      </c>
      <c r="C84" t="s">
        <v>11</v>
      </c>
      <c r="D84" s="14" t="str">
        <f t="shared" si="3"/>
        <v>Y</v>
      </c>
      <c r="E84" s="1">
        <v>0.54166666666666663</v>
      </c>
      <c r="F84" s="1" t="str">
        <f>INDEX('Crime Level'!$R$5:$R$29,MATCH('Number of Arrests'!H84,'Crime Level'!$O$5:$O$29,0))</f>
        <v>low</v>
      </c>
      <c r="G84" s="1" t="str">
        <f>INDEX('Attendance Level'!$H$3:$H$27,MATCH('Number of Arrests'!H84,'Attendance Level'!$C$3:$C$27,0))</f>
        <v>high</v>
      </c>
      <c r="H84" t="s">
        <v>13</v>
      </c>
      <c r="I84" t="s">
        <v>20</v>
      </c>
      <c r="J84">
        <v>14</v>
      </c>
      <c r="K84">
        <v>19</v>
      </c>
      <c r="L84" t="str">
        <f t="shared" si="4"/>
        <v>lose</v>
      </c>
      <c r="N84">
        <v>4</v>
      </c>
      <c r="O84" s="11" t="s">
        <v>14</v>
      </c>
    </row>
    <row r="85" spans="1:15" x14ac:dyDescent="0.25">
      <c r="A85">
        <v>2012</v>
      </c>
      <c r="B85">
        <v>10</v>
      </c>
      <c r="C85" t="s">
        <v>11</v>
      </c>
      <c r="D85" s="14" t="str">
        <f t="shared" si="3"/>
        <v>Y</v>
      </c>
      <c r="E85" s="1">
        <v>0.54166666666666663</v>
      </c>
      <c r="F85" s="1" t="str">
        <f>INDEX('Crime Level'!$R$5:$R$29,MATCH('Number of Arrests'!H85,'Crime Level'!$O$5:$O$29,0))</f>
        <v>low</v>
      </c>
      <c r="G85" s="1" t="str">
        <f>INDEX('Attendance Level'!$H$3:$H$27,MATCH('Number of Arrests'!H85,'Attendance Level'!$C$3:$C$27,0))</f>
        <v>high</v>
      </c>
      <c r="H85" t="s">
        <v>13</v>
      </c>
      <c r="I85" t="s">
        <v>48</v>
      </c>
      <c r="J85">
        <v>14</v>
      </c>
      <c r="K85">
        <v>36</v>
      </c>
      <c r="L85" t="str">
        <f t="shared" si="4"/>
        <v>lose</v>
      </c>
      <c r="N85">
        <v>1</v>
      </c>
      <c r="O85" s="11" t="s">
        <v>14</v>
      </c>
    </row>
    <row r="86" spans="1:15" x14ac:dyDescent="0.25">
      <c r="A86">
        <v>2012</v>
      </c>
      <c r="B86">
        <v>11</v>
      </c>
      <c r="C86" t="s">
        <v>11</v>
      </c>
      <c r="D86" s="14" t="str">
        <f t="shared" si="3"/>
        <v>Y</v>
      </c>
      <c r="E86" s="1">
        <v>0.54166666666666663</v>
      </c>
      <c r="F86" s="1" t="str">
        <f>INDEX('Crime Level'!$R$5:$R$29,MATCH('Number of Arrests'!H86,'Crime Level'!$O$5:$O$29,0))</f>
        <v>low</v>
      </c>
      <c r="G86" s="1" t="str">
        <f>INDEX('Attendance Level'!$H$3:$H$27,MATCH('Number of Arrests'!H86,'Attendance Level'!$C$3:$C$27,0))</f>
        <v>high</v>
      </c>
      <c r="H86" t="s">
        <v>13</v>
      </c>
      <c r="I86" t="s">
        <v>47</v>
      </c>
      <c r="J86">
        <v>21</v>
      </c>
      <c r="K86">
        <v>27</v>
      </c>
      <c r="L86" t="str">
        <f t="shared" si="4"/>
        <v>lose</v>
      </c>
      <c r="M86" t="s">
        <v>18</v>
      </c>
      <c r="N86">
        <v>0</v>
      </c>
      <c r="O86" s="11" t="s">
        <v>19</v>
      </c>
    </row>
    <row r="87" spans="1:15" x14ac:dyDescent="0.25">
      <c r="A87">
        <v>2012</v>
      </c>
      <c r="B87">
        <v>14</v>
      </c>
      <c r="C87" t="s">
        <v>11</v>
      </c>
      <c r="D87" s="14" t="str">
        <f t="shared" si="3"/>
        <v>Y</v>
      </c>
      <c r="E87" s="1">
        <v>0.54166666666666663</v>
      </c>
      <c r="F87" s="1" t="str">
        <f>INDEX('Crime Level'!$R$5:$R$29,MATCH('Number of Arrests'!H87,'Crime Level'!$O$5:$O$29,0))</f>
        <v>low</v>
      </c>
      <c r="G87" s="1" t="str">
        <f>INDEX('Attendance Level'!$H$3:$H$27,MATCH('Number of Arrests'!H87,'Attendance Level'!$C$3:$C$27,0))</f>
        <v>high</v>
      </c>
      <c r="H87" t="s">
        <v>13</v>
      </c>
      <c r="I87" t="s">
        <v>31</v>
      </c>
      <c r="J87">
        <v>30</v>
      </c>
      <c r="K87">
        <v>20</v>
      </c>
      <c r="L87" t="str">
        <f t="shared" si="4"/>
        <v>win</v>
      </c>
      <c r="N87">
        <v>0</v>
      </c>
      <c r="O87" s="11" t="s">
        <v>19</v>
      </c>
    </row>
    <row r="88" spans="1:15" x14ac:dyDescent="0.25">
      <c r="A88">
        <v>2012</v>
      </c>
      <c r="B88">
        <v>16</v>
      </c>
      <c r="C88" t="s">
        <v>11</v>
      </c>
      <c r="D88" s="14" t="str">
        <f t="shared" si="3"/>
        <v>Y</v>
      </c>
      <c r="E88" s="1">
        <v>0.54166666666666663</v>
      </c>
      <c r="F88" s="1" t="str">
        <f>INDEX('Crime Level'!$R$5:$R$29,MATCH('Number of Arrests'!H88,'Crime Level'!$O$5:$O$29,0))</f>
        <v>low</v>
      </c>
      <c r="G88" s="1" t="str">
        <f>INDEX('Attendance Level'!$H$3:$H$27,MATCH('Number of Arrests'!H88,'Attendance Level'!$C$3:$C$27,0))</f>
        <v>high</v>
      </c>
      <c r="H88" t="s">
        <v>13</v>
      </c>
      <c r="I88" t="s">
        <v>49</v>
      </c>
      <c r="J88">
        <v>17</v>
      </c>
      <c r="K88">
        <v>6</v>
      </c>
      <c r="L88" t="str">
        <f t="shared" si="4"/>
        <v>win</v>
      </c>
      <c r="N88">
        <v>1</v>
      </c>
      <c r="O88" s="11" t="s">
        <v>14</v>
      </c>
    </row>
    <row r="89" spans="1:15" x14ac:dyDescent="0.25">
      <c r="A89">
        <v>2013</v>
      </c>
      <c r="B89">
        <v>1</v>
      </c>
      <c r="C89" t="s">
        <v>11</v>
      </c>
      <c r="D89" s="14" t="str">
        <f t="shared" si="3"/>
        <v>Y</v>
      </c>
      <c r="E89" s="1">
        <v>0.54166666666666663</v>
      </c>
      <c r="F89" s="1" t="str">
        <f>INDEX('Crime Level'!$R$5:$R$29,MATCH('Number of Arrests'!H89,'Crime Level'!$O$5:$O$29,0))</f>
        <v>low</v>
      </c>
      <c r="G89" s="1" t="str">
        <f>INDEX('Attendance Level'!$H$3:$H$27,MATCH('Number of Arrests'!H89,'Attendance Level'!$C$3:$C$27,0))</f>
        <v>high</v>
      </c>
      <c r="H89" t="s">
        <v>13</v>
      </c>
      <c r="I89" t="s">
        <v>23</v>
      </c>
      <c r="J89">
        <v>7</v>
      </c>
      <c r="K89">
        <v>12</v>
      </c>
      <c r="L89" t="str">
        <f t="shared" si="4"/>
        <v>lose</v>
      </c>
      <c r="N89">
        <v>1</v>
      </c>
      <c r="O89" s="11" t="s">
        <v>14</v>
      </c>
    </row>
    <row r="90" spans="1:15" x14ac:dyDescent="0.25">
      <c r="A90">
        <v>2013</v>
      </c>
      <c r="B90">
        <v>3</v>
      </c>
      <c r="C90" t="s">
        <v>11</v>
      </c>
      <c r="D90" s="14" t="str">
        <f t="shared" si="3"/>
        <v>Y</v>
      </c>
      <c r="E90" s="1">
        <v>0.54166666666666663</v>
      </c>
      <c r="F90" s="1" t="str">
        <f>INDEX('Crime Level'!$R$5:$R$29,MATCH('Number of Arrests'!H90,'Crime Level'!$O$5:$O$29,0))</f>
        <v>low</v>
      </c>
      <c r="G90" s="1" t="str">
        <f>INDEX('Attendance Level'!$H$3:$H$27,MATCH('Number of Arrests'!H90,'Attendance Level'!$C$3:$C$27,0))</f>
        <v>high</v>
      </c>
      <c r="H90" t="s">
        <v>13</v>
      </c>
      <c r="I90" t="s">
        <v>15</v>
      </c>
      <c r="J90">
        <v>38</v>
      </c>
      <c r="K90">
        <v>0</v>
      </c>
      <c r="L90" t="str">
        <f t="shared" si="4"/>
        <v>win</v>
      </c>
      <c r="N90">
        <v>5</v>
      </c>
      <c r="O90" s="11" t="s">
        <v>14</v>
      </c>
    </row>
    <row r="91" spans="1:15" x14ac:dyDescent="0.25">
      <c r="A91">
        <v>2013</v>
      </c>
      <c r="B91">
        <v>7</v>
      </c>
      <c r="C91" t="s">
        <v>11</v>
      </c>
      <c r="D91" s="14" t="str">
        <f t="shared" si="3"/>
        <v>Y</v>
      </c>
      <c r="E91" s="1">
        <v>0.54166666666666663</v>
      </c>
      <c r="F91" s="1" t="str">
        <f>INDEX('Crime Level'!$R$5:$R$29,MATCH('Number of Arrests'!H91,'Crime Level'!$O$5:$O$29,0))</f>
        <v>low</v>
      </c>
      <c r="G91" s="1" t="str">
        <f>INDEX('Attendance Level'!$H$3:$H$27,MATCH('Number of Arrests'!H91,'Attendance Level'!$C$3:$C$27,0))</f>
        <v>high</v>
      </c>
      <c r="H91" t="s">
        <v>13</v>
      </c>
      <c r="I91" t="s">
        <v>17</v>
      </c>
      <c r="J91">
        <v>30</v>
      </c>
      <c r="K91">
        <v>15</v>
      </c>
      <c r="L91" t="str">
        <f t="shared" si="4"/>
        <v>win</v>
      </c>
      <c r="N91">
        <v>1</v>
      </c>
      <c r="O91" s="11" t="s">
        <v>14</v>
      </c>
    </row>
    <row r="92" spans="1:15" x14ac:dyDescent="0.25">
      <c r="A92">
        <v>2013</v>
      </c>
      <c r="B92">
        <v>9</v>
      </c>
      <c r="C92" t="s">
        <v>11</v>
      </c>
      <c r="D92" s="14" t="str">
        <f t="shared" si="3"/>
        <v>Y</v>
      </c>
      <c r="E92" s="1">
        <v>0.54166666666666663</v>
      </c>
      <c r="F92" s="1" t="str">
        <f>INDEX('Crime Level'!$R$5:$R$29,MATCH('Number of Arrests'!H92,'Crime Level'!$O$5:$O$29,0))</f>
        <v>low</v>
      </c>
      <c r="G92" s="1" t="str">
        <f>INDEX('Attendance Level'!$H$3:$H$27,MATCH('Number of Arrests'!H92,'Attendance Level'!$C$3:$C$27,0))</f>
        <v>high</v>
      </c>
      <c r="H92" t="s">
        <v>13</v>
      </c>
      <c r="I92" t="s">
        <v>31</v>
      </c>
      <c r="J92">
        <v>34</v>
      </c>
      <c r="K92">
        <v>10</v>
      </c>
      <c r="L92" t="str">
        <f t="shared" si="4"/>
        <v>win</v>
      </c>
      <c r="N92">
        <v>3</v>
      </c>
      <c r="O92" s="11" t="s">
        <v>19</v>
      </c>
    </row>
    <row r="93" spans="1:15" x14ac:dyDescent="0.25">
      <c r="A93">
        <v>2013</v>
      </c>
      <c r="B93">
        <v>11</v>
      </c>
      <c r="C93" t="s">
        <v>27</v>
      </c>
      <c r="D93" s="14" t="str">
        <f t="shared" si="3"/>
        <v>N</v>
      </c>
      <c r="E93" s="1">
        <v>0.86111111111111116</v>
      </c>
      <c r="F93" s="1" t="str">
        <f>INDEX('Crime Level'!$R$5:$R$29,MATCH('Number of Arrests'!H93,'Crime Level'!$O$5:$O$29,0))</f>
        <v>low</v>
      </c>
      <c r="G93" s="1" t="str">
        <f>INDEX('Attendance Level'!$H$3:$H$27,MATCH('Number of Arrests'!H93,'Attendance Level'!$C$3:$C$27,0))</f>
        <v>high</v>
      </c>
      <c r="H93" t="s">
        <v>13</v>
      </c>
      <c r="I93" t="s">
        <v>43</v>
      </c>
      <c r="J93">
        <v>24</v>
      </c>
      <c r="K93">
        <v>20</v>
      </c>
      <c r="L93" t="str">
        <f t="shared" si="4"/>
        <v>win</v>
      </c>
      <c r="N93">
        <v>3</v>
      </c>
      <c r="O93" s="11" t="s">
        <v>14</v>
      </c>
    </row>
    <row r="94" spans="1:15" x14ac:dyDescent="0.25">
      <c r="A94">
        <v>2013</v>
      </c>
      <c r="B94">
        <v>13</v>
      </c>
      <c r="C94" t="s">
        <v>11</v>
      </c>
      <c r="D94" s="14" t="str">
        <f t="shared" si="3"/>
        <v>Y</v>
      </c>
      <c r="E94" s="1">
        <v>0.54166666666666663</v>
      </c>
      <c r="F94" s="1" t="str">
        <f>INDEX('Crime Level'!$R$5:$R$29,MATCH('Number of Arrests'!H94,'Crime Level'!$O$5:$O$29,0))</f>
        <v>low</v>
      </c>
      <c r="G94" s="1" t="str">
        <f>INDEX('Attendance Level'!$H$3:$H$27,MATCH('Number of Arrests'!H94,'Attendance Level'!$C$3:$C$27,0))</f>
        <v>high</v>
      </c>
      <c r="H94" t="s">
        <v>13</v>
      </c>
      <c r="I94" t="s">
        <v>47</v>
      </c>
      <c r="J94">
        <v>27</v>
      </c>
      <c r="K94">
        <v>6</v>
      </c>
      <c r="L94" t="str">
        <f t="shared" si="4"/>
        <v>win</v>
      </c>
      <c r="N94">
        <v>0</v>
      </c>
      <c r="O94" s="11" t="s">
        <v>19</v>
      </c>
    </row>
    <row r="95" spans="1:15" x14ac:dyDescent="0.25">
      <c r="A95">
        <v>2013</v>
      </c>
      <c r="B95">
        <v>15</v>
      </c>
      <c r="C95" t="s">
        <v>11</v>
      </c>
      <c r="D95" s="14" t="str">
        <f t="shared" si="3"/>
        <v>Y</v>
      </c>
      <c r="E95" s="1">
        <v>0.67013888888888884</v>
      </c>
      <c r="F95" s="1" t="str">
        <f>INDEX('Crime Level'!$R$5:$R$29,MATCH('Number of Arrests'!H95,'Crime Level'!$O$5:$O$29,0))</f>
        <v>low</v>
      </c>
      <c r="G95" s="1" t="str">
        <f>INDEX('Attendance Level'!$H$3:$H$27,MATCH('Number of Arrests'!H95,'Attendance Level'!$C$3:$C$27,0))</f>
        <v>high</v>
      </c>
      <c r="H95" t="s">
        <v>13</v>
      </c>
      <c r="I95" t="s">
        <v>42</v>
      </c>
      <c r="J95">
        <v>30</v>
      </c>
      <c r="K95">
        <v>20</v>
      </c>
      <c r="L95" t="str">
        <f t="shared" si="4"/>
        <v>win</v>
      </c>
      <c r="N95">
        <v>2</v>
      </c>
      <c r="O95" s="11" t="s">
        <v>14</v>
      </c>
    </row>
    <row r="96" spans="1:15" x14ac:dyDescent="0.25">
      <c r="A96">
        <v>2013</v>
      </c>
      <c r="B96">
        <v>16</v>
      </c>
      <c r="C96" t="s">
        <v>11</v>
      </c>
      <c r="D96" s="14" t="str">
        <f t="shared" si="3"/>
        <v>Y</v>
      </c>
      <c r="E96" s="1">
        <v>0.54166666666666663</v>
      </c>
      <c r="F96" s="1" t="str">
        <f>INDEX('Crime Level'!$R$5:$R$29,MATCH('Number of Arrests'!H96,'Crime Level'!$O$5:$O$29,0))</f>
        <v>low</v>
      </c>
      <c r="G96" s="1" t="str">
        <f>INDEX('Attendance Level'!$H$3:$H$27,MATCH('Number of Arrests'!H96,'Attendance Level'!$C$3:$C$27,0))</f>
        <v>high</v>
      </c>
      <c r="H96" t="s">
        <v>13</v>
      </c>
      <c r="I96" t="s">
        <v>37</v>
      </c>
      <c r="J96">
        <v>17</v>
      </c>
      <c r="K96">
        <v>13</v>
      </c>
      <c r="L96" t="str">
        <f t="shared" si="4"/>
        <v>win</v>
      </c>
      <c r="N96">
        <v>1</v>
      </c>
      <c r="O96" s="11" t="s">
        <v>19</v>
      </c>
    </row>
    <row r="97" spans="1:16" x14ac:dyDescent="0.25">
      <c r="A97">
        <v>2014</v>
      </c>
      <c r="B97">
        <v>2</v>
      </c>
      <c r="C97" t="s">
        <v>11</v>
      </c>
      <c r="D97" s="14" t="str">
        <f t="shared" si="3"/>
        <v>Y</v>
      </c>
      <c r="E97" s="1">
        <v>0.54166666666666663</v>
      </c>
      <c r="F97" s="1" t="str">
        <f>INDEX('Crime Level'!$R$5:$R$29,MATCH('Number of Arrests'!H97,'Crime Level'!$O$5:$O$29,0))</f>
        <v>low</v>
      </c>
      <c r="G97" s="1" t="str">
        <f>INDEX('Attendance Level'!$H$3:$H$27,MATCH('Number of Arrests'!H97,'Attendance Level'!$C$3:$C$27,0))</f>
        <v>high</v>
      </c>
      <c r="H97" t="s">
        <v>13</v>
      </c>
      <c r="I97" t="s">
        <v>28</v>
      </c>
      <c r="J97">
        <v>24</v>
      </c>
      <c r="K97">
        <v>7</v>
      </c>
      <c r="L97" t="str">
        <f t="shared" si="4"/>
        <v>win</v>
      </c>
      <c r="N97">
        <v>1</v>
      </c>
      <c r="O97" s="11" t="s">
        <v>14</v>
      </c>
      <c r="P97" s="14"/>
    </row>
    <row r="98" spans="1:16" x14ac:dyDescent="0.25">
      <c r="A98">
        <v>2014</v>
      </c>
      <c r="B98">
        <v>3</v>
      </c>
      <c r="C98" t="s">
        <v>11</v>
      </c>
      <c r="D98" s="14" t="str">
        <f t="shared" si="3"/>
        <v>Y</v>
      </c>
      <c r="E98" s="1">
        <v>0.85416666666666663</v>
      </c>
      <c r="F98" s="1" t="str">
        <f>INDEX('Crime Level'!$R$5:$R$29,MATCH('Number of Arrests'!H98,'Crime Level'!$O$5:$O$29,0))</f>
        <v>low</v>
      </c>
      <c r="G98" s="1" t="str">
        <f>INDEX('Attendance Level'!$H$3:$H$27,MATCH('Number of Arrests'!H98,'Attendance Level'!$C$3:$C$27,0))</f>
        <v>high</v>
      </c>
      <c r="H98" t="s">
        <v>13</v>
      </c>
      <c r="I98" t="s">
        <v>16</v>
      </c>
      <c r="J98">
        <v>19</v>
      </c>
      <c r="K98">
        <v>37</v>
      </c>
      <c r="L98" t="str">
        <f t="shared" si="4"/>
        <v>lose</v>
      </c>
      <c r="N98">
        <v>5</v>
      </c>
      <c r="O98" s="11" t="s">
        <v>14</v>
      </c>
      <c r="P98" s="14"/>
    </row>
    <row r="99" spans="1:16" x14ac:dyDescent="0.25">
      <c r="A99">
        <v>2014</v>
      </c>
      <c r="B99">
        <v>5</v>
      </c>
      <c r="C99" t="s">
        <v>11</v>
      </c>
      <c r="D99" s="14" t="str">
        <f t="shared" si="3"/>
        <v>Y</v>
      </c>
      <c r="E99" s="1">
        <v>0.54166666666666663</v>
      </c>
      <c r="F99" s="1" t="str">
        <f>INDEX('Crime Level'!$R$5:$R$29,MATCH('Number of Arrests'!H99,'Crime Level'!$O$5:$O$29,0))</f>
        <v>low</v>
      </c>
      <c r="G99" s="1" t="str">
        <f>INDEX('Attendance Level'!$H$3:$H$27,MATCH('Number of Arrests'!H99,'Attendance Level'!$C$3:$C$27,0))</f>
        <v>high</v>
      </c>
      <c r="H99" t="s">
        <v>13</v>
      </c>
      <c r="I99" t="s">
        <v>29</v>
      </c>
      <c r="J99">
        <v>31</v>
      </c>
      <c r="K99">
        <v>24</v>
      </c>
      <c r="L99" t="str">
        <f t="shared" si="4"/>
        <v>win</v>
      </c>
      <c r="N99">
        <v>1</v>
      </c>
      <c r="O99" s="11" t="s">
        <v>14</v>
      </c>
      <c r="P99" s="14"/>
    </row>
    <row r="100" spans="1:16" x14ac:dyDescent="0.25">
      <c r="A100">
        <v>2014</v>
      </c>
      <c r="B100">
        <v>8</v>
      </c>
      <c r="C100" t="s">
        <v>11</v>
      </c>
      <c r="D100" s="14" t="str">
        <f t="shared" si="3"/>
        <v>Y</v>
      </c>
      <c r="E100" s="1">
        <v>0.54166666666666663</v>
      </c>
      <c r="F100" s="1" t="str">
        <f>INDEX('Crime Level'!$R$5:$R$29,MATCH('Number of Arrests'!H100,'Crime Level'!$O$5:$O$29,0))</f>
        <v>low</v>
      </c>
      <c r="G100" s="1" t="str">
        <f>INDEX('Attendance Level'!$H$3:$H$27,MATCH('Number of Arrests'!H100,'Attendance Level'!$C$3:$C$27,0))</f>
        <v>high</v>
      </c>
      <c r="H100" t="s">
        <v>13</v>
      </c>
      <c r="I100" t="s">
        <v>23</v>
      </c>
      <c r="J100">
        <v>9</v>
      </c>
      <c r="K100">
        <v>13</v>
      </c>
      <c r="L100" t="str">
        <f t="shared" si="4"/>
        <v>lose</v>
      </c>
      <c r="N100">
        <v>2</v>
      </c>
      <c r="O100" s="11" t="s">
        <v>14</v>
      </c>
      <c r="P100" s="14"/>
    </row>
    <row r="101" spans="1:16" x14ac:dyDescent="0.25">
      <c r="A101">
        <v>2014</v>
      </c>
      <c r="B101">
        <v>9</v>
      </c>
      <c r="C101" t="s">
        <v>30</v>
      </c>
      <c r="D101" s="14" t="str">
        <f t="shared" si="3"/>
        <v>N</v>
      </c>
      <c r="E101" s="1">
        <v>0.85069444444444453</v>
      </c>
      <c r="F101" s="1" t="str">
        <f>INDEX('Crime Level'!$R$5:$R$29,MATCH('Number of Arrests'!H101,'Crime Level'!$O$5:$O$29,0))</f>
        <v>low</v>
      </c>
      <c r="G101" s="1" t="str">
        <f>INDEX('Attendance Level'!$H$3:$H$27,MATCH('Number of Arrests'!H101,'Attendance Level'!$C$3:$C$27,0))</f>
        <v>high</v>
      </c>
      <c r="H101" t="s">
        <v>13</v>
      </c>
      <c r="I101" t="s">
        <v>37</v>
      </c>
      <c r="J101">
        <v>10</v>
      </c>
      <c r="K101">
        <v>28</v>
      </c>
      <c r="L101" t="str">
        <f t="shared" si="4"/>
        <v>lose</v>
      </c>
      <c r="N101">
        <v>1</v>
      </c>
      <c r="O101" s="11" t="s">
        <v>19</v>
      </c>
      <c r="P101" s="14"/>
    </row>
    <row r="102" spans="1:16" x14ac:dyDescent="0.25">
      <c r="A102">
        <v>2014</v>
      </c>
      <c r="B102">
        <v>11</v>
      </c>
      <c r="C102" t="s">
        <v>11</v>
      </c>
      <c r="D102" s="14" t="str">
        <f t="shared" si="3"/>
        <v>Y</v>
      </c>
      <c r="E102" s="1">
        <v>0.54166666666666663</v>
      </c>
      <c r="F102" s="1" t="str">
        <f>INDEX('Crime Level'!$R$5:$R$29,MATCH('Number of Arrests'!H102,'Crime Level'!$O$5:$O$29,0))</f>
        <v>low</v>
      </c>
      <c r="G102" s="1" t="str">
        <f>INDEX('Attendance Level'!$H$3:$H$27,MATCH('Number of Arrests'!H102,'Attendance Level'!$C$3:$C$27,0))</f>
        <v>high</v>
      </c>
      <c r="H102" t="s">
        <v>13</v>
      </c>
      <c r="I102" t="s">
        <v>31</v>
      </c>
      <c r="J102">
        <v>17</v>
      </c>
      <c r="K102">
        <v>19</v>
      </c>
      <c r="L102" t="str">
        <f t="shared" si="4"/>
        <v>lose</v>
      </c>
      <c r="N102">
        <v>0</v>
      </c>
      <c r="O102" s="11" t="s">
        <v>19</v>
      </c>
      <c r="P102" s="14"/>
    </row>
    <row r="103" spans="1:16" x14ac:dyDescent="0.25">
      <c r="A103">
        <v>2014</v>
      </c>
      <c r="B103">
        <v>15</v>
      </c>
      <c r="C103" t="s">
        <v>11</v>
      </c>
      <c r="D103" s="14" t="str">
        <f t="shared" si="3"/>
        <v>Y</v>
      </c>
      <c r="E103" s="1">
        <v>0.54166666666666663</v>
      </c>
      <c r="F103" s="1" t="str">
        <f>INDEX('Crime Level'!$R$5:$R$29,MATCH('Number of Arrests'!H103,'Crime Level'!$O$5:$O$29,0))</f>
        <v>low</v>
      </c>
      <c r="G103" s="1" t="str">
        <f>INDEX('Attendance Level'!$H$3:$H$27,MATCH('Number of Arrests'!H103,'Attendance Level'!$C$3:$C$27,0))</f>
        <v>high</v>
      </c>
      <c r="H103" t="s">
        <v>13</v>
      </c>
      <c r="I103" t="s">
        <v>47</v>
      </c>
      <c r="J103">
        <v>19</v>
      </c>
      <c r="K103">
        <v>17</v>
      </c>
      <c r="L103" t="str">
        <f t="shared" si="4"/>
        <v>win</v>
      </c>
      <c r="N103">
        <v>0</v>
      </c>
      <c r="O103" s="11" t="s">
        <v>19</v>
      </c>
      <c r="P103" s="14"/>
    </row>
    <row r="104" spans="1:16" x14ac:dyDescent="0.25">
      <c r="A104">
        <v>2014</v>
      </c>
      <c r="B104">
        <v>16</v>
      </c>
      <c r="C104" t="s">
        <v>11</v>
      </c>
      <c r="D104" s="14" t="str">
        <f t="shared" si="3"/>
        <v>Y</v>
      </c>
      <c r="E104" s="1">
        <v>0.54166666666666663</v>
      </c>
      <c r="F104" s="1" t="str">
        <f>INDEX('Crime Level'!$R$5:$R$29,MATCH('Number of Arrests'!H104,'Crime Level'!$O$5:$O$29,0))</f>
        <v>low</v>
      </c>
      <c r="G104" s="1" t="str">
        <f>INDEX('Attendance Level'!$H$3:$H$27,MATCH('Number of Arrests'!H104,'Attendance Level'!$C$3:$C$27,0))</f>
        <v>high</v>
      </c>
      <c r="H104" t="s">
        <v>13</v>
      </c>
      <c r="I104" t="s">
        <v>22</v>
      </c>
      <c r="J104">
        <v>17</v>
      </c>
      <c r="K104">
        <v>13</v>
      </c>
      <c r="L104" t="str">
        <f t="shared" si="4"/>
        <v>win</v>
      </c>
      <c r="N104">
        <v>0</v>
      </c>
      <c r="O104" s="11" t="s">
        <v>14</v>
      </c>
      <c r="P104" s="14"/>
    </row>
    <row r="105" spans="1:16" x14ac:dyDescent="0.25">
      <c r="A105">
        <v>2015</v>
      </c>
      <c r="B105">
        <v>2</v>
      </c>
      <c r="C105" t="s">
        <v>11</v>
      </c>
      <c r="D105" s="14" t="str">
        <f t="shared" si="3"/>
        <v>Y</v>
      </c>
      <c r="E105" s="1">
        <v>0.54166666666666663</v>
      </c>
      <c r="F105" s="1" t="str">
        <f>INDEX('Crime Level'!$R$5:$R$29,MATCH('Number of Arrests'!H105,'Crime Level'!$O$5:$O$29,0))</f>
        <v>low</v>
      </c>
      <c r="G105" s="1" t="str">
        <f>INDEX('Attendance Level'!$H$3:$H$27,MATCH('Number of Arrests'!H105,'Attendance Level'!$C$3:$C$27,0))</f>
        <v>high</v>
      </c>
      <c r="H105" t="s">
        <v>13</v>
      </c>
      <c r="I105" t="s">
        <v>32</v>
      </c>
      <c r="J105">
        <v>24</v>
      </c>
      <c r="K105">
        <v>17</v>
      </c>
      <c r="L105" t="str">
        <f t="shared" si="4"/>
        <v>win</v>
      </c>
      <c r="N105">
        <v>0</v>
      </c>
      <c r="O105" s="11" t="s">
        <v>14</v>
      </c>
      <c r="P105" s="14"/>
    </row>
    <row r="106" spans="1:16" x14ac:dyDescent="0.25">
      <c r="A106">
        <v>2015</v>
      </c>
      <c r="B106">
        <v>3</v>
      </c>
      <c r="C106" t="s">
        <v>11</v>
      </c>
      <c r="D106" s="14" t="str">
        <f t="shared" si="3"/>
        <v>Y</v>
      </c>
      <c r="E106" s="1">
        <v>0.54166666666666663</v>
      </c>
      <c r="F106" s="1" t="str">
        <f>INDEX('Crime Level'!$R$5:$R$29,MATCH('Number of Arrests'!H106,'Crime Level'!$O$5:$O$29,0))</f>
        <v>low</v>
      </c>
      <c r="G106" s="1" t="str">
        <f>INDEX('Attendance Level'!$H$3:$H$27,MATCH('Number of Arrests'!H106,'Attendance Level'!$C$3:$C$27,0))</f>
        <v>high</v>
      </c>
      <c r="H106" t="s">
        <v>13</v>
      </c>
      <c r="I106" t="s">
        <v>37</v>
      </c>
      <c r="J106">
        <v>27</v>
      </c>
      <c r="K106">
        <v>22</v>
      </c>
      <c r="L106" t="str">
        <f t="shared" si="4"/>
        <v>win</v>
      </c>
      <c r="N106">
        <v>0</v>
      </c>
      <c r="O106" s="11" t="s">
        <v>19</v>
      </c>
      <c r="P106" s="14"/>
    </row>
    <row r="107" spans="1:16" x14ac:dyDescent="0.25">
      <c r="A107">
        <v>2015</v>
      </c>
      <c r="B107">
        <v>7</v>
      </c>
      <c r="C107" t="s">
        <v>11</v>
      </c>
      <c r="D107" s="14" t="str">
        <f t="shared" si="3"/>
        <v>Y</v>
      </c>
      <c r="E107" s="1">
        <v>0.85416666666666663</v>
      </c>
      <c r="F107" s="1" t="str">
        <f>INDEX('Crime Level'!$R$5:$R$29,MATCH('Number of Arrests'!H107,'Crime Level'!$O$5:$O$29,0))</f>
        <v>low</v>
      </c>
      <c r="G107" s="1" t="str">
        <f>INDEX('Attendance Level'!$H$3:$H$27,MATCH('Number of Arrests'!H107,'Attendance Level'!$C$3:$C$27,0))</f>
        <v>high</v>
      </c>
      <c r="H107" t="s">
        <v>13</v>
      </c>
      <c r="I107" t="s">
        <v>24</v>
      </c>
      <c r="J107">
        <v>27</v>
      </c>
      <c r="K107">
        <v>16</v>
      </c>
      <c r="L107" t="str">
        <f t="shared" si="4"/>
        <v>win</v>
      </c>
      <c r="N107">
        <v>4</v>
      </c>
      <c r="O107" s="11" t="s">
        <v>14</v>
      </c>
      <c r="P107" s="14"/>
    </row>
    <row r="108" spans="1:16" x14ac:dyDescent="0.25">
      <c r="A108">
        <v>2015</v>
      </c>
      <c r="B108">
        <v>8</v>
      </c>
      <c r="C108" t="s">
        <v>27</v>
      </c>
      <c r="D108" s="14" t="str">
        <f t="shared" si="3"/>
        <v>N</v>
      </c>
      <c r="E108" s="1">
        <v>0.85416666666666663</v>
      </c>
      <c r="F108" s="1" t="str">
        <f>INDEX('Crime Level'!$R$5:$R$29,MATCH('Number of Arrests'!H108,'Crime Level'!$O$5:$O$29,0))</f>
        <v>low</v>
      </c>
      <c r="G108" s="1" t="str">
        <f>INDEX('Attendance Level'!$H$3:$H$27,MATCH('Number of Arrests'!H108,'Attendance Level'!$C$3:$C$27,0))</f>
        <v>high</v>
      </c>
      <c r="H108" t="s">
        <v>13</v>
      </c>
      <c r="I108" t="s">
        <v>33</v>
      </c>
      <c r="J108">
        <v>29</v>
      </c>
      <c r="K108">
        <v>26</v>
      </c>
      <c r="L108" t="str">
        <f t="shared" si="4"/>
        <v>win</v>
      </c>
      <c r="M108" t="s">
        <v>18</v>
      </c>
      <c r="N108">
        <v>6</v>
      </c>
      <c r="O108" s="11" t="s">
        <v>14</v>
      </c>
      <c r="P108" s="14"/>
    </row>
    <row r="109" spans="1:16" x14ac:dyDescent="0.25">
      <c r="A109">
        <v>2015</v>
      </c>
      <c r="B109">
        <v>9</v>
      </c>
      <c r="C109" t="s">
        <v>11</v>
      </c>
      <c r="D109" s="14" t="str">
        <f t="shared" si="3"/>
        <v>Y</v>
      </c>
      <c r="E109" s="1">
        <v>0.54166666666666663</v>
      </c>
      <c r="F109" s="1" t="str">
        <f>INDEX('Crime Level'!$R$5:$R$29,MATCH('Number of Arrests'!H109,'Crime Level'!$O$5:$O$29,0))</f>
        <v>low</v>
      </c>
      <c r="G109" s="1" t="str">
        <f>INDEX('Attendance Level'!$H$3:$H$27,MATCH('Number of Arrests'!H109,'Attendance Level'!$C$3:$C$27,0))</f>
        <v>high</v>
      </c>
      <c r="H109" t="s">
        <v>13</v>
      </c>
      <c r="I109" t="s">
        <v>41</v>
      </c>
      <c r="J109">
        <v>37</v>
      </c>
      <c r="K109">
        <v>29</v>
      </c>
      <c r="L109" t="str">
        <f t="shared" si="4"/>
        <v>win</v>
      </c>
      <c r="N109">
        <v>2</v>
      </c>
      <c r="O109" s="11" t="s">
        <v>14</v>
      </c>
      <c r="P109" s="14"/>
    </row>
    <row r="110" spans="1:16" x14ac:dyDescent="0.25">
      <c r="A110">
        <v>2015</v>
      </c>
      <c r="B110">
        <v>11</v>
      </c>
      <c r="C110" t="s">
        <v>11</v>
      </c>
      <c r="D110" s="14" t="str">
        <f t="shared" si="3"/>
        <v>Y</v>
      </c>
      <c r="E110" s="1">
        <v>0.54166666666666663</v>
      </c>
      <c r="F110" s="1" t="str">
        <f>INDEX('Crime Level'!$R$5:$R$29,MATCH('Number of Arrests'!H110,'Crime Level'!$O$5:$O$29,0))</f>
        <v>low</v>
      </c>
      <c r="G110" s="1" t="str">
        <f>INDEX('Attendance Level'!$H$3:$H$27,MATCH('Number of Arrests'!H110,'Attendance Level'!$C$3:$C$27,0))</f>
        <v>high</v>
      </c>
      <c r="H110" t="s">
        <v>13</v>
      </c>
      <c r="I110" t="s">
        <v>35</v>
      </c>
      <c r="J110">
        <v>33</v>
      </c>
      <c r="K110">
        <v>14</v>
      </c>
      <c r="L110" t="str">
        <f t="shared" si="4"/>
        <v>win</v>
      </c>
      <c r="N110">
        <v>3</v>
      </c>
      <c r="O110" s="11" t="s">
        <v>14</v>
      </c>
      <c r="P110" s="14"/>
    </row>
    <row r="111" spans="1:16" x14ac:dyDescent="0.25">
      <c r="A111">
        <v>2015</v>
      </c>
      <c r="B111">
        <v>14</v>
      </c>
      <c r="C111" t="s">
        <v>11</v>
      </c>
      <c r="D111" s="14" t="str">
        <f t="shared" si="3"/>
        <v>Y</v>
      </c>
      <c r="E111" s="1">
        <v>0.54166666666666663</v>
      </c>
      <c r="F111" s="1" t="str">
        <f>INDEX('Crime Level'!$R$5:$R$29,MATCH('Number of Arrests'!H111,'Crime Level'!$O$5:$O$29,0))</f>
        <v>low</v>
      </c>
      <c r="G111" s="1" t="str">
        <f>INDEX('Attendance Level'!$H$3:$H$27,MATCH('Number of Arrests'!H111,'Attendance Level'!$C$3:$C$27,0))</f>
        <v>high</v>
      </c>
      <c r="H111" t="s">
        <v>13</v>
      </c>
      <c r="I111" t="s">
        <v>31</v>
      </c>
      <c r="J111">
        <v>38</v>
      </c>
      <c r="K111">
        <v>0</v>
      </c>
      <c r="L111" t="str">
        <f t="shared" si="4"/>
        <v>win</v>
      </c>
      <c r="N111">
        <v>0</v>
      </c>
      <c r="O111" s="11" t="s">
        <v>19</v>
      </c>
      <c r="P111" s="14"/>
    </row>
    <row r="112" spans="1:16" x14ac:dyDescent="0.25">
      <c r="A112">
        <v>2015</v>
      </c>
      <c r="B112">
        <v>17</v>
      </c>
      <c r="C112" t="s">
        <v>11</v>
      </c>
      <c r="D112" s="14" t="str">
        <f t="shared" si="3"/>
        <v>Y</v>
      </c>
      <c r="E112" s="1">
        <v>0.68402777777777779</v>
      </c>
      <c r="F112" s="1" t="str">
        <f>INDEX('Crime Level'!$R$5:$R$29,MATCH('Number of Arrests'!H112,'Crime Level'!$O$5:$O$29,0))</f>
        <v>low</v>
      </c>
      <c r="G112" s="1" t="str">
        <f>INDEX('Attendance Level'!$H$3:$H$27,MATCH('Number of Arrests'!H112,'Attendance Level'!$C$3:$C$27,0))</f>
        <v>high</v>
      </c>
      <c r="H112" t="s">
        <v>13</v>
      </c>
      <c r="I112" t="s">
        <v>47</v>
      </c>
      <c r="J112">
        <v>38</v>
      </c>
      <c r="K112">
        <v>10</v>
      </c>
      <c r="L112" t="str">
        <f t="shared" si="4"/>
        <v>win</v>
      </c>
      <c r="N112">
        <v>3</v>
      </c>
      <c r="O112" s="11" t="s">
        <v>19</v>
      </c>
      <c r="P112" s="14"/>
    </row>
    <row r="113" spans="1:15" x14ac:dyDescent="0.25">
      <c r="A113">
        <v>2011</v>
      </c>
      <c r="B113">
        <v>1</v>
      </c>
      <c r="C113" t="s">
        <v>11</v>
      </c>
      <c r="D113" s="14" t="str">
        <f t="shared" si="3"/>
        <v>Y</v>
      </c>
      <c r="E113" s="1">
        <v>0.5</v>
      </c>
      <c r="F113" s="1" t="str">
        <f>INDEX('Crime Level'!$R$5:$R$29,MATCH('Number of Arrests'!H113,'Crime Level'!$O$5:$O$29,0))</f>
        <v>high</v>
      </c>
      <c r="G113" s="1" t="str">
        <f>INDEX('Attendance Level'!$H$3:$H$27,MATCH('Number of Arrests'!H113,'Attendance Level'!$C$3:$C$27,0))</f>
        <v>very low</v>
      </c>
      <c r="H113" t="s">
        <v>29</v>
      </c>
      <c r="I113" t="s">
        <v>31</v>
      </c>
      <c r="J113">
        <v>30</v>
      </c>
      <c r="K113">
        <v>12</v>
      </c>
      <c r="L113" t="str">
        <f t="shared" si="4"/>
        <v>win</v>
      </c>
      <c r="N113">
        <v>1</v>
      </c>
      <c r="O113" s="11" t="s">
        <v>14</v>
      </c>
    </row>
    <row r="114" spans="1:15" x14ac:dyDescent="0.25">
      <c r="A114">
        <v>2011</v>
      </c>
      <c r="B114">
        <v>3</v>
      </c>
      <c r="C114" t="s">
        <v>11</v>
      </c>
      <c r="D114" s="14" t="str">
        <f t="shared" si="3"/>
        <v>Y</v>
      </c>
      <c r="E114" s="1">
        <v>0.64236111111111105</v>
      </c>
      <c r="F114" s="1" t="str">
        <f>INDEX('Crime Level'!$R$5:$R$29,MATCH('Number of Arrests'!H114,'Crime Level'!$O$5:$O$29,0))</f>
        <v>high</v>
      </c>
      <c r="G114" s="1" t="str">
        <f>INDEX('Attendance Level'!$H$3:$H$27,MATCH('Number of Arrests'!H114,'Attendance Level'!$C$3:$C$27,0))</f>
        <v>very low</v>
      </c>
      <c r="H114" t="s">
        <v>29</v>
      </c>
      <c r="I114" t="s">
        <v>41</v>
      </c>
      <c r="J114">
        <v>17</v>
      </c>
      <c r="K114">
        <v>27</v>
      </c>
      <c r="L114" t="str">
        <f t="shared" si="4"/>
        <v>lose</v>
      </c>
      <c r="N114">
        <v>0</v>
      </c>
      <c r="O114" s="11" t="s">
        <v>19</v>
      </c>
    </row>
    <row r="115" spans="1:15" x14ac:dyDescent="0.25">
      <c r="A115">
        <v>2011</v>
      </c>
      <c r="B115">
        <v>4</v>
      </c>
      <c r="C115" t="s">
        <v>11</v>
      </c>
      <c r="D115" s="14" t="str">
        <f t="shared" si="3"/>
        <v>Y</v>
      </c>
      <c r="E115" s="1">
        <v>0.5</v>
      </c>
      <c r="F115" s="1" t="str">
        <f>INDEX('Crime Level'!$R$5:$R$29,MATCH('Number of Arrests'!H115,'Crime Level'!$O$5:$O$29,0))</f>
        <v>high</v>
      </c>
      <c r="G115" s="1" t="str">
        <f>INDEX('Attendance Level'!$H$3:$H$27,MATCH('Number of Arrests'!H115,'Attendance Level'!$C$3:$C$27,0))</f>
        <v>very low</v>
      </c>
      <c r="H115" t="s">
        <v>29</v>
      </c>
      <c r="I115" t="s">
        <v>13</v>
      </c>
      <c r="J115">
        <v>34</v>
      </c>
      <c r="K115">
        <v>29</v>
      </c>
      <c r="L115" t="str">
        <f t="shared" si="4"/>
        <v>win</v>
      </c>
      <c r="N115">
        <v>1</v>
      </c>
      <c r="O115" s="11" t="s">
        <v>14</v>
      </c>
    </row>
    <row r="116" spans="1:15" x14ac:dyDescent="0.25">
      <c r="A116">
        <v>2011</v>
      </c>
      <c r="B116">
        <v>6</v>
      </c>
      <c r="C116" t="s">
        <v>11</v>
      </c>
      <c r="D116" s="14" t="str">
        <f t="shared" si="3"/>
        <v>Y</v>
      </c>
      <c r="E116" s="1">
        <v>0.80555555555555547</v>
      </c>
      <c r="F116" s="1" t="str">
        <f>INDEX('Crime Level'!$R$5:$R$29,MATCH('Number of Arrests'!H116,'Crime Level'!$O$5:$O$29,0))</f>
        <v>high</v>
      </c>
      <c r="G116" s="1" t="str">
        <f>INDEX('Attendance Level'!$H$3:$H$27,MATCH('Number of Arrests'!H116,'Attendance Level'!$C$3:$C$27,0))</f>
        <v>very low</v>
      </c>
      <c r="H116" t="s">
        <v>29</v>
      </c>
      <c r="I116" t="s">
        <v>40</v>
      </c>
      <c r="J116">
        <v>39</v>
      </c>
      <c r="K116">
        <v>10</v>
      </c>
      <c r="L116" t="str">
        <f t="shared" si="4"/>
        <v>win</v>
      </c>
      <c r="N116">
        <v>0</v>
      </c>
      <c r="O116" s="11" t="s">
        <v>19</v>
      </c>
    </row>
    <row r="117" spans="1:15" x14ac:dyDescent="0.25">
      <c r="A117">
        <v>2011</v>
      </c>
      <c r="B117">
        <v>10</v>
      </c>
      <c r="C117" t="s">
        <v>11</v>
      </c>
      <c r="D117" s="14" t="str">
        <f t="shared" si="3"/>
        <v>Y</v>
      </c>
      <c r="E117" s="1">
        <v>0.63541666666666663</v>
      </c>
      <c r="F117" s="1" t="str">
        <f>INDEX('Crime Level'!$R$5:$R$29,MATCH('Number of Arrests'!H117,'Crime Level'!$O$5:$O$29,0))</f>
        <v>high</v>
      </c>
      <c r="G117" s="1" t="str">
        <f>INDEX('Attendance Level'!$H$3:$H$27,MATCH('Number of Arrests'!H117,'Attendance Level'!$C$3:$C$27,0))</f>
        <v>very low</v>
      </c>
      <c r="H117" t="s">
        <v>29</v>
      </c>
      <c r="I117" t="s">
        <v>28</v>
      </c>
      <c r="J117">
        <v>37</v>
      </c>
      <c r="K117">
        <v>13</v>
      </c>
      <c r="L117" t="str">
        <f t="shared" si="4"/>
        <v>win</v>
      </c>
      <c r="N117">
        <v>0</v>
      </c>
      <c r="O117" s="11" t="s">
        <v>19</v>
      </c>
    </row>
    <row r="118" spans="1:15" x14ac:dyDescent="0.25">
      <c r="A118">
        <v>2011</v>
      </c>
      <c r="B118">
        <v>11</v>
      </c>
      <c r="C118" t="s">
        <v>11</v>
      </c>
      <c r="D118" s="14" t="str">
        <f t="shared" si="3"/>
        <v>Y</v>
      </c>
      <c r="E118" s="1">
        <v>0.63541666666666663</v>
      </c>
      <c r="F118" s="1" t="str">
        <f>INDEX('Crime Level'!$R$5:$R$29,MATCH('Number of Arrests'!H118,'Crime Level'!$O$5:$O$29,0))</f>
        <v>high</v>
      </c>
      <c r="G118" s="1" t="str">
        <f>INDEX('Attendance Level'!$H$3:$H$27,MATCH('Number of Arrests'!H118,'Attendance Level'!$C$3:$C$27,0))</f>
        <v>very low</v>
      </c>
      <c r="H118" t="s">
        <v>29</v>
      </c>
      <c r="I118" t="s">
        <v>34</v>
      </c>
      <c r="J118">
        <v>31</v>
      </c>
      <c r="K118">
        <v>20</v>
      </c>
      <c r="L118" t="str">
        <f t="shared" si="4"/>
        <v>win</v>
      </c>
      <c r="N118">
        <v>0</v>
      </c>
      <c r="O118" s="11" t="s">
        <v>14</v>
      </c>
    </row>
    <row r="119" spans="1:15" x14ac:dyDescent="0.25">
      <c r="A119">
        <v>2011</v>
      </c>
      <c r="B119">
        <v>13</v>
      </c>
      <c r="C119" t="s">
        <v>11</v>
      </c>
      <c r="D119" s="14" t="str">
        <f t="shared" si="3"/>
        <v>Y</v>
      </c>
      <c r="E119" s="1">
        <v>0.5</v>
      </c>
      <c r="F119" s="1" t="str">
        <f>INDEX('Crime Level'!$R$5:$R$29,MATCH('Number of Arrests'!H119,'Crime Level'!$O$5:$O$29,0))</f>
        <v>high</v>
      </c>
      <c r="G119" s="1" t="str">
        <f>INDEX('Attendance Level'!$H$3:$H$27,MATCH('Number of Arrests'!H119,'Attendance Level'!$C$3:$C$27,0))</f>
        <v>very low</v>
      </c>
      <c r="H119" t="s">
        <v>29</v>
      </c>
      <c r="I119" t="s">
        <v>36</v>
      </c>
      <c r="J119">
        <v>3</v>
      </c>
      <c r="K119">
        <v>10</v>
      </c>
      <c r="L119" t="str">
        <f t="shared" si="4"/>
        <v>lose</v>
      </c>
      <c r="N119">
        <v>0</v>
      </c>
      <c r="O119" s="11" t="s">
        <v>14</v>
      </c>
    </row>
    <row r="120" spans="1:15" x14ac:dyDescent="0.25">
      <c r="A120">
        <v>2011</v>
      </c>
      <c r="B120">
        <v>15</v>
      </c>
      <c r="C120" t="s">
        <v>11</v>
      </c>
      <c r="D120" s="14" t="str">
        <f t="shared" si="3"/>
        <v>Y</v>
      </c>
      <c r="E120" s="1">
        <v>0.5</v>
      </c>
      <c r="F120" s="1" t="str">
        <f>INDEX('Crime Level'!$R$5:$R$29,MATCH('Number of Arrests'!H120,'Crime Level'!$O$5:$O$29,0))</f>
        <v>high</v>
      </c>
      <c r="G120" s="1" t="str">
        <f>INDEX('Attendance Level'!$H$3:$H$27,MATCH('Number of Arrests'!H120,'Attendance Level'!$C$3:$C$27,0))</f>
        <v>very low</v>
      </c>
      <c r="H120" t="s">
        <v>29</v>
      </c>
      <c r="I120" t="s">
        <v>23</v>
      </c>
      <c r="J120">
        <v>14</v>
      </c>
      <c r="K120">
        <v>38</v>
      </c>
      <c r="L120" t="str">
        <f t="shared" si="4"/>
        <v>lose</v>
      </c>
      <c r="N120">
        <v>1</v>
      </c>
      <c r="O120" s="11" t="s">
        <v>14</v>
      </c>
    </row>
    <row r="121" spans="1:15" x14ac:dyDescent="0.25">
      <c r="A121">
        <v>2012</v>
      </c>
      <c r="B121">
        <v>1</v>
      </c>
      <c r="C121" t="s">
        <v>11</v>
      </c>
      <c r="D121" s="14" t="str">
        <f t="shared" si="3"/>
        <v>Y</v>
      </c>
      <c r="E121" s="1">
        <v>0.5</v>
      </c>
      <c r="F121" s="1" t="str">
        <f>INDEX('Crime Level'!$R$5:$R$29,MATCH('Number of Arrests'!H121,'Crime Level'!$O$5:$O$29,0))</f>
        <v>high</v>
      </c>
      <c r="G121" s="1" t="str">
        <f>INDEX('Attendance Level'!$H$3:$H$27,MATCH('Number of Arrests'!H121,'Attendance Level'!$C$3:$C$27,0))</f>
        <v>very low</v>
      </c>
      <c r="H121" t="s">
        <v>29</v>
      </c>
      <c r="I121" t="s">
        <v>33</v>
      </c>
      <c r="J121">
        <v>41</v>
      </c>
      <c r="K121">
        <v>21</v>
      </c>
      <c r="L121" t="str">
        <f t="shared" si="4"/>
        <v>win</v>
      </c>
      <c r="N121">
        <v>0</v>
      </c>
      <c r="O121" s="11" t="s">
        <v>14</v>
      </c>
    </row>
    <row r="122" spans="1:15" x14ac:dyDescent="0.25">
      <c r="A122">
        <v>2012</v>
      </c>
      <c r="B122">
        <v>3</v>
      </c>
      <c r="C122" t="s">
        <v>11</v>
      </c>
      <c r="D122" s="14" t="str">
        <f t="shared" si="3"/>
        <v>Y</v>
      </c>
      <c r="E122" s="1">
        <v>0.5</v>
      </c>
      <c r="F122" s="1" t="str">
        <f>INDEX('Crime Level'!$R$5:$R$29,MATCH('Number of Arrests'!H122,'Crime Level'!$O$5:$O$29,0))</f>
        <v>high</v>
      </c>
      <c r="G122" s="1" t="str">
        <f>INDEX('Attendance Level'!$H$3:$H$27,MATCH('Number of Arrests'!H122,'Attendance Level'!$C$3:$C$27,0))</f>
        <v>very low</v>
      </c>
      <c r="H122" t="s">
        <v>29</v>
      </c>
      <c r="I122" t="s">
        <v>17</v>
      </c>
      <c r="J122">
        <v>23</v>
      </c>
      <c r="K122">
        <v>6</v>
      </c>
      <c r="L122" t="str">
        <f t="shared" si="4"/>
        <v>win</v>
      </c>
      <c r="N122">
        <v>1</v>
      </c>
      <c r="O122" s="11" t="s">
        <v>14</v>
      </c>
    </row>
    <row r="123" spans="1:15" x14ac:dyDescent="0.25">
      <c r="A123">
        <v>2012</v>
      </c>
      <c r="B123">
        <v>7</v>
      </c>
      <c r="C123" t="s">
        <v>27</v>
      </c>
      <c r="D123" s="14" t="str">
        <f t="shared" si="3"/>
        <v>N</v>
      </c>
      <c r="E123" s="1">
        <v>0.8125</v>
      </c>
      <c r="F123" s="1" t="str">
        <f>INDEX('Crime Level'!$R$5:$R$29,MATCH('Number of Arrests'!H123,'Crime Level'!$O$5:$O$29,0))</f>
        <v>high</v>
      </c>
      <c r="G123" s="1" t="str">
        <f>INDEX('Attendance Level'!$H$3:$H$27,MATCH('Number of Arrests'!H123,'Attendance Level'!$C$3:$C$27,0))</f>
        <v>very low</v>
      </c>
      <c r="H123" t="s">
        <v>29</v>
      </c>
      <c r="I123" t="s">
        <v>28</v>
      </c>
      <c r="J123">
        <v>13</v>
      </c>
      <c r="K123">
        <v>7</v>
      </c>
      <c r="L123" t="str">
        <f t="shared" si="4"/>
        <v>win</v>
      </c>
      <c r="N123">
        <v>1</v>
      </c>
      <c r="O123" s="11" t="s">
        <v>19</v>
      </c>
    </row>
    <row r="124" spans="1:15" x14ac:dyDescent="0.25">
      <c r="A124">
        <v>2012</v>
      </c>
      <c r="B124">
        <v>8</v>
      </c>
      <c r="C124" t="s">
        <v>11</v>
      </c>
      <c r="D124" s="14" t="str">
        <f t="shared" si="3"/>
        <v>Y</v>
      </c>
      <c r="E124" s="1">
        <v>0.5</v>
      </c>
      <c r="F124" s="1" t="str">
        <f>INDEX('Crime Level'!$R$5:$R$29,MATCH('Number of Arrests'!H124,'Crime Level'!$O$5:$O$29,0))</f>
        <v>high</v>
      </c>
      <c r="G124" s="1" t="str">
        <f>INDEX('Attendance Level'!$H$3:$H$27,MATCH('Number of Arrests'!H124,'Attendance Level'!$C$3:$C$27,0))</f>
        <v>very low</v>
      </c>
      <c r="H124" t="s">
        <v>29</v>
      </c>
      <c r="I124" t="s">
        <v>13</v>
      </c>
      <c r="J124">
        <v>23</v>
      </c>
      <c r="K124">
        <v>22</v>
      </c>
      <c r="L124" t="str">
        <f t="shared" si="4"/>
        <v>win</v>
      </c>
      <c r="N124">
        <v>0</v>
      </c>
      <c r="O124" s="11" t="s">
        <v>14</v>
      </c>
    </row>
    <row r="125" spans="1:15" x14ac:dyDescent="0.25">
      <c r="A125">
        <v>2012</v>
      </c>
      <c r="B125">
        <v>10</v>
      </c>
      <c r="C125" t="s">
        <v>11</v>
      </c>
      <c r="D125" s="14" t="str">
        <f t="shared" si="3"/>
        <v>Y</v>
      </c>
      <c r="E125" s="1">
        <v>0.80555555555555547</v>
      </c>
      <c r="F125" s="1" t="str">
        <f>INDEX('Crime Level'!$R$5:$R$29,MATCH('Number of Arrests'!H125,'Crime Level'!$O$5:$O$29,0))</f>
        <v>high</v>
      </c>
      <c r="G125" s="1" t="str">
        <f>INDEX('Attendance Level'!$H$3:$H$27,MATCH('Number of Arrests'!H125,'Attendance Level'!$C$3:$C$27,0))</f>
        <v>very low</v>
      </c>
      <c r="H125" t="s">
        <v>29</v>
      </c>
      <c r="I125" t="s">
        <v>32</v>
      </c>
      <c r="J125">
        <v>6</v>
      </c>
      <c r="K125">
        <v>13</v>
      </c>
      <c r="L125" t="str">
        <f t="shared" si="4"/>
        <v>lose</v>
      </c>
      <c r="N125">
        <v>3</v>
      </c>
      <c r="O125" s="11" t="s">
        <v>14</v>
      </c>
    </row>
    <row r="126" spans="1:15" x14ac:dyDescent="0.25">
      <c r="A126">
        <v>2012</v>
      </c>
      <c r="B126">
        <v>12</v>
      </c>
      <c r="C126" t="s">
        <v>11</v>
      </c>
      <c r="D126" s="14" t="str">
        <f t="shared" si="3"/>
        <v>Y</v>
      </c>
      <c r="E126" s="1">
        <v>0.5</v>
      </c>
      <c r="F126" s="1" t="str">
        <f>INDEX('Crime Level'!$R$5:$R$29,MATCH('Number of Arrests'!H126,'Crime Level'!$O$5:$O$29,0))</f>
        <v>high</v>
      </c>
      <c r="G126" s="1" t="str">
        <f>INDEX('Attendance Level'!$H$3:$H$27,MATCH('Number of Arrests'!H126,'Attendance Level'!$C$3:$C$27,0))</f>
        <v>very low</v>
      </c>
      <c r="H126" t="s">
        <v>29</v>
      </c>
      <c r="I126" t="s">
        <v>40</v>
      </c>
      <c r="J126">
        <v>28</v>
      </c>
      <c r="K126">
        <v>10</v>
      </c>
      <c r="L126" t="str">
        <f t="shared" si="4"/>
        <v>win</v>
      </c>
      <c r="N126">
        <v>1</v>
      </c>
      <c r="O126" s="11" t="s">
        <v>19</v>
      </c>
    </row>
    <row r="127" spans="1:15" x14ac:dyDescent="0.25">
      <c r="A127">
        <v>2012</v>
      </c>
      <c r="B127">
        <v>13</v>
      </c>
      <c r="C127" t="s">
        <v>11</v>
      </c>
      <c r="D127" s="14" t="str">
        <f t="shared" si="3"/>
        <v>Y</v>
      </c>
      <c r="E127" s="1">
        <v>0.5</v>
      </c>
      <c r="F127" s="1" t="str">
        <f>INDEX('Crime Level'!$R$5:$R$29,MATCH('Number of Arrests'!H127,'Crime Level'!$O$5:$O$29,0))</f>
        <v>high</v>
      </c>
      <c r="G127" s="1" t="str">
        <f>INDEX('Attendance Level'!$H$3:$H$27,MATCH('Number of Arrests'!H127,'Attendance Level'!$C$3:$C$27,0))</f>
        <v>very low</v>
      </c>
      <c r="H127" t="s">
        <v>29</v>
      </c>
      <c r="I127" t="s">
        <v>23</v>
      </c>
      <c r="J127">
        <v>17</v>
      </c>
      <c r="K127">
        <v>23</v>
      </c>
      <c r="L127" t="str">
        <f t="shared" si="4"/>
        <v>lose</v>
      </c>
      <c r="M127" t="s">
        <v>18</v>
      </c>
      <c r="N127">
        <v>0</v>
      </c>
      <c r="O127" s="11" t="s">
        <v>14</v>
      </c>
    </row>
    <row r="128" spans="1:15" x14ac:dyDescent="0.25">
      <c r="A128">
        <v>2012</v>
      </c>
      <c r="B128">
        <v>15</v>
      </c>
      <c r="C128" t="s">
        <v>11</v>
      </c>
      <c r="D128" s="14" t="str">
        <f t="shared" si="3"/>
        <v>Y</v>
      </c>
      <c r="E128" s="1">
        <v>0.5</v>
      </c>
      <c r="F128" s="1" t="str">
        <f>INDEX('Crime Level'!$R$5:$R$29,MATCH('Number of Arrests'!H128,'Crime Level'!$O$5:$O$29,0))</f>
        <v>high</v>
      </c>
      <c r="G128" s="1" t="str">
        <f>INDEX('Attendance Level'!$H$3:$H$27,MATCH('Number of Arrests'!H128,'Attendance Level'!$C$3:$C$27,0))</f>
        <v>very low</v>
      </c>
      <c r="H128" t="s">
        <v>29</v>
      </c>
      <c r="I128" t="s">
        <v>41</v>
      </c>
      <c r="J128">
        <v>13</v>
      </c>
      <c r="K128">
        <v>21</v>
      </c>
      <c r="L128" t="str">
        <f t="shared" si="4"/>
        <v>lose</v>
      </c>
      <c r="N128">
        <v>2</v>
      </c>
      <c r="O128" s="11" t="s">
        <v>19</v>
      </c>
    </row>
    <row r="129" spans="1:16" x14ac:dyDescent="0.25">
      <c r="A129">
        <v>2013</v>
      </c>
      <c r="B129">
        <v>1</v>
      </c>
      <c r="C129" t="s">
        <v>11</v>
      </c>
      <c r="D129" s="14" t="str">
        <f t="shared" si="3"/>
        <v>Y</v>
      </c>
      <c r="E129" s="1">
        <v>0.5</v>
      </c>
      <c r="F129" s="1" t="str">
        <f>INDEX('Crime Level'!$R$5:$R$29,MATCH('Number of Arrests'!H129,'Crime Level'!$O$5:$O$29,0))</f>
        <v>high</v>
      </c>
      <c r="G129" s="1" t="str">
        <f>INDEX('Attendance Level'!$H$3:$H$27,MATCH('Number of Arrests'!H129,'Attendance Level'!$C$3:$C$27,0))</f>
        <v>very low</v>
      </c>
      <c r="H129" t="s">
        <v>29</v>
      </c>
      <c r="I129" t="s">
        <v>39</v>
      </c>
      <c r="J129">
        <v>24</v>
      </c>
      <c r="K129">
        <v>21</v>
      </c>
      <c r="L129" t="str">
        <f t="shared" si="4"/>
        <v>win</v>
      </c>
      <c r="N129">
        <v>0</v>
      </c>
      <c r="O129" s="11" t="s">
        <v>14</v>
      </c>
    </row>
    <row r="130" spans="1:16" x14ac:dyDescent="0.25">
      <c r="A130">
        <v>2013</v>
      </c>
      <c r="B130">
        <v>2</v>
      </c>
      <c r="C130" t="s">
        <v>11</v>
      </c>
      <c r="D130" s="14" t="str">
        <f t="shared" si="3"/>
        <v>Y</v>
      </c>
      <c r="E130" s="1">
        <v>0.5</v>
      </c>
      <c r="F130" s="1" t="str">
        <f>INDEX('Crime Level'!$R$5:$R$29,MATCH('Number of Arrests'!H130,'Crime Level'!$O$5:$O$29,0))</f>
        <v>high</v>
      </c>
      <c r="G130" s="1" t="str">
        <f>INDEX('Attendance Level'!$H$3:$H$27,MATCH('Number of Arrests'!H130,'Attendance Level'!$C$3:$C$27,0))</f>
        <v>very low</v>
      </c>
      <c r="H130" t="s">
        <v>29</v>
      </c>
      <c r="I130" t="s">
        <v>40</v>
      </c>
      <c r="J130">
        <v>31</v>
      </c>
      <c r="K130">
        <v>30</v>
      </c>
      <c r="L130" t="str">
        <f t="shared" si="4"/>
        <v>win</v>
      </c>
      <c r="N130">
        <v>0</v>
      </c>
      <c r="O130" s="11" t="s">
        <v>19</v>
      </c>
    </row>
    <row r="131" spans="1:16" x14ac:dyDescent="0.25">
      <c r="A131">
        <v>2013</v>
      </c>
      <c r="B131">
        <v>5</v>
      </c>
      <c r="C131" t="s">
        <v>11</v>
      </c>
      <c r="D131" s="14" t="str">
        <f t="shared" ref="D131:D194" si="5">IF(OR(C131="Sunday",C131="Saturday"),"Y","N")</f>
        <v>Y</v>
      </c>
      <c r="E131" s="1">
        <v>0.5</v>
      </c>
      <c r="F131" s="1" t="str">
        <f>INDEX('Crime Level'!$R$5:$R$29,MATCH('Number of Arrests'!H131,'Crime Level'!$O$5:$O$29,0))</f>
        <v>high</v>
      </c>
      <c r="G131" s="1" t="str">
        <f>INDEX('Attendance Level'!$H$3:$H$27,MATCH('Number of Arrests'!H131,'Attendance Level'!$C$3:$C$27,0))</f>
        <v>very low</v>
      </c>
      <c r="H131" t="s">
        <v>29</v>
      </c>
      <c r="I131" t="s">
        <v>37</v>
      </c>
      <c r="J131">
        <v>18</v>
      </c>
      <c r="K131">
        <v>26</v>
      </c>
      <c r="L131" t="str">
        <f t="shared" ref="L131:L136" si="6">IF(J131&gt;K131,"win","lose")</f>
        <v>lose</v>
      </c>
      <c r="N131">
        <v>0</v>
      </c>
      <c r="O131" s="11" t="s">
        <v>14</v>
      </c>
    </row>
    <row r="132" spans="1:16" x14ac:dyDescent="0.25">
      <c r="A132">
        <v>2013</v>
      </c>
      <c r="B132">
        <v>6</v>
      </c>
      <c r="C132" t="s">
        <v>30</v>
      </c>
      <c r="D132" s="14" t="str">
        <f t="shared" si="5"/>
        <v>N</v>
      </c>
      <c r="E132" s="1">
        <v>0.80902777777777779</v>
      </c>
      <c r="F132" s="1" t="str">
        <f>INDEX('Crime Level'!$R$5:$R$29,MATCH('Number of Arrests'!H132,'Crime Level'!$O$5:$O$29,0))</f>
        <v>high</v>
      </c>
      <c r="G132" s="1" t="str">
        <f>INDEX('Attendance Level'!$H$3:$H$27,MATCH('Number of Arrests'!H132,'Attendance Level'!$C$3:$C$27,0))</f>
        <v>very low</v>
      </c>
      <c r="H132" t="s">
        <v>29</v>
      </c>
      <c r="I132" t="s">
        <v>15</v>
      </c>
      <c r="J132">
        <v>27</v>
      </c>
      <c r="K132">
        <v>21</v>
      </c>
      <c r="L132" t="str">
        <f t="shared" si="6"/>
        <v>win</v>
      </c>
      <c r="N132">
        <v>2</v>
      </c>
      <c r="O132" s="11" t="s">
        <v>14</v>
      </c>
    </row>
    <row r="133" spans="1:16" x14ac:dyDescent="0.25">
      <c r="A133">
        <v>2013</v>
      </c>
      <c r="B133">
        <v>10</v>
      </c>
      <c r="C133" t="s">
        <v>11</v>
      </c>
      <c r="D133" s="14" t="str">
        <f t="shared" si="5"/>
        <v>Y</v>
      </c>
      <c r="E133" s="1">
        <v>0.5</v>
      </c>
      <c r="F133" s="1" t="str">
        <f>INDEX('Crime Level'!$R$5:$R$29,MATCH('Number of Arrests'!H133,'Crime Level'!$O$5:$O$29,0))</f>
        <v>high</v>
      </c>
      <c r="G133" s="1" t="str">
        <f>INDEX('Attendance Level'!$H$3:$H$27,MATCH('Number of Arrests'!H133,'Attendance Level'!$C$3:$C$27,0))</f>
        <v>very low</v>
      </c>
      <c r="H133" t="s">
        <v>29</v>
      </c>
      <c r="I133" t="s">
        <v>28</v>
      </c>
      <c r="J133">
        <v>19</v>
      </c>
      <c r="K133">
        <v>21</v>
      </c>
      <c r="L133" t="str">
        <f t="shared" si="6"/>
        <v>lose</v>
      </c>
      <c r="N133">
        <v>0</v>
      </c>
      <c r="O133" s="11" t="s">
        <v>19</v>
      </c>
    </row>
    <row r="134" spans="1:16" x14ac:dyDescent="0.25">
      <c r="A134">
        <v>2013</v>
      </c>
      <c r="B134">
        <v>11</v>
      </c>
      <c r="C134" t="s">
        <v>11</v>
      </c>
      <c r="D134" s="14" t="str">
        <f t="shared" si="5"/>
        <v>Y</v>
      </c>
      <c r="E134" s="1">
        <v>0.5</v>
      </c>
      <c r="F134" s="1" t="str">
        <f>INDEX('Crime Level'!$R$5:$R$29,MATCH('Number of Arrests'!H134,'Crime Level'!$O$5:$O$29,0))</f>
        <v>high</v>
      </c>
      <c r="G134" s="1" t="str">
        <f>INDEX('Attendance Level'!$H$3:$H$27,MATCH('Number of Arrests'!H134,'Attendance Level'!$C$3:$C$27,0))</f>
        <v>very low</v>
      </c>
      <c r="H134" t="s">
        <v>29</v>
      </c>
      <c r="I134" t="s">
        <v>38</v>
      </c>
      <c r="J134">
        <v>23</v>
      </c>
      <c r="K134">
        <v>10</v>
      </c>
      <c r="L134" t="str">
        <f t="shared" si="6"/>
        <v>win</v>
      </c>
      <c r="M134" t="s">
        <v>18</v>
      </c>
      <c r="N134">
        <v>2</v>
      </c>
      <c r="O134" s="11" t="s">
        <v>14</v>
      </c>
    </row>
    <row r="135" spans="1:16" x14ac:dyDescent="0.25">
      <c r="A135">
        <v>2013</v>
      </c>
      <c r="B135">
        <v>14</v>
      </c>
      <c r="C135" t="s">
        <v>27</v>
      </c>
      <c r="D135" s="14" t="str">
        <f t="shared" si="5"/>
        <v>N</v>
      </c>
      <c r="E135" s="1">
        <v>0.81944444444444453</v>
      </c>
      <c r="F135" s="1" t="str">
        <f>INDEX('Crime Level'!$R$5:$R$29,MATCH('Number of Arrests'!H135,'Crime Level'!$O$5:$O$29,0))</f>
        <v>high</v>
      </c>
      <c r="G135" s="1" t="str">
        <f>INDEX('Attendance Level'!$H$3:$H$27,MATCH('Number of Arrests'!H135,'Attendance Level'!$C$3:$C$27,0))</f>
        <v>very low</v>
      </c>
      <c r="H135" t="s">
        <v>29</v>
      </c>
      <c r="I135" t="s">
        <v>20</v>
      </c>
      <c r="J135">
        <v>45</v>
      </c>
      <c r="K135">
        <v>28</v>
      </c>
      <c r="L135" t="str">
        <f t="shared" si="6"/>
        <v>win</v>
      </c>
      <c r="N135">
        <v>1</v>
      </c>
      <c r="O135" s="11" t="s">
        <v>14</v>
      </c>
    </row>
    <row r="136" spans="1:16" x14ac:dyDescent="0.25">
      <c r="A136">
        <v>2013</v>
      </c>
      <c r="B136">
        <v>17</v>
      </c>
      <c r="C136" t="s">
        <v>11</v>
      </c>
      <c r="D136" s="14" t="str">
        <f t="shared" si="5"/>
        <v>Y</v>
      </c>
      <c r="E136" s="1">
        <v>0.64236111111111105</v>
      </c>
      <c r="F136" s="1" t="str">
        <f>INDEX('Crime Level'!$R$5:$R$29,MATCH('Number of Arrests'!H136,'Crime Level'!$O$5:$O$29,0))</f>
        <v>high</v>
      </c>
      <c r="G136" s="1" t="str">
        <f>INDEX('Attendance Level'!$H$3:$H$27,MATCH('Number of Arrests'!H136,'Attendance Level'!$C$3:$C$27,0))</f>
        <v>very low</v>
      </c>
      <c r="H136" t="s">
        <v>29</v>
      </c>
      <c r="I136" t="s">
        <v>41</v>
      </c>
      <c r="J136">
        <v>28</v>
      </c>
      <c r="K136">
        <v>33</v>
      </c>
      <c r="L136" t="str">
        <f t="shared" si="6"/>
        <v>lose</v>
      </c>
      <c r="N136">
        <v>2</v>
      </c>
      <c r="O136" s="11" t="s">
        <v>19</v>
      </c>
    </row>
    <row r="137" spans="1:16" x14ac:dyDescent="0.25">
      <c r="A137">
        <v>2014</v>
      </c>
      <c r="B137">
        <v>1</v>
      </c>
      <c r="C137" t="s">
        <v>11</v>
      </c>
      <c r="D137" s="14" t="str">
        <f t="shared" si="5"/>
        <v>Y</v>
      </c>
      <c r="E137" s="1">
        <v>0.5</v>
      </c>
      <c r="F137" s="1" t="str">
        <f>INDEX('Crime Level'!$R$5:$R$29,MATCH('Number of Arrests'!H137,'Crime Level'!$O$5:$O$29,0))</f>
        <v>high</v>
      </c>
      <c r="G137" s="1" t="str">
        <f>INDEX('Attendance Level'!$H$3:$H$27,MATCH('Number of Arrests'!H137,'Attendance Level'!$C$3:$C$27,0))</f>
        <v>very low</v>
      </c>
      <c r="H137" t="s">
        <v>29</v>
      </c>
      <c r="I137" t="s">
        <v>26</v>
      </c>
      <c r="J137">
        <v>20</v>
      </c>
      <c r="K137">
        <v>23</v>
      </c>
      <c r="M137" t="s">
        <v>18</v>
      </c>
      <c r="N137">
        <v>1</v>
      </c>
      <c r="O137" s="11" t="s">
        <v>14</v>
      </c>
      <c r="P137" s="14"/>
    </row>
    <row r="138" spans="1:16" x14ac:dyDescent="0.25">
      <c r="A138">
        <v>2014</v>
      </c>
      <c r="B138">
        <v>4</v>
      </c>
      <c r="C138" t="s">
        <v>11</v>
      </c>
      <c r="D138" s="14" t="str">
        <f t="shared" si="5"/>
        <v>Y</v>
      </c>
      <c r="E138" s="1">
        <v>0.5</v>
      </c>
      <c r="F138" s="1" t="str">
        <f>INDEX('Crime Level'!$R$5:$R$29,MATCH('Number of Arrests'!H138,'Crime Level'!$O$5:$O$29,0))</f>
        <v>high</v>
      </c>
      <c r="G138" s="1" t="str">
        <f>INDEX('Attendance Level'!$H$3:$H$27,MATCH('Number of Arrests'!H138,'Attendance Level'!$C$3:$C$27,0))</f>
        <v>very low</v>
      </c>
      <c r="H138" t="s">
        <v>29</v>
      </c>
      <c r="I138" t="s">
        <v>41</v>
      </c>
      <c r="J138">
        <v>17</v>
      </c>
      <c r="K138">
        <v>38</v>
      </c>
      <c r="N138">
        <v>1</v>
      </c>
      <c r="O138" s="11" t="s">
        <v>19</v>
      </c>
      <c r="P138" s="14"/>
    </row>
    <row r="139" spans="1:16" x14ac:dyDescent="0.25">
      <c r="A139">
        <v>2014</v>
      </c>
      <c r="B139">
        <v>7</v>
      </c>
      <c r="C139" t="s">
        <v>11</v>
      </c>
      <c r="D139" s="14" t="str">
        <f t="shared" si="5"/>
        <v>Y</v>
      </c>
      <c r="E139" s="1">
        <v>0.5</v>
      </c>
      <c r="F139" s="1" t="str">
        <f>INDEX('Crime Level'!$R$5:$R$29,MATCH('Number of Arrests'!H139,'Crime Level'!$O$5:$O$29,0))</f>
        <v>high</v>
      </c>
      <c r="G139" s="1" t="str">
        <f>INDEX('Attendance Level'!$H$3:$H$27,MATCH('Number of Arrests'!H139,'Attendance Level'!$C$3:$C$27,0))</f>
        <v>very low</v>
      </c>
      <c r="H139" t="s">
        <v>29</v>
      </c>
      <c r="I139" t="s">
        <v>25</v>
      </c>
      <c r="J139">
        <v>14</v>
      </c>
      <c r="K139">
        <v>27</v>
      </c>
      <c r="N139">
        <v>0</v>
      </c>
      <c r="O139" s="11" t="s">
        <v>14</v>
      </c>
      <c r="P139" s="14"/>
    </row>
    <row r="140" spans="1:16" x14ac:dyDescent="0.25">
      <c r="A140">
        <v>2014</v>
      </c>
      <c r="B140">
        <v>11</v>
      </c>
      <c r="C140" t="s">
        <v>11</v>
      </c>
      <c r="D140" s="14" t="str">
        <f t="shared" si="5"/>
        <v>Y</v>
      </c>
      <c r="E140" s="1">
        <v>0.5</v>
      </c>
      <c r="F140" s="1" t="str">
        <f>INDEX('Crime Level'!$R$5:$R$29,MATCH('Number of Arrests'!H140,'Crime Level'!$O$5:$O$29,0))</f>
        <v>high</v>
      </c>
      <c r="G140" s="1" t="str">
        <f>INDEX('Attendance Level'!$H$3:$H$27,MATCH('Number of Arrests'!H140,'Attendance Level'!$C$3:$C$27,0))</f>
        <v>very low</v>
      </c>
      <c r="H140" t="s">
        <v>29</v>
      </c>
      <c r="I140" t="s">
        <v>40</v>
      </c>
      <c r="J140">
        <v>21</v>
      </c>
      <c r="K140">
        <v>13</v>
      </c>
      <c r="N140">
        <v>2</v>
      </c>
      <c r="O140" s="11" t="s">
        <v>19</v>
      </c>
      <c r="P140" s="14"/>
    </row>
    <row r="141" spans="1:16" x14ac:dyDescent="0.25">
      <c r="A141">
        <v>2014</v>
      </c>
      <c r="B141">
        <v>12</v>
      </c>
      <c r="C141" t="s">
        <v>11</v>
      </c>
      <c r="D141" s="14" t="str">
        <f t="shared" si="5"/>
        <v>Y</v>
      </c>
      <c r="E141" s="1">
        <v>0.5</v>
      </c>
      <c r="F141" s="1" t="str">
        <f>INDEX('Crime Level'!$R$5:$R$29,MATCH('Number of Arrests'!H141,'Crime Level'!$O$5:$O$29,0))</f>
        <v>high</v>
      </c>
      <c r="G141" s="1" t="str">
        <f>INDEX('Attendance Level'!$H$3:$H$27,MATCH('Number of Arrests'!H141,'Attendance Level'!$C$3:$C$27,0))</f>
        <v>very low</v>
      </c>
      <c r="H141" t="s">
        <v>29</v>
      </c>
      <c r="I141" t="s">
        <v>47</v>
      </c>
      <c r="J141">
        <v>21</v>
      </c>
      <c r="K141">
        <v>13</v>
      </c>
      <c r="N141">
        <v>1</v>
      </c>
      <c r="O141" s="11" t="s">
        <v>14</v>
      </c>
      <c r="P141" s="14"/>
    </row>
    <row r="142" spans="1:16" x14ac:dyDescent="0.25">
      <c r="A142">
        <v>2014</v>
      </c>
      <c r="B142">
        <v>14</v>
      </c>
      <c r="C142" t="s">
        <v>30</v>
      </c>
      <c r="D142" s="14" t="str">
        <f t="shared" si="5"/>
        <v>N</v>
      </c>
      <c r="E142" s="1">
        <v>0.80902777777777779</v>
      </c>
      <c r="F142" s="1" t="str">
        <f>INDEX('Crime Level'!$R$5:$R$29,MATCH('Number of Arrests'!H142,'Crime Level'!$O$5:$O$29,0))</f>
        <v>high</v>
      </c>
      <c r="G142" s="1" t="str">
        <f>INDEX('Attendance Level'!$H$3:$H$27,MATCH('Number of Arrests'!H142,'Attendance Level'!$C$3:$C$27,0))</f>
        <v>very low</v>
      </c>
      <c r="H142" t="s">
        <v>29</v>
      </c>
      <c r="I142" t="s">
        <v>20</v>
      </c>
      <c r="J142">
        <v>28</v>
      </c>
      <c r="K142">
        <v>41</v>
      </c>
      <c r="N142">
        <v>0</v>
      </c>
      <c r="O142" s="11" t="s">
        <v>14</v>
      </c>
      <c r="P142" s="14"/>
    </row>
    <row r="143" spans="1:16" x14ac:dyDescent="0.25">
      <c r="A143">
        <v>2014</v>
      </c>
      <c r="B143">
        <v>15</v>
      </c>
      <c r="C143" t="s">
        <v>27</v>
      </c>
      <c r="D143" s="14" t="str">
        <f t="shared" si="5"/>
        <v>N</v>
      </c>
      <c r="E143" s="1">
        <v>0.8125</v>
      </c>
      <c r="F143" s="1" t="str">
        <f>INDEX('Crime Level'!$R$5:$R$29,MATCH('Number of Arrests'!H143,'Crime Level'!$O$5:$O$29,0))</f>
        <v>high</v>
      </c>
      <c r="G143" s="1" t="str">
        <f>INDEX('Attendance Level'!$H$3:$H$27,MATCH('Number of Arrests'!H143,'Attendance Level'!$C$3:$C$27,0))</f>
        <v>very low</v>
      </c>
      <c r="H143" t="s">
        <v>29</v>
      </c>
      <c r="I143" t="s">
        <v>37</v>
      </c>
      <c r="J143">
        <v>15</v>
      </c>
      <c r="K143">
        <v>31</v>
      </c>
      <c r="N143">
        <v>2</v>
      </c>
      <c r="O143" s="11" t="s">
        <v>14</v>
      </c>
      <c r="P143" s="14"/>
    </row>
    <row r="144" spans="1:16" x14ac:dyDescent="0.25">
      <c r="A144">
        <v>2014</v>
      </c>
      <c r="B144">
        <v>16</v>
      </c>
      <c r="C144" t="s">
        <v>11</v>
      </c>
      <c r="D144" s="14" t="str">
        <f t="shared" si="5"/>
        <v>Y</v>
      </c>
      <c r="E144" s="1">
        <v>0.5</v>
      </c>
      <c r="F144" s="1" t="str">
        <f>INDEX('Crime Level'!$R$5:$R$29,MATCH('Number of Arrests'!H144,'Crime Level'!$O$5:$O$29,0))</f>
        <v>high</v>
      </c>
      <c r="G144" s="1" t="str">
        <f>INDEX('Attendance Level'!$H$3:$H$27,MATCH('Number of Arrests'!H144,'Attendance Level'!$C$3:$C$27,0))</f>
        <v>very low</v>
      </c>
      <c r="H144" t="s">
        <v>29</v>
      </c>
      <c r="I144" t="s">
        <v>28</v>
      </c>
      <c r="J144">
        <v>14</v>
      </c>
      <c r="K144">
        <v>20</v>
      </c>
      <c r="N144">
        <v>1</v>
      </c>
      <c r="O144" s="11" t="s">
        <v>19</v>
      </c>
      <c r="P144" s="14"/>
    </row>
    <row r="145" spans="1:15" x14ac:dyDescent="0.25">
      <c r="A145">
        <v>2011</v>
      </c>
      <c r="B145">
        <v>3</v>
      </c>
      <c r="C145" t="s">
        <v>11</v>
      </c>
      <c r="D145" s="14" t="str">
        <f t="shared" si="5"/>
        <v>Y</v>
      </c>
      <c r="E145" s="1">
        <v>0.54305555555555551</v>
      </c>
      <c r="F145" s="1" t="str">
        <f>INDEX('Crime Level'!$R$5:$R$29,MATCH('Number of Arrests'!H145,'Crime Level'!$O$5:$O$29,0))</f>
        <v>high</v>
      </c>
      <c r="G145" s="1" t="str">
        <f>INDEX('Attendance Level'!$H$3:$H$27,MATCH('Number of Arrests'!H145,'Attendance Level'!$C$3:$C$27,0))</f>
        <v>very low</v>
      </c>
      <c r="H145" t="s">
        <v>39</v>
      </c>
      <c r="I145" t="s">
        <v>21</v>
      </c>
      <c r="J145">
        <v>8</v>
      </c>
      <c r="K145">
        <v>13</v>
      </c>
      <c r="L145" t="str">
        <f t="shared" ref="L145:L168" si="7">IF(J145&gt;K145,"win","lose")</f>
        <v>lose</v>
      </c>
      <c r="N145">
        <v>3</v>
      </c>
      <c r="O145" s="11" t="s">
        <v>14</v>
      </c>
    </row>
    <row r="146" spans="1:15" x14ac:dyDescent="0.25">
      <c r="A146">
        <v>2011</v>
      </c>
      <c r="B146">
        <v>4</v>
      </c>
      <c r="C146" t="s">
        <v>11</v>
      </c>
      <c r="D146" s="14" t="str">
        <f t="shared" si="5"/>
        <v>Y</v>
      </c>
      <c r="E146" s="1">
        <v>0.54375000000000007</v>
      </c>
      <c r="F146" s="1" t="str">
        <f>INDEX('Crime Level'!$R$5:$R$29,MATCH('Number of Arrests'!H146,'Crime Level'!$O$5:$O$29,0))</f>
        <v>high</v>
      </c>
      <c r="G146" s="1" t="str">
        <f>INDEX('Attendance Level'!$H$3:$H$27,MATCH('Number of Arrests'!H146,'Attendance Level'!$C$3:$C$27,0))</f>
        <v>very low</v>
      </c>
      <c r="H146" t="s">
        <v>39</v>
      </c>
      <c r="I146" t="s">
        <v>26</v>
      </c>
      <c r="J146">
        <v>23</v>
      </c>
      <c r="K146">
        <v>20</v>
      </c>
      <c r="L146" t="str">
        <f t="shared" si="7"/>
        <v>win</v>
      </c>
      <c r="N146">
        <v>0</v>
      </c>
      <c r="O146" s="11" t="s">
        <v>14</v>
      </c>
    </row>
    <row r="147" spans="1:15" x14ac:dyDescent="0.25">
      <c r="A147">
        <v>2011</v>
      </c>
      <c r="B147">
        <v>6</v>
      </c>
      <c r="C147" t="s">
        <v>11</v>
      </c>
      <c r="D147" s="14" t="str">
        <f t="shared" si="5"/>
        <v>Y</v>
      </c>
      <c r="E147" s="1">
        <v>0.54305555555555551</v>
      </c>
      <c r="F147" s="1" t="str">
        <f>INDEX('Crime Level'!$R$5:$R$29,MATCH('Number of Arrests'!H147,'Crime Level'!$O$5:$O$29,0))</f>
        <v>high</v>
      </c>
      <c r="G147" s="1" t="str">
        <f>INDEX('Attendance Level'!$H$3:$H$27,MATCH('Number of Arrests'!H147,'Attendance Level'!$C$3:$C$27,0))</f>
        <v>very low</v>
      </c>
      <c r="H147" t="s">
        <v>39</v>
      </c>
      <c r="I147" t="s">
        <v>33</v>
      </c>
      <c r="J147">
        <v>27</v>
      </c>
      <c r="K147">
        <v>17</v>
      </c>
      <c r="L147" t="str">
        <f t="shared" si="7"/>
        <v>win</v>
      </c>
      <c r="N147">
        <v>1</v>
      </c>
      <c r="O147" s="11" t="s">
        <v>14</v>
      </c>
    </row>
    <row r="148" spans="1:15" x14ac:dyDescent="0.25">
      <c r="A148">
        <v>2011</v>
      </c>
      <c r="B148">
        <v>10</v>
      </c>
      <c r="C148" t="s">
        <v>11</v>
      </c>
      <c r="D148" s="14" t="str">
        <f t="shared" si="5"/>
        <v>Y</v>
      </c>
      <c r="E148" s="1">
        <v>0.54305555555555551</v>
      </c>
      <c r="F148" s="1" t="str">
        <f>INDEX('Crime Level'!$R$5:$R$29,MATCH('Number of Arrests'!H148,'Crime Level'!$O$5:$O$29,0))</f>
        <v>high</v>
      </c>
      <c r="G148" s="1" t="str">
        <f>INDEX('Attendance Level'!$H$3:$H$27,MATCH('Number of Arrests'!H148,'Attendance Level'!$C$3:$C$27,0))</f>
        <v>very low</v>
      </c>
      <c r="H148" t="s">
        <v>39</v>
      </c>
      <c r="I148" t="s">
        <v>16</v>
      </c>
      <c r="J148">
        <v>17</v>
      </c>
      <c r="K148">
        <v>24</v>
      </c>
      <c r="L148" t="str">
        <f t="shared" si="7"/>
        <v>lose</v>
      </c>
      <c r="N148">
        <v>2</v>
      </c>
      <c r="O148" s="11" t="s">
        <v>19</v>
      </c>
    </row>
    <row r="149" spans="1:15" x14ac:dyDescent="0.25">
      <c r="A149">
        <v>2011</v>
      </c>
      <c r="B149">
        <v>12</v>
      </c>
      <c r="C149" t="s">
        <v>11</v>
      </c>
      <c r="D149" s="14" t="str">
        <f t="shared" si="5"/>
        <v>Y</v>
      </c>
      <c r="E149" s="1">
        <v>0.54305555555555551</v>
      </c>
      <c r="F149" s="1" t="str">
        <f>INDEX('Crime Level'!$R$5:$R$29,MATCH('Number of Arrests'!H149,'Crime Level'!$O$5:$O$29,0))</f>
        <v>high</v>
      </c>
      <c r="G149" s="1" t="str">
        <f>INDEX('Attendance Level'!$H$3:$H$27,MATCH('Number of Arrests'!H149,'Attendance Level'!$C$3:$C$27,0))</f>
        <v>very low</v>
      </c>
      <c r="H149" t="s">
        <v>39</v>
      </c>
      <c r="I149" t="s">
        <v>22</v>
      </c>
      <c r="J149">
        <v>23</v>
      </c>
      <c r="K149">
        <v>20</v>
      </c>
      <c r="L149" t="str">
        <f t="shared" si="7"/>
        <v>win</v>
      </c>
      <c r="N149">
        <v>3</v>
      </c>
      <c r="O149" s="11" t="s">
        <v>19</v>
      </c>
    </row>
    <row r="150" spans="1:15" x14ac:dyDescent="0.25">
      <c r="A150">
        <v>2011</v>
      </c>
      <c r="B150">
        <v>14</v>
      </c>
      <c r="C150" t="s">
        <v>11</v>
      </c>
      <c r="D150" s="14" t="str">
        <f t="shared" si="5"/>
        <v>Y</v>
      </c>
      <c r="E150" s="1">
        <v>0.54305555555555551</v>
      </c>
      <c r="F150" s="1" t="str">
        <f>INDEX('Crime Level'!$R$5:$R$29,MATCH('Number of Arrests'!H150,'Crime Level'!$O$5:$O$29,0))</f>
        <v>high</v>
      </c>
      <c r="G150" s="1" t="str">
        <f>INDEX('Attendance Level'!$H$3:$H$27,MATCH('Number of Arrests'!H150,'Attendance Level'!$C$3:$C$27,0))</f>
        <v>very low</v>
      </c>
      <c r="H150" t="s">
        <v>39</v>
      </c>
      <c r="I150" t="s">
        <v>32</v>
      </c>
      <c r="J150">
        <v>19</v>
      </c>
      <c r="K150">
        <v>20</v>
      </c>
      <c r="L150" t="str">
        <f t="shared" si="7"/>
        <v>lose</v>
      </c>
      <c r="N150">
        <v>0</v>
      </c>
      <c r="O150" s="11" t="s">
        <v>14</v>
      </c>
    </row>
    <row r="151" spans="1:15" x14ac:dyDescent="0.25">
      <c r="A151">
        <v>2011</v>
      </c>
      <c r="B151">
        <v>16</v>
      </c>
      <c r="C151" t="s">
        <v>11</v>
      </c>
      <c r="D151" s="14" t="str">
        <f t="shared" si="5"/>
        <v>Y</v>
      </c>
      <c r="E151" s="1">
        <v>0.54305555555555551</v>
      </c>
      <c r="F151" s="1" t="str">
        <f>INDEX('Crime Level'!$R$5:$R$29,MATCH('Number of Arrests'!H151,'Crime Level'!$O$5:$O$29,0))</f>
        <v>high</v>
      </c>
      <c r="G151" s="1" t="str">
        <f>INDEX('Attendance Level'!$H$3:$H$27,MATCH('Number of Arrests'!H151,'Attendance Level'!$C$3:$C$27,0))</f>
        <v>very low</v>
      </c>
      <c r="H151" t="s">
        <v>39</v>
      </c>
      <c r="I151" t="s">
        <v>12</v>
      </c>
      <c r="J151">
        <v>23</v>
      </c>
      <c r="K151">
        <v>16</v>
      </c>
      <c r="L151" t="str">
        <f t="shared" si="7"/>
        <v>win</v>
      </c>
      <c r="N151">
        <v>0</v>
      </c>
      <c r="O151" s="11" t="s">
        <v>14</v>
      </c>
    </row>
    <row r="152" spans="1:15" x14ac:dyDescent="0.25">
      <c r="A152">
        <v>2011</v>
      </c>
      <c r="B152">
        <v>17</v>
      </c>
      <c r="C152" t="s">
        <v>11</v>
      </c>
      <c r="D152" s="14" t="str">
        <f t="shared" si="5"/>
        <v>Y</v>
      </c>
      <c r="E152" s="1">
        <v>0.6777777777777777</v>
      </c>
      <c r="F152" s="1" t="str">
        <f>INDEX('Crime Level'!$R$5:$R$29,MATCH('Number of Arrests'!H152,'Crime Level'!$O$5:$O$29,0))</f>
        <v>high</v>
      </c>
      <c r="G152" s="1" t="str">
        <f>INDEX('Attendance Level'!$H$3:$H$27,MATCH('Number of Arrests'!H152,'Attendance Level'!$C$3:$C$27,0))</f>
        <v>very low</v>
      </c>
      <c r="H152" t="s">
        <v>39</v>
      </c>
      <c r="I152" t="s">
        <v>38</v>
      </c>
      <c r="J152">
        <v>16</v>
      </c>
      <c r="K152">
        <v>24</v>
      </c>
      <c r="L152" t="str">
        <f t="shared" si="7"/>
        <v>lose</v>
      </c>
      <c r="N152">
        <v>0</v>
      </c>
      <c r="O152" s="11" t="s">
        <v>19</v>
      </c>
    </row>
    <row r="153" spans="1:15" x14ac:dyDescent="0.25">
      <c r="A153">
        <v>2012</v>
      </c>
      <c r="B153">
        <v>2</v>
      </c>
      <c r="C153" t="s">
        <v>11</v>
      </c>
      <c r="D153" s="14" t="str">
        <f t="shared" si="5"/>
        <v>Y</v>
      </c>
      <c r="E153" s="1">
        <v>0.54166666666666663</v>
      </c>
      <c r="F153" s="1" t="str">
        <f>INDEX('Crime Level'!$R$5:$R$29,MATCH('Number of Arrests'!H153,'Crime Level'!$O$5:$O$29,0))</f>
        <v>high</v>
      </c>
      <c r="G153" s="1" t="str">
        <f>INDEX('Attendance Level'!$H$3:$H$27,MATCH('Number of Arrests'!H153,'Attendance Level'!$C$3:$C$27,0))</f>
        <v>very low</v>
      </c>
      <c r="H153" t="s">
        <v>39</v>
      </c>
      <c r="I153" t="s">
        <v>22</v>
      </c>
      <c r="J153">
        <v>34</v>
      </c>
      <c r="K153">
        <v>27</v>
      </c>
      <c r="L153" t="str">
        <f t="shared" si="7"/>
        <v>win</v>
      </c>
      <c r="N153">
        <v>3</v>
      </c>
      <c r="O153" s="11" t="s">
        <v>19</v>
      </c>
    </row>
    <row r="154" spans="1:15" x14ac:dyDescent="0.25">
      <c r="A154">
        <v>2012</v>
      </c>
      <c r="B154">
        <v>5</v>
      </c>
      <c r="C154" t="s">
        <v>11</v>
      </c>
      <c r="D154" s="14" t="str">
        <f t="shared" si="5"/>
        <v>Y</v>
      </c>
      <c r="E154" s="1">
        <v>0.54166666666666663</v>
      </c>
      <c r="F154" s="1" t="str">
        <f>INDEX('Crime Level'!$R$5:$R$29,MATCH('Number of Arrests'!H154,'Crime Level'!$O$5:$O$29,0))</f>
        <v>high</v>
      </c>
      <c r="G154" s="1" t="str">
        <f>INDEX('Attendance Level'!$H$3:$H$27,MATCH('Number of Arrests'!H154,'Attendance Level'!$C$3:$C$27,0))</f>
        <v>very low</v>
      </c>
      <c r="H154" t="s">
        <v>39</v>
      </c>
      <c r="I154" t="s">
        <v>25</v>
      </c>
      <c r="J154">
        <v>13</v>
      </c>
      <c r="K154">
        <v>17</v>
      </c>
      <c r="L154" t="str">
        <f t="shared" si="7"/>
        <v>lose</v>
      </c>
      <c r="N154">
        <v>0</v>
      </c>
      <c r="O154" s="11" t="s">
        <v>14</v>
      </c>
    </row>
    <row r="155" spans="1:15" x14ac:dyDescent="0.25">
      <c r="A155">
        <v>2012</v>
      </c>
      <c r="B155">
        <v>7</v>
      </c>
      <c r="C155" t="s">
        <v>11</v>
      </c>
      <c r="D155" s="14" t="str">
        <f t="shared" si="5"/>
        <v>Y</v>
      </c>
      <c r="E155" s="1">
        <v>0.84722222222222221</v>
      </c>
      <c r="F155" s="1" t="str">
        <f>INDEX('Crime Level'!$R$5:$R$29,MATCH('Number of Arrests'!H155,'Crime Level'!$O$5:$O$29,0))</f>
        <v>high</v>
      </c>
      <c r="G155" s="1" t="str">
        <f>INDEX('Attendance Level'!$H$3:$H$27,MATCH('Number of Arrests'!H155,'Attendance Level'!$C$3:$C$27,0))</f>
        <v>very low</v>
      </c>
      <c r="H155" t="s">
        <v>39</v>
      </c>
      <c r="I155" t="s">
        <v>16</v>
      </c>
      <c r="J155">
        <v>17</v>
      </c>
      <c r="K155">
        <v>24</v>
      </c>
      <c r="L155" t="str">
        <f t="shared" si="7"/>
        <v>lose</v>
      </c>
      <c r="N155">
        <v>0</v>
      </c>
      <c r="O155" s="11" t="s">
        <v>19</v>
      </c>
    </row>
    <row r="156" spans="1:15" x14ac:dyDescent="0.25">
      <c r="A156">
        <v>2012</v>
      </c>
      <c r="B156">
        <v>9</v>
      </c>
      <c r="C156" t="s">
        <v>11</v>
      </c>
      <c r="D156" s="14" t="str">
        <f t="shared" si="5"/>
        <v>Y</v>
      </c>
      <c r="E156" s="1">
        <v>0.54166666666666663</v>
      </c>
      <c r="F156" s="1" t="str">
        <f>INDEX('Crime Level'!$R$5:$R$29,MATCH('Number of Arrests'!H156,'Crime Level'!$O$5:$O$29,0))</f>
        <v>high</v>
      </c>
      <c r="G156" s="1" t="str">
        <f>INDEX('Attendance Level'!$H$3:$H$27,MATCH('Number of Arrests'!H156,'Attendance Level'!$C$3:$C$27,0))</f>
        <v>very low</v>
      </c>
      <c r="H156" t="s">
        <v>39</v>
      </c>
      <c r="I156" t="s">
        <v>48</v>
      </c>
      <c r="J156">
        <v>23</v>
      </c>
      <c r="K156">
        <v>31</v>
      </c>
      <c r="L156" t="str">
        <f t="shared" si="7"/>
        <v>lose</v>
      </c>
      <c r="N156">
        <v>2</v>
      </c>
      <c r="O156" s="11" t="s">
        <v>14</v>
      </c>
    </row>
    <row r="157" spans="1:15" x14ac:dyDescent="0.25">
      <c r="A157">
        <v>2012</v>
      </c>
      <c r="B157">
        <v>10</v>
      </c>
      <c r="C157" t="s">
        <v>11</v>
      </c>
      <c r="D157" s="14" t="str">
        <f t="shared" si="5"/>
        <v>Y</v>
      </c>
      <c r="E157" s="1">
        <v>0.54166666666666663</v>
      </c>
      <c r="F157" s="1" t="str">
        <f>INDEX('Crime Level'!$R$5:$R$29,MATCH('Number of Arrests'!H157,'Crime Level'!$O$5:$O$29,0))</f>
        <v>high</v>
      </c>
      <c r="G157" s="1" t="str">
        <f>INDEX('Attendance Level'!$H$3:$H$27,MATCH('Number of Arrests'!H157,'Attendance Level'!$C$3:$C$27,0))</f>
        <v>very low</v>
      </c>
      <c r="H157" t="s">
        <v>39</v>
      </c>
      <c r="I157" t="s">
        <v>15</v>
      </c>
      <c r="J157">
        <v>31</v>
      </c>
      <c r="K157">
        <v>13</v>
      </c>
      <c r="L157" t="str">
        <f t="shared" si="7"/>
        <v>win</v>
      </c>
      <c r="N157">
        <v>4</v>
      </c>
      <c r="O157" s="11" t="s">
        <v>14</v>
      </c>
    </row>
    <row r="158" spans="1:15" x14ac:dyDescent="0.25">
      <c r="A158">
        <v>2012</v>
      </c>
      <c r="B158">
        <v>12</v>
      </c>
      <c r="C158" t="s">
        <v>11</v>
      </c>
      <c r="D158" s="14" t="str">
        <f t="shared" si="5"/>
        <v>Y</v>
      </c>
      <c r="E158" s="1">
        <v>0.54166666666666663</v>
      </c>
      <c r="F158" s="1" t="str">
        <f>INDEX('Crime Level'!$R$5:$R$29,MATCH('Number of Arrests'!H158,'Crime Level'!$O$5:$O$29,0))</f>
        <v>high</v>
      </c>
      <c r="G158" s="1" t="str">
        <f>INDEX('Attendance Level'!$H$3:$H$27,MATCH('Number of Arrests'!H158,'Attendance Level'!$C$3:$C$27,0))</f>
        <v>very low</v>
      </c>
      <c r="H158" t="s">
        <v>39</v>
      </c>
      <c r="I158" t="s">
        <v>49</v>
      </c>
      <c r="J158">
        <v>34</v>
      </c>
      <c r="K158">
        <v>10</v>
      </c>
      <c r="L158" t="str">
        <f t="shared" si="7"/>
        <v>win</v>
      </c>
      <c r="N158">
        <v>3</v>
      </c>
      <c r="O158" s="11" t="s">
        <v>14</v>
      </c>
    </row>
    <row r="159" spans="1:15" x14ac:dyDescent="0.25">
      <c r="A159">
        <v>2012</v>
      </c>
      <c r="B159">
        <v>14</v>
      </c>
      <c r="C159" t="s">
        <v>11</v>
      </c>
      <c r="D159" s="14" t="str">
        <f t="shared" si="5"/>
        <v>Y</v>
      </c>
      <c r="E159" s="1">
        <v>0.54166666666666663</v>
      </c>
      <c r="F159" s="1" t="str">
        <f>INDEX('Crime Level'!$R$5:$R$29,MATCH('Number of Arrests'!H159,'Crime Level'!$O$5:$O$29,0))</f>
        <v>high</v>
      </c>
      <c r="G159" s="1" t="str">
        <f>INDEX('Attendance Level'!$H$3:$H$27,MATCH('Number of Arrests'!H159,'Attendance Level'!$C$3:$C$27,0))</f>
        <v>very low</v>
      </c>
      <c r="H159" t="s">
        <v>39</v>
      </c>
      <c r="I159" t="s">
        <v>20</v>
      </c>
      <c r="J159">
        <v>19</v>
      </c>
      <c r="K159">
        <v>20</v>
      </c>
      <c r="L159" t="str">
        <f t="shared" si="7"/>
        <v>lose</v>
      </c>
      <c r="N159">
        <v>3</v>
      </c>
      <c r="O159" s="11" t="s">
        <v>14</v>
      </c>
    </row>
    <row r="160" spans="1:15" x14ac:dyDescent="0.25">
      <c r="A160">
        <v>2012</v>
      </c>
      <c r="B160">
        <v>17</v>
      </c>
      <c r="C160" t="s">
        <v>11</v>
      </c>
      <c r="D160" s="14" t="str">
        <f t="shared" si="5"/>
        <v>Y</v>
      </c>
      <c r="E160" s="1">
        <v>0.54166666666666663</v>
      </c>
      <c r="F160" s="1" t="str">
        <f>INDEX('Crime Level'!$R$5:$R$29,MATCH('Number of Arrests'!H160,'Crime Level'!$O$5:$O$29,0))</f>
        <v>high</v>
      </c>
      <c r="G160" s="1" t="str">
        <f>INDEX('Attendance Level'!$H$3:$H$27,MATCH('Number of Arrests'!H160,'Attendance Level'!$C$3:$C$27,0))</f>
        <v>very low</v>
      </c>
      <c r="H160" t="s">
        <v>39</v>
      </c>
      <c r="I160" t="s">
        <v>38</v>
      </c>
      <c r="J160">
        <v>23</v>
      </c>
      <c r="K160">
        <v>17</v>
      </c>
      <c r="L160" t="str">
        <f t="shared" si="7"/>
        <v>win</v>
      </c>
      <c r="N160">
        <v>1</v>
      </c>
      <c r="O160" s="11" t="s">
        <v>19</v>
      </c>
    </row>
    <row r="161" spans="1:16" x14ac:dyDescent="0.25">
      <c r="A161">
        <v>2013</v>
      </c>
      <c r="B161">
        <v>2</v>
      </c>
      <c r="C161" t="s">
        <v>27</v>
      </c>
      <c r="D161" s="14" t="str">
        <f t="shared" si="5"/>
        <v>N</v>
      </c>
      <c r="E161" s="1">
        <v>0.86111111111111116</v>
      </c>
      <c r="F161" s="1" t="str">
        <f>INDEX('Crime Level'!$R$5:$R$29,MATCH('Number of Arrests'!H161,'Crime Level'!$O$5:$O$29,0))</f>
        <v>high</v>
      </c>
      <c r="G161" s="1" t="str">
        <f>INDEX('Attendance Level'!$H$3:$H$27,MATCH('Number of Arrests'!H161,'Attendance Level'!$C$3:$C$27,0))</f>
        <v>very low</v>
      </c>
      <c r="H161" t="s">
        <v>39</v>
      </c>
      <c r="I161" t="s">
        <v>16</v>
      </c>
      <c r="J161">
        <v>20</v>
      </c>
      <c r="K161">
        <v>10</v>
      </c>
      <c r="L161" t="str">
        <f t="shared" si="7"/>
        <v>win</v>
      </c>
      <c r="N161">
        <v>3</v>
      </c>
      <c r="O161" s="11" t="s">
        <v>19</v>
      </c>
    </row>
    <row r="162" spans="1:16" x14ac:dyDescent="0.25">
      <c r="A162">
        <v>2013</v>
      </c>
      <c r="B162">
        <v>3</v>
      </c>
      <c r="C162" t="s">
        <v>11</v>
      </c>
      <c r="D162" s="14" t="str">
        <f t="shared" si="5"/>
        <v>Y</v>
      </c>
      <c r="E162" s="1">
        <v>0.54166666666666663</v>
      </c>
      <c r="F162" s="1" t="str">
        <f>INDEX('Crime Level'!$R$5:$R$29,MATCH('Number of Arrests'!H162,'Crime Level'!$O$5:$O$29,0))</f>
        <v>high</v>
      </c>
      <c r="G162" s="1" t="str">
        <f>INDEX('Attendance Level'!$H$3:$H$27,MATCH('Number of Arrests'!H162,'Attendance Level'!$C$3:$C$27,0))</f>
        <v>very low</v>
      </c>
      <c r="H162" t="s">
        <v>39</v>
      </c>
      <c r="I162" t="s">
        <v>41</v>
      </c>
      <c r="J162">
        <v>34</v>
      </c>
      <c r="K162">
        <v>30</v>
      </c>
      <c r="L162" t="str">
        <f t="shared" si="7"/>
        <v>win</v>
      </c>
      <c r="N162">
        <v>1</v>
      </c>
      <c r="O162" s="11" t="s">
        <v>14</v>
      </c>
    </row>
    <row r="163" spans="1:16" x14ac:dyDescent="0.25">
      <c r="A163">
        <v>2013</v>
      </c>
      <c r="B163">
        <v>5</v>
      </c>
      <c r="C163" t="s">
        <v>11</v>
      </c>
      <c r="D163" s="14" t="str">
        <f t="shared" si="5"/>
        <v>Y</v>
      </c>
      <c r="E163" s="1">
        <v>0.54166666666666663</v>
      </c>
      <c r="F163" s="1" t="str">
        <f>INDEX('Crime Level'!$R$5:$R$29,MATCH('Number of Arrests'!H163,'Crime Level'!$O$5:$O$29,0))</f>
        <v>high</v>
      </c>
      <c r="G163" s="1" t="str">
        <f>INDEX('Attendance Level'!$H$3:$H$27,MATCH('Number of Arrests'!H163,'Attendance Level'!$C$3:$C$27,0))</f>
        <v>very low</v>
      </c>
      <c r="H163" t="s">
        <v>39</v>
      </c>
      <c r="I163" t="s">
        <v>43</v>
      </c>
      <c r="J163">
        <v>13</v>
      </c>
      <c r="K163">
        <v>6</v>
      </c>
      <c r="L163" t="str">
        <f t="shared" si="7"/>
        <v>win</v>
      </c>
      <c r="N163">
        <v>0</v>
      </c>
      <c r="O163" s="11" t="s">
        <v>14</v>
      </c>
    </row>
    <row r="164" spans="1:16" x14ac:dyDescent="0.25">
      <c r="A164">
        <v>2013</v>
      </c>
      <c r="B164">
        <v>8</v>
      </c>
      <c r="C164" t="s">
        <v>11</v>
      </c>
      <c r="D164" s="14" t="str">
        <f t="shared" si="5"/>
        <v>Y</v>
      </c>
      <c r="E164" s="1">
        <v>0.67013888888888884</v>
      </c>
      <c r="F164" s="1" t="str">
        <f>INDEX('Crime Level'!$R$5:$R$29,MATCH('Number of Arrests'!H164,'Crime Level'!$O$5:$O$29,0))</f>
        <v>high</v>
      </c>
      <c r="G164" s="1" t="str">
        <f>INDEX('Attendance Level'!$H$3:$H$27,MATCH('Number of Arrests'!H164,'Attendance Level'!$C$3:$C$27,0))</f>
        <v>very low</v>
      </c>
      <c r="H164" t="s">
        <v>39</v>
      </c>
      <c r="I164" t="s">
        <v>42</v>
      </c>
      <c r="J164">
        <v>49</v>
      </c>
      <c r="K164">
        <v>9</v>
      </c>
      <c r="L164" t="str">
        <f t="shared" si="7"/>
        <v>win</v>
      </c>
      <c r="N164">
        <v>1</v>
      </c>
      <c r="O164" s="11" t="s">
        <v>14</v>
      </c>
    </row>
    <row r="165" spans="1:16" x14ac:dyDescent="0.25">
      <c r="A165">
        <v>2013</v>
      </c>
      <c r="B165">
        <v>11</v>
      </c>
      <c r="C165" t="s">
        <v>11</v>
      </c>
      <c r="D165" s="14" t="str">
        <f t="shared" si="5"/>
        <v>Y</v>
      </c>
      <c r="E165" s="1">
        <v>0.54166666666666663</v>
      </c>
      <c r="F165" s="1" t="str">
        <f>INDEX('Crime Level'!$R$5:$R$29,MATCH('Number of Arrests'!H165,'Crime Level'!$O$5:$O$29,0))</f>
        <v>high</v>
      </c>
      <c r="G165" s="1" t="str">
        <f>INDEX('Attendance Level'!$H$3:$H$27,MATCH('Number of Arrests'!H165,'Attendance Level'!$C$3:$C$27,0))</f>
        <v>very low</v>
      </c>
      <c r="H165" t="s">
        <v>39</v>
      </c>
      <c r="I165" t="s">
        <v>22</v>
      </c>
      <c r="J165">
        <v>41</v>
      </c>
      <c r="K165">
        <v>20</v>
      </c>
      <c r="L165" t="str">
        <f t="shared" si="7"/>
        <v>win</v>
      </c>
      <c r="N165">
        <v>0</v>
      </c>
      <c r="O165" s="11" t="s">
        <v>19</v>
      </c>
    </row>
    <row r="166" spans="1:16" x14ac:dyDescent="0.25">
      <c r="A166">
        <v>2013</v>
      </c>
      <c r="B166">
        <v>14</v>
      </c>
      <c r="C166" t="s">
        <v>11</v>
      </c>
      <c r="D166" s="14" t="str">
        <f t="shared" si="5"/>
        <v>Y</v>
      </c>
      <c r="E166" s="1">
        <v>0.54166666666666663</v>
      </c>
      <c r="F166" s="1" t="str">
        <f>INDEX('Crime Level'!$R$5:$R$29,MATCH('Number of Arrests'!H166,'Crime Level'!$O$5:$O$29,0))</f>
        <v>high</v>
      </c>
      <c r="G166" s="1" t="str">
        <f>INDEX('Attendance Level'!$H$3:$H$27,MATCH('Number of Arrests'!H166,'Attendance Level'!$C$3:$C$27,0))</f>
        <v>very low</v>
      </c>
      <c r="H166" t="s">
        <v>39</v>
      </c>
      <c r="I166" t="s">
        <v>33</v>
      </c>
      <c r="J166">
        <v>42</v>
      </c>
      <c r="K166">
        <v>28</v>
      </c>
      <c r="L166" t="str">
        <f t="shared" si="7"/>
        <v>win</v>
      </c>
      <c r="N166">
        <v>1</v>
      </c>
      <c r="O166" s="11" t="s">
        <v>14</v>
      </c>
    </row>
    <row r="167" spans="1:16" x14ac:dyDescent="0.25">
      <c r="A167">
        <v>2013</v>
      </c>
      <c r="B167">
        <v>16</v>
      </c>
      <c r="C167" t="s">
        <v>11</v>
      </c>
      <c r="D167" s="14" t="str">
        <f t="shared" si="5"/>
        <v>Y</v>
      </c>
      <c r="E167" s="1">
        <v>0.54166666666666663</v>
      </c>
      <c r="F167" s="1" t="str">
        <f>INDEX('Crime Level'!$R$5:$R$29,MATCH('Number of Arrests'!H167,'Crime Level'!$O$5:$O$29,0))</f>
        <v>high</v>
      </c>
      <c r="G167" s="1" t="str">
        <f>INDEX('Attendance Level'!$H$3:$H$27,MATCH('Number of Arrests'!H167,'Attendance Level'!$C$3:$C$27,0))</f>
        <v>very low</v>
      </c>
      <c r="H167" t="s">
        <v>39</v>
      </c>
      <c r="I167" t="s">
        <v>40</v>
      </c>
      <c r="J167">
        <v>42</v>
      </c>
      <c r="K167">
        <v>14</v>
      </c>
      <c r="L167" t="str">
        <f t="shared" si="7"/>
        <v>win</v>
      </c>
      <c r="N167">
        <v>0</v>
      </c>
      <c r="O167" s="11" t="s">
        <v>14</v>
      </c>
    </row>
    <row r="168" spans="1:16" x14ac:dyDescent="0.25">
      <c r="A168">
        <v>2013</v>
      </c>
      <c r="B168">
        <v>17</v>
      </c>
      <c r="C168" t="s">
        <v>11</v>
      </c>
      <c r="D168" s="14" t="str">
        <f t="shared" si="5"/>
        <v>Y</v>
      </c>
      <c r="E168" s="1">
        <v>0.54166666666666663</v>
      </c>
      <c r="F168" s="1" t="str">
        <f>INDEX('Crime Level'!$R$5:$R$29,MATCH('Number of Arrests'!H168,'Crime Level'!$O$5:$O$29,0))</f>
        <v>high</v>
      </c>
      <c r="G168" s="1" t="str">
        <f>INDEX('Attendance Level'!$H$3:$H$27,MATCH('Number of Arrests'!H168,'Attendance Level'!$C$3:$C$27,0))</f>
        <v>very low</v>
      </c>
      <c r="H168" t="s">
        <v>39</v>
      </c>
      <c r="I168" t="s">
        <v>38</v>
      </c>
      <c r="J168">
        <v>34</v>
      </c>
      <c r="K168">
        <v>17</v>
      </c>
      <c r="L168" t="str">
        <f t="shared" si="7"/>
        <v>win</v>
      </c>
      <c r="N168">
        <v>0</v>
      </c>
      <c r="O168" s="11" t="s">
        <v>19</v>
      </c>
    </row>
    <row r="169" spans="1:16" x14ac:dyDescent="0.25">
      <c r="A169">
        <v>2014</v>
      </c>
      <c r="B169">
        <v>2</v>
      </c>
      <c r="C169" t="s">
        <v>11</v>
      </c>
      <c r="D169" s="14" t="str">
        <f t="shared" si="5"/>
        <v>Y</v>
      </c>
      <c r="E169" s="1">
        <v>0.54166666666666663</v>
      </c>
      <c r="F169" s="1" t="str">
        <f>INDEX('Crime Level'!$R$5:$R$29,MATCH('Number of Arrests'!H169,'Crime Level'!$O$5:$O$29,0))</f>
        <v>high</v>
      </c>
      <c r="G169" s="1" t="str">
        <f>INDEX('Attendance Level'!$H$3:$H$27,MATCH('Number of Arrests'!H169,'Attendance Level'!$C$3:$C$27,0))</f>
        <v>very low</v>
      </c>
      <c r="H169" t="s">
        <v>39</v>
      </c>
      <c r="I169" t="s">
        <v>31</v>
      </c>
      <c r="J169">
        <v>24</v>
      </c>
      <c r="K169">
        <v>10</v>
      </c>
      <c r="N169">
        <v>4</v>
      </c>
      <c r="O169" s="11" t="s">
        <v>14</v>
      </c>
      <c r="P169" s="14"/>
    </row>
    <row r="170" spans="1:16" x14ac:dyDescent="0.25">
      <c r="A170">
        <v>2014</v>
      </c>
      <c r="B170">
        <v>3</v>
      </c>
      <c r="C170" t="s">
        <v>11</v>
      </c>
      <c r="D170" s="14" t="str">
        <f t="shared" si="5"/>
        <v>Y</v>
      </c>
      <c r="E170" s="1">
        <v>0.54166666666666663</v>
      </c>
      <c r="F170" s="1" t="str">
        <f>INDEX('Crime Level'!$R$5:$R$29,MATCH('Number of Arrests'!H170,'Crime Level'!$O$5:$O$29,0))</f>
        <v>high</v>
      </c>
      <c r="G170" s="1" t="str">
        <f>INDEX('Attendance Level'!$H$3:$H$27,MATCH('Number of Arrests'!H170,'Attendance Level'!$C$3:$C$27,0))</f>
        <v>very low</v>
      </c>
      <c r="H170" t="s">
        <v>39</v>
      </c>
      <c r="I170" t="s">
        <v>44</v>
      </c>
      <c r="J170">
        <v>33</v>
      </c>
      <c r="K170">
        <v>7</v>
      </c>
      <c r="N170">
        <v>0</v>
      </c>
      <c r="O170" s="11" t="s">
        <v>14</v>
      </c>
      <c r="P170" s="14"/>
    </row>
    <row r="171" spans="1:16" x14ac:dyDescent="0.25">
      <c r="A171">
        <v>2014</v>
      </c>
      <c r="B171">
        <v>6</v>
      </c>
      <c r="C171" t="s">
        <v>11</v>
      </c>
      <c r="D171" s="14" t="str">
        <f t="shared" si="5"/>
        <v>Y</v>
      </c>
      <c r="E171" s="1">
        <v>0.54166666666666663</v>
      </c>
      <c r="F171" s="1" t="str">
        <f>INDEX('Crime Level'!$R$5:$R$29,MATCH('Number of Arrests'!H171,'Crime Level'!$O$5:$O$29,0))</f>
        <v>high</v>
      </c>
      <c r="G171" s="1" t="str">
        <f>INDEX('Attendance Level'!$H$3:$H$27,MATCH('Number of Arrests'!H171,'Attendance Level'!$C$3:$C$27,0))</f>
        <v>very low</v>
      </c>
      <c r="H171" t="s">
        <v>39</v>
      </c>
      <c r="I171" t="s">
        <v>13</v>
      </c>
      <c r="J171">
        <v>37</v>
      </c>
      <c r="K171">
        <v>37</v>
      </c>
      <c r="M171" t="s">
        <v>18</v>
      </c>
      <c r="N171">
        <v>1</v>
      </c>
      <c r="O171" s="11" t="s">
        <v>14</v>
      </c>
      <c r="P171" s="15"/>
    </row>
    <row r="172" spans="1:16" x14ac:dyDescent="0.25">
      <c r="A172">
        <v>2014</v>
      </c>
      <c r="B172">
        <v>8</v>
      </c>
      <c r="C172" t="s">
        <v>11</v>
      </c>
      <c r="D172" s="14" t="str">
        <f t="shared" si="5"/>
        <v>Y</v>
      </c>
      <c r="E172" s="1">
        <v>0.54166666666666663</v>
      </c>
      <c r="F172" s="1" t="str">
        <f>INDEX('Crime Level'!$R$5:$R$29,MATCH('Number of Arrests'!H172,'Crime Level'!$O$5:$O$29,0))</f>
        <v>high</v>
      </c>
      <c r="G172" s="1" t="str">
        <f>INDEX('Attendance Level'!$H$3:$H$27,MATCH('Number of Arrests'!H172,'Attendance Level'!$C$3:$C$27,0))</f>
        <v>very low</v>
      </c>
      <c r="H172" t="s">
        <v>39</v>
      </c>
      <c r="I172" t="s">
        <v>38</v>
      </c>
      <c r="J172">
        <v>27</v>
      </c>
      <c r="K172">
        <v>24</v>
      </c>
      <c r="N172">
        <v>1</v>
      </c>
      <c r="O172" s="11" t="s">
        <v>19</v>
      </c>
      <c r="P172" s="14"/>
    </row>
    <row r="173" spans="1:16" x14ac:dyDescent="0.25">
      <c r="A173">
        <v>2014</v>
      </c>
      <c r="B173">
        <v>9</v>
      </c>
      <c r="C173" t="s">
        <v>11</v>
      </c>
      <c r="D173" s="14" t="str">
        <f t="shared" si="5"/>
        <v>Y</v>
      </c>
      <c r="E173" s="1">
        <v>0.54166666666666663</v>
      </c>
      <c r="F173" s="1" t="str">
        <f>INDEX('Crime Level'!$R$5:$R$29,MATCH('Number of Arrests'!H173,'Crime Level'!$O$5:$O$29,0))</f>
        <v>high</v>
      </c>
      <c r="G173" s="1" t="str">
        <f>INDEX('Attendance Level'!$H$3:$H$27,MATCH('Number of Arrests'!H173,'Attendance Level'!$C$3:$C$27,0))</f>
        <v>very low</v>
      </c>
      <c r="H173" t="s">
        <v>39</v>
      </c>
      <c r="I173" t="s">
        <v>45</v>
      </c>
      <c r="J173">
        <v>33</v>
      </c>
      <c r="K173">
        <v>23</v>
      </c>
      <c r="N173">
        <v>1</v>
      </c>
      <c r="O173" s="11" t="s">
        <v>14</v>
      </c>
      <c r="P173" s="14"/>
    </row>
    <row r="174" spans="1:16" x14ac:dyDescent="0.25">
      <c r="A174">
        <v>2014</v>
      </c>
      <c r="B174">
        <v>10</v>
      </c>
      <c r="C174" t="s">
        <v>30</v>
      </c>
      <c r="D174" s="14" t="str">
        <f t="shared" si="5"/>
        <v>N</v>
      </c>
      <c r="E174" s="1">
        <v>0.85069444444444453</v>
      </c>
      <c r="F174" s="1" t="str">
        <f>INDEX('Crime Level'!$R$5:$R$29,MATCH('Number of Arrests'!H174,'Crime Level'!$O$5:$O$29,0))</f>
        <v>high</v>
      </c>
      <c r="G174" s="1" t="str">
        <f>INDEX('Attendance Level'!$H$3:$H$27,MATCH('Number of Arrests'!H174,'Attendance Level'!$C$3:$C$27,0))</f>
        <v>very low</v>
      </c>
      <c r="H174" t="s">
        <v>39</v>
      </c>
      <c r="I174" t="s">
        <v>22</v>
      </c>
      <c r="J174">
        <v>3</v>
      </c>
      <c r="K174">
        <v>24</v>
      </c>
      <c r="N174">
        <v>10</v>
      </c>
      <c r="O174" s="11" t="s">
        <v>19</v>
      </c>
      <c r="P174" s="14"/>
    </row>
    <row r="175" spans="1:16" x14ac:dyDescent="0.25">
      <c r="A175">
        <v>2014</v>
      </c>
      <c r="B175">
        <v>14</v>
      </c>
      <c r="C175" t="s">
        <v>11</v>
      </c>
      <c r="D175" s="14" t="str">
        <f t="shared" si="5"/>
        <v>Y</v>
      </c>
      <c r="E175" s="1">
        <v>0.54166666666666663</v>
      </c>
      <c r="F175" s="1" t="str">
        <f>INDEX('Crime Level'!$R$5:$R$29,MATCH('Number of Arrests'!H175,'Crime Level'!$O$5:$O$29,0))</f>
        <v>high</v>
      </c>
      <c r="G175" s="1" t="str">
        <f>INDEX('Attendance Level'!$H$3:$H$27,MATCH('Number of Arrests'!H175,'Attendance Level'!$C$3:$C$27,0))</f>
        <v>very low</v>
      </c>
      <c r="H175" t="s">
        <v>39</v>
      </c>
      <c r="I175" t="s">
        <v>16</v>
      </c>
      <c r="J175">
        <v>21</v>
      </c>
      <c r="K175">
        <v>42</v>
      </c>
      <c r="N175">
        <v>6</v>
      </c>
      <c r="O175" s="11" t="s">
        <v>19</v>
      </c>
      <c r="P175" s="14"/>
    </row>
    <row r="176" spans="1:16" x14ac:dyDescent="0.25">
      <c r="A176">
        <v>2014</v>
      </c>
      <c r="B176">
        <v>16</v>
      </c>
      <c r="C176" t="s">
        <v>27</v>
      </c>
      <c r="D176" s="14" t="str">
        <f t="shared" si="5"/>
        <v>N</v>
      </c>
      <c r="E176" s="1">
        <v>0.85416666666666663</v>
      </c>
      <c r="F176" s="1" t="str">
        <f>INDEX('Crime Level'!$R$5:$R$29,MATCH('Number of Arrests'!H176,'Crime Level'!$O$5:$O$29,0))</f>
        <v>high</v>
      </c>
      <c r="G176" s="1" t="str">
        <f>INDEX('Attendance Level'!$H$3:$H$27,MATCH('Number of Arrests'!H176,'Attendance Level'!$C$3:$C$27,0))</f>
        <v>very low</v>
      </c>
      <c r="H176" t="s">
        <v>39</v>
      </c>
      <c r="I176" t="s">
        <v>48</v>
      </c>
      <c r="J176">
        <v>37</v>
      </c>
      <c r="K176">
        <v>28</v>
      </c>
      <c r="N176">
        <v>0</v>
      </c>
      <c r="O176" s="11" t="s">
        <v>14</v>
      </c>
      <c r="P176" s="14"/>
    </row>
    <row r="177" spans="1:16" x14ac:dyDescent="0.25">
      <c r="A177">
        <v>2015</v>
      </c>
      <c r="B177">
        <v>2</v>
      </c>
      <c r="C177" t="s">
        <v>11</v>
      </c>
      <c r="D177" s="14" t="str">
        <f t="shared" si="5"/>
        <v>Y</v>
      </c>
      <c r="E177" s="1">
        <v>0.54166666666666663</v>
      </c>
      <c r="F177" s="1" t="str">
        <f>INDEX('Crime Level'!$R$5:$R$29,MATCH('Number of Arrests'!H177,'Crime Level'!$O$5:$O$29,0))</f>
        <v>high</v>
      </c>
      <c r="G177" s="1" t="str">
        <f>INDEX('Attendance Level'!$H$3:$H$27,MATCH('Number of Arrests'!H177,'Attendance Level'!$C$3:$C$27,0))</f>
        <v>very low</v>
      </c>
      <c r="H177" t="s">
        <v>39</v>
      </c>
      <c r="I177" t="s">
        <v>34</v>
      </c>
      <c r="J177">
        <v>24</v>
      </c>
      <c r="K177">
        <v>19</v>
      </c>
      <c r="N177">
        <v>1</v>
      </c>
      <c r="O177" s="11" t="s">
        <v>14</v>
      </c>
      <c r="P177" s="14"/>
    </row>
    <row r="178" spans="1:16" x14ac:dyDescent="0.25">
      <c r="A178">
        <v>2015</v>
      </c>
      <c r="B178">
        <v>4</v>
      </c>
      <c r="C178" t="s">
        <v>11</v>
      </c>
      <c r="D178" s="14" t="str">
        <f t="shared" si="5"/>
        <v>Y</v>
      </c>
      <c r="E178" s="1">
        <v>0.54166666666666663</v>
      </c>
      <c r="F178" s="1" t="str">
        <f>INDEX('Crime Level'!$R$5:$R$29,MATCH('Number of Arrests'!H178,'Crime Level'!$O$5:$O$29,0))</f>
        <v>high</v>
      </c>
      <c r="G178" s="1" t="str">
        <f>INDEX('Attendance Level'!$H$3:$H$27,MATCH('Number of Arrests'!H178,'Attendance Level'!$C$3:$C$27,0))</f>
        <v>very low</v>
      </c>
      <c r="H178" t="s">
        <v>39</v>
      </c>
      <c r="I178" t="s">
        <v>36</v>
      </c>
      <c r="J178">
        <v>36</v>
      </c>
      <c r="K178">
        <v>21</v>
      </c>
      <c r="N178">
        <v>1</v>
      </c>
      <c r="O178" s="11" t="s">
        <v>14</v>
      </c>
      <c r="P178" s="14"/>
    </row>
    <row r="179" spans="1:16" x14ac:dyDescent="0.25">
      <c r="A179">
        <v>2015</v>
      </c>
      <c r="B179">
        <v>5</v>
      </c>
      <c r="C179" t="s">
        <v>11</v>
      </c>
      <c r="D179" s="14" t="str">
        <f t="shared" si="5"/>
        <v>Y</v>
      </c>
      <c r="E179" s="1">
        <v>0.54166666666666663</v>
      </c>
      <c r="F179" s="1" t="str">
        <f>INDEX('Crime Level'!$R$5:$R$29,MATCH('Number of Arrests'!H179,'Crime Level'!$O$5:$O$29,0))</f>
        <v>high</v>
      </c>
      <c r="G179" s="1" t="str">
        <f>INDEX('Attendance Level'!$H$3:$H$27,MATCH('Number of Arrests'!H179,'Attendance Level'!$C$3:$C$27,0))</f>
        <v>very low</v>
      </c>
      <c r="H179" t="s">
        <v>39</v>
      </c>
      <c r="I179" t="s">
        <v>23</v>
      </c>
      <c r="J179">
        <v>27</v>
      </c>
      <c r="K179">
        <v>24</v>
      </c>
      <c r="N179">
        <v>1</v>
      </c>
      <c r="O179" s="11" t="s">
        <v>14</v>
      </c>
      <c r="P179" s="14"/>
    </row>
    <row r="180" spans="1:16" x14ac:dyDescent="0.25">
      <c r="A180">
        <v>2015</v>
      </c>
      <c r="B180">
        <v>9</v>
      </c>
      <c r="C180" t="s">
        <v>30</v>
      </c>
      <c r="D180" s="14" t="str">
        <f t="shared" si="5"/>
        <v>N</v>
      </c>
      <c r="E180" s="1">
        <v>0.85069444444444453</v>
      </c>
      <c r="F180" s="1" t="str">
        <f>INDEX('Crime Level'!$R$5:$R$29,MATCH('Number of Arrests'!H180,'Crime Level'!$O$5:$O$29,0))</f>
        <v>high</v>
      </c>
      <c r="G180" s="1" t="str">
        <f>INDEX('Attendance Level'!$H$3:$H$27,MATCH('Number of Arrests'!H180,'Attendance Level'!$C$3:$C$27,0))</f>
        <v>very low</v>
      </c>
      <c r="H180" t="s">
        <v>39</v>
      </c>
      <c r="I180" t="s">
        <v>22</v>
      </c>
      <c r="J180">
        <v>31</v>
      </c>
      <c r="K180">
        <v>10</v>
      </c>
      <c r="N180">
        <v>0</v>
      </c>
      <c r="O180" s="11" t="s">
        <v>19</v>
      </c>
      <c r="P180" s="14"/>
    </row>
    <row r="181" spans="1:16" x14ac:dyDescent="0.25">
      <c r="A181">
        <v>2015</v>
      </c>
      <c r="B181">
        <v>10</v>
      </c>
      <c r="C181" t="s">
        <v>27</v>
      </c>
      <c r="D181" s="14" t="str">
        <f t="shared" si="5"/>
        <v>N</v>
      </c>
      <c r="E181" s="1">
        <v>0.85416666666666663</v>
      </c>
      <c r="F181" s="1" t="str">
        <f>INDEX('Crime Level'!$R$5:$R$29,MATCH('Number of Arrests'!H181,'Crime Level'!$O$5:$O$29,0))</f>
        <v>high</v>
      </c>
      <c r="G181" s="1" t="str">
        <f>INDEX('Attendance Level'!$H$3:$H$27,MATCH('Number of Arrests'!H181,'Attendance Level'!$C$3:$C$27,0))</f>
        <v>very low</v>
      </c>
      <c r="H181" t="s">
        <v>39</v>
      </c>
      <c r="I181" t="s">
        <v>32</v>
      </c>
      <c r="J181">
        <v>6</v>
      </c>
      <c r="K181">
        <v>10</v>
      </c>
      <c r="N181">
        <v>0</v>
      </c>
      <c r="O181" s="11" t="s">
        <v>14</v>
      </c>
      <c r="P181" s="14"/>
    </row>
    <row r="182" spans="1:16" x14ac:dyDescent="0.25">
      <c r="A182">
        <v>2015</v>
      </c>
      <c r="B182">
        <v>12</v>
      </c>
      <c r="C182" t="s">
        <v>11</v>
      </c>
      <c r="D182" s="14" t="str">
        <f t="shared" si="5"/>
        <v>Y</v>
      </c>
      <c r="E182" s="1">
        <v>0.54166666666666663</v>
      </c>
      <c r="F182" s="1" t="str">
        <f>INDEX('Crime Level'!$R$5:$R$29,MATCH('Number of Arrests'!H182,'Crime Level'!$O$5:$O$29,0))</f>
        <v>high</v>
      </c>
      <c r="G182" s="1" t="str">
        <f>INDEX('Attendance Level'!$H$3:$H$27,MATCH('Number of Arrests'!H182,'Attendance Level'!$C$3:$C$27,0))</f>
        <v>very low</v>
      </c>
      <c r="H182" t="s">
        <v>39</v>
      </c>
      <c r="I182" t="s">
        <v>17</v>
      </c>
      <c r="J182">
        <v>31</v>
      </c>
      <c r="K182">
        <v>7</v>
      </c>
      <c r="N182">
        <v>0</v>
      </c>
      <c r="O182" s="11" t="s">
        <v>14</v>
      </c>
      <c r="P182" s="14"/>
    </row>
    <row r="183" spans="1:16" x14ac:dyDescent="0.25">
      <c r="A183">
        <v>2015</v>
      </c>
      <c r="B183">
        <v>14</v>
      </c>
      <c r="C183" t="s">
        <v>11</v>
      </c>
      <c r="D183" s="14" t="str">
        <f t="shared" si="5"/>
        <v>Y</v>
      </c>
      <c r="E183" s="1">
        <v>0.54166666666666663</v>
      </c>
      <c r="F183" s="1" t="str">
        <f>INDEX('Crime Level'!$R$5:$R$29,MATCH('Number of Arrests'!H183,'Crime Level'!$O$5:$O$29,0))</f>
        <v>high</v>
      </c>
      <c r="G183" s="1" t="str">
        <f>INDEX('Attendance Level'!$H$3:$H$27,MATCH('Number of Arrests'!H183,'Attendance Level'!$C$3:$C$27,0))</f>
        <v>very low</v>
      </c>
      <c r="H183" t="s">
        <v>39</v>
      </c>
      <c r="I183" t="s">
        <v>16</v>
      </c>
      <c r="J183">
        <v>20</v>
      </c>
      <c r="K183">
        <v>33</v>
      </c>
      <c r="N183">
        <v>0</v>
      </c>
      <c r="O183" s="11" t="s">
        <v>19</v>
      </c>
      <c r="P183" s="14"/>
    </row>
    <row r="184" spans="1:16" x14ac:dyDescent="0.25">
      <c r="A184">
        <v>2015</v>
      </c>
      <c r="B184">
        <v>17</v>
      </c>
      <c r="C184" t="s">
        <v>11</v>
      </c>
      <c r="D184" s="14" t="str">
        <f t="shared" si="5"/>
        <v>Y</v>
      </c>
      <c r="E184" s="1">
        <v>0.54166666666666663</v>
      </c>
      <c r="F184" s="1" t="str">
        <f>INDEX('Crime Level'!$R$5:$R$29,MATCH('Number of Arrests'!H184,'Crime Level'!$O$5:$O$29,0))</f>
        <v>high</v>
      </c>
      <c r="G184" s="1" t="str">
        <f>INDEX('Attendance Level'!$H$3:$H$27,MATCH('Number of Arrests'!H184,'Attendance Level'!$C$3:$C$27,0))</f>
        <v>very low</v>
      </c>
      <c r="H184" t="s">
        <v>39</v>
      </c>
      <c r="I184" t="s">
        <v>38</v>
      </c>
      <c r="J184">
        <v>24</v>
      </c>
      <c r="K184">
        <v>16</v>
      </c>
      <c r="N184">
        <v>0</v>
      </c>
      <c r="O184" s="11" t="s">
        <v>19</v>
      </c>
      <c r="P184" s="14"/>
    </row>
    <row r="185" spans="1:16" x14ac:dyDescent="0.25">
      <c r="A185">
        <v>2011</v>
      </c>
      <c r="B185">
        <v>3</v>
      </c>
      <c r="C185" t="s">
        <v>27</v>
      </c>
      <c r="D185" s="14" t="str">
        <f t="shared" si="5"/>
        <v>N</v>
      </c>
      <c r="E185" s="1">
        <v>0.8125</v>
      </c>
      <c r="F185" s="1" t="str">
        <f>INDEX('Crime Level'!$R$5:$R$29,MATCH('Number of Arrests'!H185,'Crime Level'!$O$5:$O$29,0))</f>
        <v>low</v>
      </c>
      <c r="G185" s="1" t="str">
        <f>INDEX('Attendance Level'!$H$3:$H$27,MATCH('Number of Arrests'!H185,'Attendance Level'!$C$3:$C$27,0))</f>
        <v>very high</v>
      </c>
      <c r="H185" t="s">
        <v>20</v>
      </c>
      <c r="I185" t="s">
        <v>35</v>
      </c>
      <c r="J185">
        <v>18</v>
      </c>
      <c r="K185">
        <v>16</v>
      </c>
      <c r="L185" t="str">
        <f t="shared" ref="L185:L208" si="8">IF(J185&gt;K185,"win","lose")</f>
        <v>win</v>
      </c>
      <c r="N185">
        <v>1</v>
      </c>
      <c r="O185" s="11" t="s">
        <v>19</v>
      </c>
    </row>
    <row r="186" spans="1:16" x14ac:dyDescent="0.25">
      <c r="A186">
        <v>2011</v>
      </c>
      <c r="B186">
        <v>4</v>
      </c>
      <c r="C186" t="s">
        <v>11</v>
      </c>
      <c r="D186" s="14" t="str">
        <f t="shared" si="5"/>
        <v>Y</v>
      </c>
      <c r="E186" s="1">
        <v>0.5</v>
      </c>
      <c r="F186" s="1" t="str">
        <f>INDEX('Crime Level'!$R$5:$R$29,MATCH('Number of Arrests'!H186,'Crime Level'!$O$5:$O$29,0))</f>
        <v>low</v>
      </c>
      <c r="G186" s="1" t="str">
        <f>INDEX('Attendance Level'!$H$3:$H$27,MATCH('Number of Arrests'!H186,'Attendance Level'!$C$3:$C$27,0))</f>
        <v>very high</v>
      </c>
      <c r="H186" t="s">
        <v>20</v>
      </c>
      <c r="I186" t="s">
        <v>28</v>
      </c>
      <c r="J186">
        <v>30</v>
      </c>
      <c r="K186">
        <v>34</v>
      </c>
      <c r="L186" t="str">
        <f t="shared" si="8"/>
        <v>lose</v>
      </c>
      <c r="N186">
        <v>1</v>
      </c>
      <c r="O186" s="11" t="s">
        <v>14</v>
      </c>
    </row>
    <row r="187" spans="1:16" x14ac:dyDescent="0.25">
      <c r="A187">
        <v>2011</v>
      </c>
      <c r="B187">
        <v>7</v>
      </c>
      <c r="C187" t="s">
        <v>11</v>
      </c>
      <c r="D187" s="14" t="str">
        <f t="shared" si="5"/>
        <v>Y</v>
      </c>
      <c r="E187" s="1">
        <v>0.63541666666666663</v>
      </c>
      <c r="F187" s="1" t="str">
        <f>INDEX('Crime Level'!$R$5:$R$29,MATCH('Number of Arrests'!H187,'Crime Level'!$O$5:$O$29,0))</f>
        <v>low</v>
      </c>
      <c r="G187" s="1" t="str">
        <f>INDEX('Attendance Level'!$H$3:$H$27,MATCH('Number of Arrests'!H187,'Attendance Level'!$C$3:$C$27,0))</f>
        <v>very high</v>
      </c>
      <c r="H187" t="s">
        <v>20</v>
      </c>
      <c r="I187" t="s">
        <v>17</v>
      </c>
      <c r="J187">
        <v>34</v>
      </c>
      <c r="K187">
        <v>7</v>
      </c>
      <c r="L187" t="str">
        <f t="shared" si="8"/>
        <v>win</v>
      </c>
      <c r="N187">
        <v>0</v>
      </c>
      <c r="O187" s="11" t="s">
        <v>14</v>
      </c>
    </row>
    <row r="188" spans="1:16" x14ac:dyDescent="0.25">
      <c r="A188">
        <v>2011</v>
      </c>
      <c r="B188">
        <v>9</v>
      </c>
      <c r="C188" t="s">
        <v>11</v>
      </c>
      <c r="D188" s="14" t="str">
        <f t="shared" si="5"/>
        <v>Y</v>
      </c>
      <c r="E188" s="1">
        <v>0.5</v>
      </c>
      <c r="F188" s="1" t="str">
        <f>INDEX('Crime Level'!$R$5:$R$29,MATCH('Number of Arrests'!H188,'Crime Level'!$O$5:$O$29,0))</f>
        <v>low</v>
      </c>
      <c r="G188" s="1" t="str">
        <f>INDEX('Attendance Level'!$H$3:$H$27,MATCH('Number of Arrests'!H188,'Attendance Level'!$C$3:$C$27,0))</f>
        <v>very high</v>
      </c>
      <c r="H188" t="s">
        <v>20</v>
      </c>
      <c r="I188" t="s">
        <v>23</v>
      </c>
      <c r="J188">
        <v>23</v>
      </c>
      <c r="K188">
        <v>13</v>
      </c>
      <c r="L188" t="str">
        <f t="shared" si="8"/>
        <v>win</v>
      </c>
      <c r="N188">
        <v>1</v>
      </c>
      <c r="O188" s="11" t="s">
        <v>14</v>
      </c>
    </row>
    <row r="189" spans="1:16" x14ac:dyDescent="0.25">
      <c r="A189">
        <v>2011</v>
      </c>
      <c r="B189">
        <v>10</v>
      </c>
      <c r="C189" t="s">
        <v>11</v>
      </c>
      <c r="D189" s="14" t="str">
        <f t="shared" si="5"/>
        <v>Y</v>
      </c>
      <c r="E189" s="1">
        <v>0.5</v>
      </c>
      <c r="F189" s="1" t="str">
        <f>INDEX('Crime Level'!$R$5:$R$29,MATCH('Number of Arrests'!H189,'Crime Level'!$O$5:$O$29,0))</f>
        <v>low</v>
      </c>
      <c r="G189" s="1" t="str">
        <f>INDEX('Attendance Level'!$H$3:$H$27,MATCH('Number of Arrests'!H189,'Attendance Level'!$C$3:$C$27,0))</f>
        <v>very high</v>
      </c>
      <c r="H189" t="s">
        <v>20</v>
      </c>
      <c r="I189" t="s">
        <v>26</v>
      </c>
      <c r="J189">
        <v>44</v>
      </c>
      <c r="K189">
        <v>7</v>
      </c>
      <c r="L189" t="str">
        <f t="shared" si="8"/>
        <v>win</v>
      </c>
      <c r="N189">
        <v>2</v>
      </c>
      <c r="O189" s="11" t="s">
        <v>14</v>
      </c>
    </row>
    <row r="190" spans="1:16" x14ac:dyDescent="0.25">
      <c r="A190">
        <v>2011</v>
      </c>
      <c r="B190">
        <v>12</v>
      </c>
      <c r="C190" t="s">
        <v>30</v>
      </c>
      <c r="D190" s="14" t="str">
        <f t="shared" si="5"/>
        <v>N</v>
      </c>
      <c r="E190" s="1">
        <v>0.63541666666666663</v>
      </c>
      <c r="F190" s="1" t="str">
        <f>INDEX('Crime Level'!$R$5:$R$29,MATCH('Number of Arrests'!H190,'Crime Level'!$O$5:$O$29,0))</f>
        <v>low</v>
      </c>
      <c r="G190" s="1" t="str">
        <f>INDEX('Attendance Level'!$H$3:$H$27,MATCH('Number of Arrests'!H190,'Attendance Level'!$C$3:$C$27,0))</f>
        <v>very high</v>
      </c>
      <c r="H190" t="s">
        <v>20</v>
      </c>
      <c r="I190" t="s">
        <v>25</v>
      </c>
      <c r="J190">
        <v>20</v>
      </c>
      <c r="K190">
        <v>19</v>
      </c>
      <c r="L190" t="str">
        <f t="shared" si="8"/>
        <v>win</v>
      </c>
      <c r="N190">
        <v>0</v>
      </c>
      <c r="O190" s="11" t="s">
        <v>14</v>
      </c>
    </row>
    <row r="191" spans="1:16" x14ac:dyDescent="0.25">
      <c r="A191">
        <v>2011</v>
      </c>
      <c r="B191">
        <v>14</v>
      </c>
      <c r="C191" t="s">
        <v>11</v>
      </c>
      <c r="D191" s="14" t="str">
        <f t="shared" si="5"/>
        <v>Y</v>
      </c>
      <c r="E191" s="1">
        <v>0.80555555555555547</v>
      </c>
      <c r="F191" s="1" t="str">
        <f>INDEX('Crime Level'!$R$5:$R$29,MATCH('Number of Arrests'!H191,'Crime Level'!$O$5:$O$29,0))</f>
        <v>low</v>
      </c>
      <c r="G191" s="1" t="str">
        <f>INDEX('Attendance Level'!$H$3:$H$27,MATCH('Number of Arrests'!H191,'Attendance Level'!$C$3:$C$27,0))</f>
        <v>very high</v>
      </c>
      <c r="H191" t="s">
        <v>20</v>
      </c>
      <c r="I191" t="s">
        <v>15</v>
      </c>
      <c r="J191">
        <v>34</v>
      </c>
      <c r="K191">
        <v>37</v>
      </c>
      <c r="L191" t="str">
        <f t="shared" si="8"/>
        <v>lose</v>
      </c>
      <c r="N191">
        <v>0</v>
      </c>
      <c r="O191" s="11" t="s">
        <v>19</v>
      </c>
    </row>
    <row r="192" spans="1:16" x14ac:dyDescent="0.25">
      <c r="A192">
        <v>2011</v>
      </c>
      <c r="B192">
        <v>16</v>
      </c>
      <c r="C192" t="s">
        <v>46</v>
      </c>
      <c r="D192" s="14" t="str">
        <f t="shared" si="5"/>
        <v>Y</v>
      </c>
      <c r="E192" s="1">
        <v>0.63541666666666663</v>
      </c>
      <c r="F192" s="1" t="str">
        <f>INDEX('Crime Level'!$R$5:$R$29,MATCH('Number of Arrests'!H192,'Crime Level'!$O$5:$O$29,0))</f>
        <v>low</v>
      </c>
      <c r="G192" s="1" t="str">
        <f>INDEX('Attendance Level'!$H$3:$H$27,MATCH('Number of Arrests'!H192,'Attendance Level'!$C$3:$C$27,0))</f>
        <v>very high</v>
      </c>
      <c r="H192" t="s">
        <v>20</v>
      </c>
      <c r="I192" t="s">
        <v>24</v>
      </c>
      <c r="J192">
        <v>7</v>
      </c>
      <c r="K192">
        <v>20</v>
      </c>
      <c r="L192" t="str">
        <f t="shared" si="8"/>
        <v>lose</v>
      </c>
      <c r="N192">
        <v>0</v>
      </c>
      <c r="O192" s="11" t="s">
        <v>19</v>
      </c>
    </row>
    <row r="193" spans="1:15" x14ac:dyDescent="0.25">
      <c r="A193">
        <v>2012</v>
      </c>
      <c r="B193">
        <v>3</v>
      </c>
      <c r="C193" t="s">
        <v>11</v>
      </c>
      <c r="D193" s="14" t="str">
        <f t="shared" si="5"/>
        <v>Y</v>
      </c>
      <c r="E193" s="1">
        <v>0.5</v>
      </c>
      <c r="F193" s="1" t="str">
        <f>INDEX('Crime Level'!$R$5:$R$29,MATCH('Number of Arrests'!H193,'Crime Level'!$O$5:$O$29,0))</f>
        <v>low</v>
      </c>
      <c r="G193" s="1" t="str">
        <f>INDEX('Attendance Level'!$H$3:$H$27,MATCH('Number of Arrests'!H193,'Attendance Level'!$C$3:$C$27,0))</f>
        <v>very high</v>
      </c>
      <c r="H193" t="s">
        <v>20</v>
      </c>
      <c r="I193" t="s">
        <v>47</v>
      </c>
      <c r="J193">
        <v>16</v>
      </c>
      <c r="K193">
        <v>10</v>
      </c>
      <c r="L193" t="str">
        <f t="shared" si="8"/>
        <v>win</v>
      </c>
      <c r="N193">
        <v>4</v>
      </c>
      <c r="O193" s="11" t="s">
        <v>14</v>
      </c>
    </row>
    <row r="194" spans="1:15" x14ac:dyDescent="0.25">
      <c r="A194">
        <v>2012</v>
      </c>
      <c r="B194">
        <v>4</v>
      </c>
      <c r="C194" t="s">
        <v>27</v>
      </c>
      <c r="D194" s="14" t="str">
        <f t="shared" si="5"/>
        <v>N</v>
      </c>
      <c r="E194" s="1">
        <v>0.8125</v>
      </c>
      <c r="F194" s="1" t="str">
        <f>INDEX('Crime Level'!$R$5:$R$29,MATCH('Number of Arrests'!H194,'Crime Level'!$O$5:$O$29,0))</f>
        <v>low</v>
      </c>
      <c r="G194" s="1" t="str">
        <f>INDEX('Attendance Level'!$H$3:$H$27,MATCH('Number of Arrests'!H194,'Attendance Level'!$C$3:$C$27,0))</f>
        <v>very high</v>
      </c>
      <c r="H194" t="s">
        <v>20</v>
      </c>
      <c r="I194" t="s">
        <v>29</v>
      </c>
      <c r="J194">
        <v>18</v>
      </c>
      <c r="K194">
        <v>34</v>
      </c>
      <c r="L194" t="str">
        <f t="shared" si="8"/>
        <v>lose</v>
      </c>
      <c r="N194">
        <v>6</v>
      </c>
      <c r="O194" s="11" t="s">
        <v>14</v>
      </c>
    </row>
    <row r="195" spans="1:15" x14ac:dyDescent="0.25">
      <c r="A195">
        <v>2012</v>
      </c>
      <c r="B195">
        <v>8</v>
      </c>
      <c r="C195" t="s">
        <v>11</v>
      </c>
      <c r="D195" s="14" t="str">
        <f t="shared" ref="D195:D258" si="9">IF(OR(C195="Sunday",C195="Saturday"),"Y","N")</f>
        <v>Y</v>
      </c>
      <c r="E195" s="1">
        <v>0.64236111111111105</v>
      </c>
      <c r="F195" s="1" t="str">
        <f>INDEX('Crime Level'!$R$5:$R$29,MATCH('Number of Arrests'!H195,'Crime Level'!$O$5:$O$29,0))</f>
        <v>low</v>
      </c>
      <c r="G195" s="1" t="str">
        <f>INDEX('Attendance Level'!$H$3:$H$27,MATCH('Number of Arrests'!H195,'Attendance Level'!$C$3:$C$27,0))</f>
        <v>very high</v>
      </c>
      <c r="H195" t="s">
        <v>20</v>
      </c>
      <c r="I195" t="s">
        <v>15</v>
      </c>
      <c r="J195">
        <v>24</v>
      </c>
      <c r="K195">
        <v>29</v>
      </c>
      <c r="L195" t="str">
        <f t="shared" si="8"/>
        <v>lose</v>
      </c>
      <c r="N195">
        <v>15</v>
      </c>
      <c r="O195" s="11" t="s">
        <v>19</v>
      </c>
    </row>
    <row r="196" spans="1:15" x14ac:dyDescent="0.25">
      <c r="A196">
        <v>2012</v>
      </c>
      <c r="B196">
        <v>11</v>
      </c>
      <c r="C196" t="s">
        <v>11</v>
      </c>
      <c r="D196" s="14" t="str">
        <f t="shared" si="9"/>
        <v>Y</v>
      </c>
      <c r="E196" s="1">
        <v>0.5</v>
      </c>
      <c r="F196" s="1" t="str">
        <f>INDEX('Crime Level'!$R$5:$R$29,MATCH('Number of Arrests'!H196,'Crime Level'!$O$5:$O$29,0))</f>
        <v>low</v>
      </c>
      <c r="G196" s="1" t="str">
        <f>INDEX('Attendance Level'!$H$3:$H$27,MATCH('Number of Arrests'!H196,'Attendance Level'!$C$3:$C$27,0))</f>
        <v>very high</v>
      </c>
      <c r="H196" t="s">
        <v>20</v>
      </c>
      <c r="I196" t="s">
        <v>22</v>
      </c>
      <c r="J196">
        <v>23</v>
      </c>
      <c r="K196">
        <v>20</v>
      </c>
      <c r="L196" t="str">
        <f t="shared" si="8"/>
        <v>win</v>
      </c>
      <c r="M196" t="s">
        <v>18</v>
      </c>
      <c r="N196">
        <v>0</v>
      </c>
      <c r="O196" s="11" t="s">
        <v>14</v>
      </c>
    </row>
    <row r="197" spans="1:15" x14ac:dyDescent="0.25">
      <c r="A197">
        <v>2012</v>
      </c>
      <c r="B197">
        <v>12</v>
      </c>
      <c r="C197" t="s">
        <v>30</v>
      </c>
      <c r="D197" s="14" t="str">
        <f t="shared" si="9"/>
        <v>N</v>
      </c>
      <c r="E197" s="1">
        <v>0.64236111111111105</v>
      </c>
      <c r="F197" s="1" t="str">
        <f>INDEX('Crime Level'!$R$5:$R$29,MATCH('Number of Arrests'!H197,'Crime Level'!$O$5:$O$29,0))</f>
        <v>low</v>
      </c>
      <c r="G197" s="1" t="str">
        <f>INDEX('Attendance Level'!$H$3:$H$27,MATCH('Number of Arrests'!H197,'Attendance Level'!$C$3:$C$27,0))</f>
        <v>very high</v>
      </c>
      <c r="H197" t="s">
        <v>20</v>
      </c>
      <c r="I197" t="s">
        <v>35</v>
      </c>
      <c r="J197">
        <v>31</v>
      </c>
      <c r="K197">
        <v>38</v>
      </c>
      <c r="L197" t="str">
        <f t="shared" si="8"/>
        <v>lose</v>
      </c>
      <c r="N197">
        <v>5</v>
      </c>
      <c r="O197" s="11" t="s">
        <v>19</v>
      </c>
    </row>
    <row r="198" spans="1:15" x14ac:dyDescent="0.25">
      <c r="A198">
        <v>2012</v>
      </c>
      <c r="B198">
        <v>13</v>
      </c>
      <c r="C198" t="s">
        <v>11</v>
      </c>
      <c r="D198" s="14" t="str">
        <f t="shared" si="9"/>
        <v>Y</v>
      </c>
      <c r="E198" s="1">
        <v>0.80555555555555547</v>
      </c>
      <c r="F198" s="1" t="str">
        <f>INDEX('Crime Level'!$R$5:$R$29,MATCH('Number of Arrests'!H198,'Crime Level'!$O$5:$O$29,0))</f>
        <v>low</v>
      </c>
      <c r="G198" s="1" t="str">
        <f>INDEX('Attendance Level'!$H$3:$H$27,MATCH('Number of Arrests'!H198,'Attendance Level'!$C$3:$C$27,0))</f>
        <v>very high</v>
      </c>
      <c r="H198" t="s">
        <v>20</v>
      </c>
      <c r="I198" t="s">
        <v>24</v>
      </c>
      <c r="J198">
        <v>38</v>
      </c>
      <c r="K198">
        <v>33</v>
      </c>
      <c r="L198" t="str">
        <f t="shared" si="8"/>
        <v>win</v>
      </c>
      <c r="N198">
        <v>15</v>
      </c>
      <c r="O198" s="11" t="s">
        <v>19</v>
      </c>
    </row>
    <row r="199" spans="1:15" x14ac:dyDescent="0.25">
      <c r="A199">
        <v>2012</v>
      </c>
      <c r="B199">
        <v>15</v>
      </c>
      <c r="C199" t="s">
        <v>11</v>
      </c>
      <c r="D199" s="14" t="str">
        <f t="shared" si="9"/>
        <v>Y</v>
      </c>
      <c r="E199" s="1">
        <v>0.64236111111111105</v>
      </c>
      <c r="F199" s="1" t="str">
        <f>INDEX('Crime Level'!$R$5:$R$29,MATCH('Number of Arrests'!H199,'Crime Level'!$O$5:$O$29,0))</f>
        <v>low</v>
      </c>
      <c r="G199" s="1" t="str">
        <f>INDEX('Attendance Level'!$H$3:$H$27,MATCH('Number of Arrests'!H199,'Attendance Level'!$C$3:$C$27,0))</f>
        <v>very high</v>
      </c>
      <c r="H199" t="s">
        <v>20</v>
      </c>
      <c r="I199" t="s">
        <v>16</v>
      </c>
      <c r="J199">
        <v>27</v>
      </c>
      <c r="K199">
        <v>24</v>
      </c>
      <c r="L199" t="str">
        <f t="shared" si="8"/>
        <v>win</v>
      </c>
      <c r="M199" t="s">
        <v>18</v>
      </c>
      <c r="N199">
        <v>13</v>
      </c>
      <c r="O199" s="11" t="s">
        <v>14</v>
      </c>
    </row>
    <row r="200" spans="1:15" x14ac:dyDescent="0.25">
      <c r="A200">
        <v>2012</v>
      </c>
      <c r="B200">
        <v>16</v>
      </c>
      <c r="C200" t="s">
        <v>11</v>
      </c>
      <c r="D200" s="14" t="str">
        <f t="shared" si="9"/>
        <v>Y</v>
      </c>
      <c r="E200" s="1">
        <v>0.5</v>
      </c>
      <c r="F200" s="1" t="str">
        <f>INDEX('Crime Level'!$R$5:$R$29,MATCH('Number of Arrests'!H200,'Crime Level'!$O$5:$O$29,0))</f>
        <v>low</v>
      </c>
      <c r="G200" s="1" t="str">
        <f>INDEX('Attendance Level'!$H$3:$H$27,MATCH('Number of Arrests'!H200,'Attendance Level'!$C$3:$C$27,0))</f>
        <v>very high</v>
      </c>
      <c r="H200" t="s">
        <v>20</v>
      </c>
      <c r="I200" t="s">
        <v>37</v>
      </c>
      <c r="J200">
        <v>31</v>
      </c>
      <c r="K200">
        <v>34</v>
      </c>
      <c r="L200" t="str">
        <f t="shared" si="8"/>
        <v>lose</v>
      </c>
      <c r="M200" t="s">
        <v>18</v>
      </c>
      <c r="N200">
        <v>0</v>
      </c>
      <c r="O200" s="11" t="s">
        <v>14</v>
      </c>
    </row>
    <row r="201" spans="1:15" x14ac:dyDescent="0.25">
      <c r="A201">
        <v>2013</v>
      </c>
      <c r="B201">
        <v>1</v>
      </c>
      <c r="C201" t="s">
        <v>11</v>
      </c>
      <c r="D201" s="14" t="str">
        <f t="shared" si="9"/>
        <v>Y</v>
      </c>
      <c r="E201" s="1">
        <v>0.80555555555555547</v>
      </c>
      <c r="F201" s="1" t="str">
        <f>INDEX('Crime Level'!$R$5:$R$29,MATCH('Number of Arrests'!H201,'Crime Level'!$O$5:$O$29,0))</f>
        <v>low</v>
      </c>
      <c r="G201" s="1" t="str">
        <f>INDEX('Attendance Level'!$H$3:$H$27,MATCH('Number of Arrests'!H201,'Attendance Level'!$C$3:$C$27,0))</f>
        <v>very high</v>
      </c>
      <c r="H201" t="s">
        <v>20</v>
      </c>
      <c r="I201" t="s">
        <v>15</v>
      </c>
      <c r="J201">
        <v>36</v>
      </c>
      <c r="K201">
        <v>31</v>
      </c>
      <c r="L201" t="str">
        <f t="shared" si="8"/>
        <v>win</v>
      </c>
      <c r="N201">
        <v>9</v>
      </c>
      <c r="O201" s="11" t="s">
        <v>19</v>
      </c>
    </row>
    <row r="202" spans="1:15" x14ac:dyDescent="0.25">
      <c r="A202">
        <v>2013</v>
      </c>
      <c r="B202">
        <v>3</v>
      </c>
      <c r="C202" t="s">
        <v>11</v>
      </c>
      <c r="D202" s="14" t="str">
        <f t="shared" si="9"/>
        <v>Y</v>
      </c>
      <c r="E202" s="1">
        <v>0.5</v>
      </c>
      <c r="F202" s="1" t="str">
        <f>INDEX('Crime Level'!$R$5:$R$29,MATCH('Number of Arrests'!H202,'Crime Level'!$O$5:$O$29,0))</f>
        <v>low</v>
      </c>
      <c r="G202" s="1" t="str">
        <f>INDEX('Attendance Level'!$H$3:$H$27,MATCH('Number of Arrests'!H202,'Attendance Level'!$C$3:$C$27,0))</f>
        <v>very high</v>
      </c>
      <c r="H202" t="s">
        <v>20</v>
      </c>
      <c r="I202" t="s">
        <v>17</v>
      </c>
      <c r="J202">
        <v>31</v>
      </c>
      <c r="K202">
        <v>7</v>
      </c>
      <c r="L202" t="str">
        <f t="shared" si="8"/>
        <v>win</v>
      </c>
      <c r="N202">
        <v>0</v>
      </c>
      <c r="O202" s="11" t="s">
        <v>14</v>
      </c>
    </row>
    <row r="203" spans="1:15" x14ac:dyDescent="0.25">
      <c r="A203">
        <v>2013</v>
      </c>
      <c r="B203">
        <v>5</v>
      </c>
      <c r="C203" t="s">
        <v>11</v>
      </c>
      <c r="D203" s="14" t="str">
        <f t="shared" si="9"/>
        <v>Y</v>
      </c>
      <c r="E203" s="1">
        <v>0.64236111111111105</v>
      </c>
      <c r="F203" s="1" t="str">
        <f>INDEX('Crime Level'!$R$5:$R$29,MATCH('Number of Arrests'!H203,'Crime Level'!$O$5:$O$29,0))</f>
        <v>low</v>
      </c>
      <c r="G203" s="1" t="str">
        <f>INDEX('Attendance Level'!$H$3:$H$27,MATCH('Number of Arrests'!H203,'Attendance Level'!$C$3:$C$27,0))</f>
        <v>very high</v>
      </c>
      <c r="H203" t="s">
        <v>20</v>
      </c>
      <c r="I203" t="s">
        <v>48</v>
      </c>
      <c r="J203">
        <v>48</v>
      </c>
      <c r="K203">
        <v>51</v>
      </c>
      <c r="L203" t="str">
        <f t="shared" si="8"/>
        <v>lose</v>
      </c>
      <c r="N203">
        <v>0</v>
      </c>
      <c r="O203" s="11" t="s">
        <v>14</v>
      </c>
    </row>
    <row r="204" spans="1:15" x14ac:dyDescent="0.25">
      <c r="A204">
        <v>2013</v>
      </c>
      <c r="B204">
        <v>6</v>
      </c>
      <c r="C204" t="s">
        <v>11</v>
      </c>
      <c r="D204" s="14" t="str">
        <f t="shared" si="9"/>
        <v>Y</v>
      </c>
      <c r="E204" s="1">
        <v>0.80555555555555547</v>
      </c>
      <c r="F204" s="1" t="str">
        <f>INDEX('Crime Level'!$R$5:$R$29,MATCH('Number of Arrests'!H204,'Crime Level'!$O$5:$O$29,0))</f>
        <v>low</v>
      </c>
      <c r="G204" s="1" t="str">
        <f>INDEX('Attendance Level'!$H$3:$H$27,MATCH('Number of Arrests'!H204,'Attendance Level'!$C$3:$C$27,0))</f>
        <v>very high</v>
      </c>
      <c r="H204" t="s">
        <v>20</v>
      </c>
      <c r="I204" t="s">
        <v>35</v>
      </c>
      <c r="J204">
        <v>31</v>
      </c>
      <c r="K204">
        <v>16</v>
      </c>
      <c r="L204" t="str">
        <f t="shared" si="8"/>
        <v>win</v>
      </c>
      <c r="N204">
        <v>0</v>
      </c>
      <c r="O204" s="11" t="s">
        <v>19</v>
      </c>
    </row>
    <row r="205" spans="1:15" x14ac:dyDescent="0.25">
      <c r="A205">
        <v>2013</v>
      </c>
      <c r="B205">
        <v>9</v>
      </c>
      <c r="C205" t="s">
        <v>11</v>
      </c>
      <c r="D205" s="14" t="str">
        <f t="shared" si="9"/>
        <v>Y</v>
      </c>
      <c r="E205" s="1">
        <v>0.5</v>
      </c>
      <c r="F205" s="1" t="str">
        <f>INDEX('Crime Level'!$R$5:$R$29,MATCH('Number of Arrests'!H205,'Crime Level'!$O$5:$O$29,0))</f>
        <v>low</v>
      </c>
      <c r="G205" s="1" t="str">
        <f>INDEX('Attendance Level'!$H$3:$H$27,MATCH('Number of Arrests'!H205,'Attendance Level'!$C$3:$C$27,0))</f>
        <v>very high</v>
      </c>
      <c r="H205" t="s">
        <v>20</v>
      </c>
      <c r="I205" t="s">
        <v>40</v>
      </c>
      <c r="J205">
        <v>27</v>
      </c>
      <c r="K205">
        <v>23</v>
      </c>
      <c r="L205" t="str">
        <f t="shared" si="8"/>
        <v>win</v>
      </c>
      <c r="N205">
        <v>1</v>
      </c>
      <c r="O205" s="11" t="s">
        <v>14</v>
      </c>
    </row>
    <row r="206" spans="1:15" x14ac:dyDescent="0.25">
      <c r="A206">
        <v>2013</v>
      </c>
      <c r="B206">
        <v>13</v>
      </c>
      <c r="C206" t="s">
        <v>30</v>
      </c>
      <c r="D206" s="14" t="str">
        <f t="shared" si="9"/>
        <v>N</v>
      </c>
      <c r="E206" s="1">
        <v>0.64583333333333337</v>
      </c>
      <c r="F206" s="1" t="str">
        <f>INDEX('Crime Level'!$R$5:$R$29,MATCH('Number of Arrests'!H206,'Crime Level'!$O$5:$O$29,0))</f>
        <v>low</v>
      </c>
      <c r="G206" s="1" t="str">
        <f>INDEX('Attendance Level'!$H$3:$H$27,MATCH('Number of Arrests'!H206,'Attendance Level'!$C$3:$C$27,0))</f>
        <v>very high</v>
      </c>
      <c r="H206" t="s">
        <v>20</v>
      </c>
      <c r="I206" t="s">
        <v>49</v>
      </c>
      <c r="J206">
        <v>31</v>
      </c>
      <c r="K206">
        <v>24</v>
      </c>
      <c r="L206" t="str">
        <f t="shared" si="8"/>
        <v>win</v>
      </c>
      <c r="N206">
        <v>8</v>
      </c>
      <c r="O206" s="11" t="s">
        <v>14</v>
      </c>
    </row>
    <row r="207" spans="1:15" x14ac:dyDescent="0.25">
      <c r="A207">
        <v>2013</v>
      </c>
      <c r="B207">
        <v>15</v>
      </c>
      <c r="C207" t="s">
        <v>11</v>
      </c>
      <c r="D207" s="14" t="str">
        <f t="shared" si="9"/>
        <v>Y</v>
      </c>
      <c r="E207" s="1">
        <v>0.64236111111111105</v>
      </c>
      <c r="F207" s="1" t="str">
        <f>INDEX('Crime Level'!$R$5:$R$29,MATCH('Number of Arrests'!H207,'Crime Level'!$O$5:$O$29,0))</f>
        <v>low</v>
      </c>
      <c r="G207" s="1" t="str">
        <f>INDEX('Attendance Level'!$H$3:$H$27,MATCH('Number of Arrests'!H207,'Attendance Level'!$C$3:$C$27,0))</f>
        <v>very high</v>
      </c>
      <c r="H207" t="s">
        <v>20</v>
      </c>
      <c r="I207" t="s">
        <v>41</v>
      </c>
      <c r="J207">
        <v>36</v>
      </c>
      <c r="K207">
        <v>37</v>
      </c>
      <c r="L207" t="str">
        <f t="shared" si="8"/>
        <v>lose</v>
      </c>
      <c r="N207">
        <v>5</v>
      </c>
      <c r="O207" s="11" t="s">
        <v>14</v>
      </c>
    </row>
    <row r="208" spans="1:15" x14ac:dyDescent="0.25">
      <c r="A208">
        <v>2013</v>
      </c>
      <c r="B208">
        <v>17</v>
      </c>
      <c r="C208" t="s">
        <v>11</v>
      </c>
      <c r="D208" s="14" t="str">
        <f t="shared" si="9"/>
        <v>Y</v>
      </c>
      <c r="E208" s="1">
        <v>0.8125</v>
      </c>
      <c r="F208" s="1" t="str">
        <f>INDEX('Crime Level'!$R$5:$R$29,MATCH('Number of Arrests'!H208,'Crime Level'!$O$5:$O$29,0))</f>
        <v>low</v>
      </c>
      <c r="G208" s="1" t="str">
        <f>INDEX('Attendance Level'!$H$3:$H$27,MATCH('Number of Arrests'!H208,'Attendance Level'!$C$3:$C$27,0))</f>
        <v>very high</v>
      </c>
      <c r="H208" t="s">
        <v>20</v>
      </c>
      <c r="I208" t="s">
        <v>24</v>
      </c>
      <c r="J208">
        <v>22</v>
      </c>
      <c r="K208">
        <v>24</v>
      </c>
      <c r="L208" t="str">
        <f t="shared" si="8"/>
        <v>lose</v>
      </c>
      <c r="N208">
        <v>9</v>
      </c>
      <c r="O208" s="11" t="s">
        <v>19</v>
      </c>
    </row>
    <row r="209" spans="1:16" x14ac:dyDescent="0.25">
      <c r="A209">
        <v>2014</v>
      </c>
      <c r="B209">
        <v>1</v>
      </c>
      <c r="C209" t="s">
        <v>11</v>
      </c>
      <c r="D209" s="14" t="str">
        <f t="shared" si="9"/>
        <v>Y</v>
      </c>
      <c r="E209" s="1">
        <v>0.64236111111111105</v>
      </c>
      <c r="F209" s="1" t="str">
        <f>INDEX('Crime Level'!$R$5:$R$29,MATCH('Number of Arrests'!H209,'Crime Level'!$O$5:$O$29,0))</f>
        <v>low</v>
      </c>
      <c r="G209" s="1" t="str">
        <f>INDEX('Attendance Level'!$H$3:$H$27,MATCH('Number of Arrests'!H209,'Attendance Level'!$C$3:$C$27,0))</f>
        <v>very high</v>
      </c>
      <c r="H209" t="s">
        <v>20</v>
      </c>
      <c r="I209" t="s">
        <v>21</v>
      </c>
      <c r="J209">
        <v>17</v>
      </c>
      <c r="K209">
        <v>28</v>
      </c>
      <c r="N209">
        <v>2</v>
      </c>
      <c r="O209" s="11" t="s">
        <v>14</v>
      </c>
      <c r="P209" s="14"/>
    </row>
    <row r="210" spans="1:16" x14ac:dyDescent="0.25">
      <c r="A210">
        <v>2014</v>
      </c>
      <c r="B210">
        <v>4</v>
      </c>
      <c r="C210" t="s">
        <v>11</v>
      </c>
      <c r="D210" s="14" t="str">
        <f t="shared" si="9"/>
        <v>Y</v>
      </c>
      <c r="E210" s="1">
        <v>0.8125</v>
      </c>
      <c r="F210" s="1" t="str">
        <f>INDEX('Crime Level'!$R$5:$R$29,MATCH('Number of Arrests'!H210,'Crime Level'!$O$5:$O$29,0))</f>
        <v>low</v>
      </c>
      <c r="G210" s="1" t="str">
        <f>INDEX('Attendance Level'!$H$3:$H$27,MATCH('Number of Arrests'!H210,'Attendance Level'!$C$3:$C$27,0))</f>
        <v>very high</v>
      </c>
      <c r="H210" t="s">
        <v>20</v>
      </c>
      <c r="I210" t="s">
        <v>37</v>
      </c>
      <c r="J210">
        <v>38</v>
      </c>
      <c r="K210">
        <v>17</v>
      </c>
      <c r="N210">
        <v>7</v>
      </c>
      <c r="O210" s="11" t="s">
        <v>14</v>
      </c>
      <c r="P210" s="14"/>
    </row>
    <row r="211" spans="1:16" x14ac:dyDescent="0.25">
      <c r="A211">
        <v>2014</v>
      </c>
      <c r="B211">
        <v>5</v>
      </c>
      <c r="C211" t="s">
        <v>11</v>
      </c>
      <c r="D211" s="14" t="str">
        <f t="shared" si="9"/>
        <v>Y</v>
      </c>
      <c r="E211" s="1">
        <v>0.5</v>
      </c>
      <c r="F211" s="1" t="str">
        <f>INDEX('Crime Level'!$R$5:$R$29,MATCH('Number of Arrests'!H211,'Crime Level'!$O$5:$O$29,0))</f>
        <v>low</v>
      </c>
      <c r="G211" s="1" t="str">
        <f>INDEX('Attendance Level'!$H$3:$H$27,MATCH('Number of Arrests'!H211,'Attendance Level'!$C$3:$C$27,0))</f>
        <v>very high</v>
      </c>
      <c r="H211" t="s">
        <v>20</v>
      </c>
      <c r="I211" t="s">
        <v>32</v>
      </c>
      <c r="J211">
        <v>20</v>
      </c>
      <c r="K211">
        <v>17</v>
      </c>
      <c r="M211" t="s">
        <v>18</v>
      </c>
      <c r="N211">
        <v>7</v>
      </c>
      <c r="O211" s="11" t="s">
        <v>14</v>
      </c>
      <c r="P211" s="14"/>
    </row>
    <row r="212" spans="1:16" x14ac:dyDescent="0.25">
      <c r="A212">
        <v>2014</v>
      </c>
      <c r="B212">
        <v>7</v>
      </c>
      <c r="C212" t="s">
        <v>11</v>
      </c>
      <c r="D212" s="14" t="str">
        <f t="shared" si="9"/>
        <v>Y</v>
      </c>
      <c r="E212" s="1">
        <v>0.64236111111111105</v>
      </c>
      <c r="F212" s="1" t="str">
        <f>INDEX('Crime Level'!$R$5:$R$29,MATCH('Number of Arrests'!H212,'Crime Level'!$O$5:$O$29,0))</f>
        <v>low</v>
      </c>
      <c r="G212" s="1" t="str">
        <f>INDEX('Attendance Level'!$H$3:$H$27,MATCH('Number of Arrests'!H212,'Attendance Level'!$C$3:$C$27,0))</f>
        <v>very high</v>
      </c>
      <c r="H212" t="s">
        <v>20</v>
      </c>
      <c r="I212" t="s">
        <v>15</v>
      </c>
      <c r="J212">
        <v>31</v>
      </c>
      <c r="K212">
        <v>21</v>
      </c>
      <c r="N212">
        <v>3</v>
      </c>
      <c r="O212" s="11" t="s">
        <v>19</v>
      </c>
      <c r="P212" s="14"/>
    </row>
    <row r="213" spans="1:16" x14ac:dyDescent="0.25">
      <c r="A213">
        <v>2014</v>
      </c>
      <c r="B213">
        <v>8</v>
      </c>
      <c r="C213" t="s">
        <v>27</v>
      </c>
      <c r="D213" s="14" t="str">
        <f t="shared" si="9"/>
        <v>N</v>
      </c>
      <c r="E213" s="1">
        <v>0.8125</v>
      </c>
      <c r="F213" s="1" t="str">
        <f>INDEX('Crime Level'!$R$5:$R$29,MATCH('Number of Arrests'!H213,'Crime Level'!$O$5:$O$29,0))</f>
        <v>low</v>
      </c>
      <c r="G213" s="1" t="str">
        <f>INDEX('Attendance Level'!$H$3:$H$27,MATCH('Number of Arrests'!H213,'Attendance Level'!$C$3:$C$27,0))</f>
        <v>very high</v>
      </c>
      <c r="H213" t="s">
        <v>20</v>
      </c>
      <c r="I213" t="s">
        <v>35</v>
      </c>
      <c r="J213">
        <v>17</v>
      </c>
      <c r="K213">
        <v>20</v>
      </c>
      <c r="M213" t="s">
        <v>18</v>
      </c>
      <c r="N213">
        <v>3</v>
      </c>
      <c r="O213" s="11" t="s">
        <v>19</v>
      </c>
      <c r="P213" s="14"/>
    </row>
    <row r="214" spans="1:16" x14ac:dyDescent="0.25">
      <c r="A214">
        <v>2014</v>
      </c>
      <c r="B214">
        <v>9</v>
      </c>
      <c r="C214" t="s">
        <v>11</v>
      </c>
      <c r="D214" s="14" t="str">
        <f t="shared" si="9"/>
        <v>Y</v>
      </c>
      <c r="E214" s="1">
        <v>0.5</v>
      </c>
      <c r="F214" s="1" t="str">
        <f>INDEX('Crime Level'!$R$5:$R$29,MATCH('Number of Arrests'!H214,'Crime Level'!$O$5:$O$29,0))</f>
        <v>low</v>
      </c>
      <c r="G214" s="1" t="str">
        <f>INDEX('Attendance Level'!$H$3:$H$27,MATCH('Number of Arrests'!H214,'Attendance Level'!$C$3:$C$27,0))</f>
        <v>very high</v>
      </c>
      <c r="H214" t="s">
        <v>20</v>
      </c>
      <c r="I214" t="s">
        <v>12</v>
      </c>
      <c r="J214">
        <v>17</v>
      </c>
      <c r="K214">
        <v>28</v>
      </c>
      <c r="N214">
        <v>2</v>
      </c>
      <c r="O214" s="11" t="s">
        <v>14</v>
      </c>
      <c r="P214" s="14"/>
    </row>
    <row r="215" spans="1:16" x14ac:dyDescent="0.25">
      <c r="A215">
        <v>2014</v>
      </c>
      <c r="B215">
        <v>13</v>
      </c>
      <c r="C215" t="s">
        <v>30</v>
      </c>
      <c r="D215" s="14" t="str">
        <f t="shared" si="9"/>
        <v>N</v>
      </c>
      <c r="E215" s="1">
        <v>0.64583333333333337</v>
      </c>
      <c r="F215" s="1" t="str">
        <f>INDEX('Crime Level'!$R$5:$R$29,MATCH('Number of Arrests'!H215,'Crime Level'!$O$5:$O$29,0))</f>
        <v>low</v>
      </c>
      <c r="G215" s="1" t="str">
        <f>INDEX('Attendance Level'!$H$3:$H$27,MATCH('Number of Arrests'!H215,'Attendance Level'!$C$3:$C$27,0))</f>
        <v>very high</v>
      </c>
      <c r="H215" t="s">
        <v>20</v>
      </c>
      <c r="I215" t="s">
        <v>24</v>
      </c>
      <c r="J215">
        <v>10</v>
      </c>
      <c r="K215">
        <v>33</v>
      </c>
      <c r="N215">
        <v>0</v>
      </c>
      <c r="O215" s="11" t="s">
        <v>19</v>
      </c>
      <c r="P215" s="14"/>
    </row>
    <row r="216" spans="1:16" x14ac:dyDescent="0.25">
      <c r="A216">
        <v>2014</v>
      </c>
      <c r="B216">
        <v>16</v>
      </c>
      <c r="C216" t="s">
        <v>11</v>
      </c>
      <c r="D216" s="14" t="str">
        <f t="shared" si="9"/>
        <v>Y</v>
      </c>
      <c r="E216" s="1">
        <v>0.64236111111111105</v>
      </c>
      <c r="F216" s="1" t="str">
        <f>INDEX('Crime Level'!$R$5:$R$29,MATCH('Number of Arrests'!H216,'Crime Level'!$O$5:$O$29,0))</f>
        <v>low</v>
      </c>
      <c r="G216" s="1" t="str">
        <f>INDEX('Attendance Level'!$H$3:$H$27,MATCH('Number of Arrests'!H216,'Attendance Level'!$C$3:$C$27,0))</f>
        <v>very high</v>
      </c>
      <c r="H216" t="s">
        <v>20</v>
      </c>
      <c r="I216" t="s">
        <v>33</v>
      </c>
      <c r="J216">
        <v>42</v>
      </c>
      <c r="K216">
        <v>7</v>
      </c>
      <c r="N216">
        <v>1</v>
      </c>
      <c r="O216" s="11" t="s">
        <v>14</v>
      </c>
      <c r="P216" s="14"/>
    </row>
    <row r="217" spans="1:16" x14ac:dyDescent="0.25">
      <c r="A217">
        <v>2015</v>
      </c>
      <c r="B217">
        <v>1</v>
      </c>
      <c r="C217" t="s">
        <v>11</v>
      </c>
      <c r="D217" s="14" t="str">
        <f t="shared" si="9"/>
        <v>Y</v>
      </c>
      <c r="E217" s="1">
        <v>0.8125</v>
      </c>
      <c r="F217" s="1" t="str">
        <f>INDEX('Crime Level'!$R$5:$R$29,MATCH('Number of Arrests'!H217,'Crime Level'!$O$5:$O$29,0))</f>
        <v>low</v>
      </c>
      <c r="G217" s="1" t="str">
        <f>INDEX('Attendance Level'!$H$3:$H$27,MATCH('Number of Arrests'!H217,'Attendance Level'!$C$3:$C$27,0))</f>
        <v>very high</v>
      </c>
      <c r="H217" t="s">
        <v>20</v>
      </c>
      <c r="I217" t="s">
        <v>15</v>
      </c>
      <c r="J217">
        <v>27</v>
      </c>
      <c r="K217">
        <v>26</v>
      </c>
      <c r="N217">
        <v>13</v>
      </c>
      <c r="O217" s="11" t="s">
        <v>19</v>
      </c>
      <c r="P217" s="14"/>
    </row>
    <row r="218" spans="1:16" x14ac:dyDescent="0.25">
      <c r="A218">
        <v>2015</v>
      </c>
      <c r="B218">
        <v>3</v>
      </c>
      <c r="C218" t="s">
        <v>11</v>
      </c>
      <c r="D218" s="14" t="str">
        <f t="shared" si="9"/>
        <v>Y</v>
      </c>
      <c r="E218" s="1">
        <v>0.5</v>
      </c>
      <c r="F218" s="1" t="str">
        <f>INDEX('Crime Level'!$R$5:$R$29,MATCH('Number of Arrests'!H218,'Crime Level'!$O$5:$O$29,0))</f>
        <v>low</v>
      </c>
      <c r="G218" s="1" t="str">
        <f>INDEX('Attendance Level'!$H$3:$H$27,MATCH('Number of Arrests'!H218,'Attendance Level'!$C$3:$C$27,0))</f>
        <v>very high</v>
      </c>
      <c r="H218" t="s">
        <v>20</v>
      </c>
      <c r="I218" t="s">
        <v>31</v>
      </c>
      <c r="J218">
        <v>28</v>
      </c>
      <c r="K218">
        <v>39</v>
      </c>
      <c r="N218">
        <v>3</v>
      </c>
      <c r="O218" s="11" t="s">
        <v>14</v>
      </c>
      <c r="P218" s="14"/>
    </row>
    <row r="219" spans="1:16" x14ac:dyDescent="0.25">
      <c r="A219">
        <v>2015</v>
      </c>
      <c r="B219">
        <v>5</v>
      </c>
      <c r="C219" t="s">
        <v>11</v>
      </c>
      <c r="D219" s="14" t="str">
        <f t="shared" si="9"/>
        <v>Y</v>
      </c>
      <c r="E219" s="1">
        <v>0.64236111111111105</v>
      </c>
      <c r="F219" s="1" t="str">
        <f>INDEX('Crime Level'!$R$5:$R$29,MATCH('Number of Arrests'!H219,'Crime Level'!$O$5:$O$29,0))</f>
        <v>low</v>
      </c>
      <c r="G219" s="1" t="str">
        <f>INDEX('Attendance Level'!$H$3:$H$27,MATCH('Number of Arrests'!H219,'Attendance Level'!$C$3:$C$27,0))</f>
        <v>very high</v>
      </c>
      <c r="H219" t="s">
        <v>20</v>
      </c>
      <c r="I219" t="s">
        <v>43</v>
      </c>
      <c r="J219">
        <v>6</v>
      </c>
      <c r="K219">
        <v>30</v>
      </c>
      <c r="N219">
        <v>7</v>
      </c>
      <c r="O219" s="11" t="s">
        <v>14</v>
      </c>
      <c r="P219" s="14"/>
    </row>
    <row r="220" spans="1:16" x14ac:dyDescent="0.25">
      <c r="A220">
        <v>2015</v>
      </c>
      <c r="B220">
        <v>8</v>
      </c>
      <c r="C220" t="s">
        <v>11</v>
      </c>
      <c r="D220" s="14" t="str">
        <f t="shared" si="9"/>
        <v>Y</v>
      </c>
      <c r="E220" s="1">
        <v>0.64236111111111105</v>
      </c>
      <c r="F220" s="1" t="str">
        <f>INDEX('Crime Level'!$R$5:$R$29,MATCH('Number of Arrests'!H220,'Crime Level'!$O$5:$O$29,0))</f>
        <v>low</v>
      </c>
      <c r="G220" s="1" t="str">
        <f>INDEX('Attendance Level'!$H$3:$H$27,MATCH('Number of Arrests'!H220,'Attendance Level'!$C$3:$C$27,0))</f>
        <v>very high</v>
      </c>
      <c r="H220" t="s">
        <v>20</v>
      </c>
      <c r="I220" t="s">
        <v>23</v>
      </c>
      <c r="J220">
        <v>12</v>
      </c>
      <c r="K220">
        <v>13</v>
      </c>
      <c r="N220">
        <v>8</v>
      </c>
      <c r="O220" s="11" t="s">
        <v>14</v>
      </c>
      <c r="P220" s="14"/>
    </row>
    <row r="221" spans="1:16" x14ac:dyDescent="0.25">
      <c r="A221">
        <v>2015</v>
      </c>
      <c r="B221">
        <v>9</v>
      </c>
      <c r="C221" t="s">
        <v>11</v>
      </c>
      <c r="D221" s="14" t="str">
        <f t="shared" si="9"/>
        <v>Y</v>
      </c>
      <c r="E221" s="1">
        <v>0.8125</v>
      </c>
      <c r="F221" s="1" t="str">
        <f>INDEX('Crime Level'!$R$5:$R$29,MATCH('Number of Arrests'!H221,'Crime Level'!$O$5:$O$29,0))</f>
        <v>low</v>
      </c>
      <c r="G221" s="1" t="str">
        <f>INDEX('Attendance Level'!$H$3:$H$27,MATCH('Number of Arrests'!H221,'Attendance Level'!$C$3:$C$27,0))</f>
        <v>very high</v>
      </c>
      <c r="H221" t="s">
        <v>20</v>
      </c>
      <c r="I221" t="s">
        <v>24</v>
      </c>
      <c r="J221">
        <v>27</v>
      </c>
      <c r="K221">
        <v>33</v>
      </c>
      <c r="M221" t="s">
        <v>18</v>
      </c>
      <c r="N221">
        <v>8</v>
      </c>
      <c r="O221" s="11" t="s">
        <v>19</v>
      </c>
      <c r="P221" s="14"/>
    </row>
    <row r="222" spans="1:16" x14ac:dyDescent="0.25">
      <c r="A222">
        <v>2015</v>
      </c>
      <c r="B222">
        <v>12</v>
      </c>
      <c r="C222" t="s">
        <v>30</v>
      </c>
      <c r="D222" s="14" t="str">
        <f t="shared" si="9"/>
        <v>N</v>
      </c>
      <c r="E222" s="1">
        <v>0.64583333333333337</v>
      </c>
      <c r="F222" s="1" t="str">
        <f>INDEX('Crime Level'!$R$5:$R$29,MATCH('Number of Arrests'!H222,'Crime Level'!$O$5:$O$29,0))</f>
        <v>low</v>
      </c>
      <c r="G222" s="1" t="str">
        <f>INDEX('Attendance Level'!$H$3:$H$27,MATCH('Number of Arrests'!H222,'Attendance Level'!$C$3:$C$27,0))</f>
        <v>very high</v>
      </c>
      <c r="H222" t="s">
        <v>20</v>
      </c>
      <c r="I222" t="s">
        <v>13</v>
      </c>
      <c r="J222">
        <v>14</v>
      </c>
      <c r="K222">
        <v>33</v>
      </c>
      <c r="N222">
        <v>5</v>
      </c>
      <c r="O222" s="11" t="s">
        <v>14</v>
      </c>
      <c r="P222" s="14"/>
    </row>
    <row r="223" spans="1:16" x14ac:dyDescent="0.25">
      <c r="A223">
        <v>2015</v>
      </c>
      <c r="B223">
        <v>15</v>
      </c>
      <c r="C223" t="s">
        <v>46</v>
      </c>
      <c r="D223" s="14" t="str">
        <f t="shared" si="9"/>
        <v>Y</v>
      </c>
      <c r="E223" s="1">
        <v>0.80902777777777779</v>
      </c>
      <c r="F223" s="1" t="str">
        <f>INDEX('Crime Level'!$R$5:$R$29,MATCH('Number of Arrests'!H223,'Crime Level'!$O$5:$O$29,0))</f>
        <v>low</v>
      </c>
      <c r="G223" s="1" t="str">
        <f>INDEX('Attendance Level'!$H$3:$H$27,MATCH('Number of Arrests'!H223,'Attendance Level'!$C$3:$C$27,0))</f>
        <v>very high</v>
      </c>
      <c r="H223" t="s">
        <v>20</v>
      </c>
      <c r="I223" t="s">
        <v>42</v>
      </c>
      <c r="J223">
        <v>16</v>
      </c>
      <c r="K223">
        <v>19</v>
      </c>
      <c r="N223">
        <v>4</v>
      </c>
      <c r="O223" s="11" t="s">
        <v>14</v>
      </c>
      <c r="P223" s="14"/>
    </row>
    <row r="224" spans="1:16" x14ac:dyDescent="0.25">
      <c r="A224">
        <v>2015</v>
      </c>
      <c r="B224">
        <v>17</v>
      </c>
      <c r="C224" t="s">
        <v>11</v>
      </c>
      <c r="D224" s="14" t="str">
        <f t="shared" si="9"/>
        <v>Y</v>
      </c>
      <c r="E224" s="1">
        <v>0.5</v>
      </c>
      <c r="F224" s="1" t="str">
        <f>INDEX('Crime Level'!$R$5:$R$29,MATCH('Number of Arrests'!H224,'Crime Level'!$O$5:$O$29,0))</f>
        <v>low</v>
      </c>
      <c r="G224" s="1" t="str">
        <f>INDEX('Attendance Level'!$H$3:$H$27,MATCH('Number of Arrests'!H224,'Attendance Level'!$C$3:$C$27,0))</f>
        <v>very high</v>
      </c>
      <c r="H224" t="s">
        <v>20</v>
      </c>
      <c r="I224" t="s">
        <v>35</v>
      </c>
      <c r="J224">
        <v>23</v>
      </c>
      <c r="K224">
        <v>34</v>
      </c>
      <c r="N224">
        <v>1</v>
      </c>
      <c r="O224" s="11" t="s">
        <v>19</v>
      </c>
      <c r="P224" s="14"/>
    </row>
    <row r="225" spans="1:15" x14ac:dyDescent="0.25">
      <c r="A225">
        <v>2011</v>
      </c>
      <c r="B225">
        <v>1</v>
      </c>
      <c r="C225" t="s">
        <v>27</v>
      </c>
      <c r="D225" s="14" t="str">
        <f t="shared" si="9"/>
        <v>N</v>
      </c>
      <c r="E225" s="1">
        <v>0.84375</v>
      </c>
      <c r="F225" s="1" t="str">
        <f>INDEX('Crime Level'!$R$5:$R$29,MATCH('Number of Arrests'!H225,'Crime Level'!$O$5:$O$29,0))</f>
        <v>low</v>
      </c>
      <c r="G225" s="1" t="str">
        <f>INDEX('Attendance Level'!$H$3:$H$27,MATCH('Number of Arrests'!H225,'Attendance Level'!$C$3:$C$27,0))</f>
        <v>very high</v>
      </c>
      <c r="H225" t="s">
        <v>48</v>
      </c>
      <c r="I225" t="s">
        <v>49</v>
      </c>
      <c r="J225">
        <v>20</v>
      </c>
      <c r="K225">
        <v>23</v>
      </c>
      <c r="L225" t="str">
        <f t="shared" ref="L225:L248" si="10">IF(J225&gt;K225,"win","lose")</f>
        <v>lose</v>
      </c>
      <c r="N225">
        <v>2</v>
      </c>
      <c r="O225" s="11" t="s">
        <v>19</v>
      </c>
    </row>
    <row r="226" spans="1:15" x14ac:dyDescent="0.25">
      <c r="A226">
        <v>2011</v>
      </c>
      <c r="B226">
        <v>2</v>
      </c>
      <c r="C226" t="s">
        <v>11</v>
      </c>
      <c r="D226" s="14" t="str">
        <f t="shared" si="9"/>
        <v>Y</v>
      </c>
      <c r="E226" s="1">
        <v>0.59375</v>
      </c>
      <c r="F226" s="1" t="str">
        <f>INDEX('Crime Level'!$R$5:$R$29,MATCH('Number of Arrests'!H226,'Crime Level'!$O$5:$O$29,0))</f>
        <v>low</v>
      </c>
      <c r="G226" s="1" t="str">
        <f>INDEX('Attendance Level'!$H$3:$H$27,MATCH('Number of Arrests'!H226,'Attendance Level'!$C$3:$C$27,0))</f>
        <v>very high</v>
      </c>
      <c r="H226" t="s">
        <v>48</v>
      </c>
      <c r="I226" t="s">
        <v>39</v>
      </c>
      <c r="J226">
        <v>24</v>
      </c>
      <c r="K226">
        <v>22</v>
      </c>
      <c r="L226" t="str">
        <f t="shared" si="10"/>
        <v>win</v>
      </c>
      <c r="N226">
        <v>0</v>
      </c>
      <c r="O226" s="11" t="s">
        <v>14</v>
      </c>
    </row>
    <row r="227" spans="1:15" x14ac:dyDescent="0.25">
      <c r="A227">
        <v>2011</v>
      </c>
      <c r="B227">
        <v>5</v>
      </c>
      <c r="C227" t="s">
        <v>11</v>
      </c>
      <c r="D227" s="14" t="str">
        <f t="shared" si="9"/>
        <v>Y</v>
      </c>
      <c r="E227" s="1">
        <v>0.59375</v>
      </c>
      <c r="F227" s="1" t="str">
        <f>INDEX('Crime Level'!$R$5:$R$29,MATCH('Number of Arrests'!H227,'Crime Level'!$O$5:$O$29,0))</f>
        <v>low</v>
      </c>
      <c r="G227" s="1" t="str">
        <f>INDEX('Attendance Level'!$H$3:$H$27,MATCH('Number of Arrests'!H227,'Attendance Level'!$C$3:$C$27,0))</f>
        <v>very high</v>
      </c>
      <c r="H227" t="s">
        <v>48</v>
      </c>
      <c r="I227" t="s">
        <v>34</v>
      </c>
      <c r="J227">
        <v>24</v>
      </c>
      <c r="K227">
        <v>29</v>
      </c>
      <c r="L227" t="str">
        <f t="shared" si="10"/>
        <v>lose</v>
      </c>
      <c r="N227">
        <v>0</v>
      </c>
      <c r="O227" s="11" t="s">
        <v>19</v>
      </c>
    </row>
    <row r="228" spans="1:15" x14ac:dyDescent="0.25">
      <c r="A228">
        <v>2011</v>
      </c>
      <c r="B228">
        <v>8</v>
      </c>
      <c r="C228" t="s">
        <v>11</v>
      </c>
      <c r="D228" s="14" t="str">
        <f t="shared" si="9"/>
        <v>Y</v>
      </c>
      <c r="E228" s="1">
        <v>0.58680555555555558</v>
      </c>
      <c r="F228" s="1" t="str">
        <f>INDEX('Crime Level'!$R$5:$R$29,MATCH('Number of Arrests'!H228,'Crime Level'!$O$5:$O$29,0))</f>
        <v>low</v>
      </c>
      <c r="G228" s="1" t="str">
        <f>INDEX('Attendance Level'!$H$3:$H$27,MATCH('Number of Arrests'!H228,'Attendance Level'!$C$3:$C$27,0))</f>
        <v>very high</v>
      </c>
      <c r="H228" t="s">
        <v>48</v>
      </c>
      <c r="I228" t="s">
        <v>28</v>
      </c>
      <c r="J228">
        <v>10</v>
      </c>
      <c r="K228">
        <v>45</v>
      </c>
      <c r="L228" t="str">
        <f t="shared" si="10"/>
        <v>lose</v>
      </c>
      <c r="N228">
        <v>0</v>
      </c>
      <c r="O228" s="11" t="s">
        <v>14</v>
      </c>
    </row>
    <row r="229" spans="1:15" x14ac:dyDescent="0.25">
      <c r="A229">
        <v>2011</v>
      </c>
      <c r="B229">
        <v>11</v>
      </c>
      <c r="C229" t="s">
        <v>30</v>
      </c>
      <c r="D229" s="14" t="str">
        <f t="shared" si="9"/>
        <v>N</v>
      </c>
      <c r="E229" s="1">
        <v>0.76388888888888884</v>
      </c>
      <c r="F229" s="1" t="str">
        <f>INDEX('Crime Level'!$R$5:$R$29,MATCH('Number of Arrests'!H229,'Crime Level'!$O$5:$O$29,0))</f>
        <v>low</v>
      </c>
      <c r="G229" s="1" t="str">
        <f>INDEX('Attendance Level'!$H$3:$H$27,MATCH('Number of Arrests'!H229,'Attendance Level'!$C$3:$C$27,0))</f>
        <v>very high</v>
      </c>
      <c r="H229" t="s">
        <v>48</v>
      </c>
      <c r="I229" t="s">
        <v>42</v>
      </c>
      <c r="J229">
        <v>17</v>
      </c>
      <c r="K229">
        <v>13</v>
      </c>
      <c r="L229" t="str">
        <f t="shared" si="10"/>
        <v>win</v>
      </c>
      <c r="N229">
        <v>2</v>
      </c>
      <c r="O229" s="11" t="s">
        <v>14</v>
      </c>
    </row>
    <row r="230" spans="1:15" x14ac:dyDescent="0.25">
      <c r="A230">
        <v>2011</v>
      </c>
      <c r="B230">
        <v>14</v>
      </c>
      <c r="C230" t="s">
        <v>11</v>
      </c>
      <c r="D230" s="14" t="str">
        <f t="shared" si="9"/>
        <v>Y</v>
      </c>
      <c r="E230" s="1">
        <v>0.58680555555555558</v>
      </c>
      <c r="F230" s="1" t="str">
        <f>INDEX('Crime Level'!$R$5:$R$29,MATCH('Number of Arrests'!H230,'Crime Level'!$O$5:$O$29,0))</f>
        <v>low</v>
      </c>
      <c r="G230" s="1" t="str">
        <f>INDEX('Attendance Level'!$H$3:$H$27,MATCH('Number of Arrests'!H230,'Attendance Level'!$C$3:$C$27,0))</f>
        <v>very high</v>
      </c>
      <c r="H230" t="s">
        <v>48</v>
      </c>
      <c r="I230" t="s">
        <v>29</v>
      </c>
      <c r="J230">
        <v>13</v>
      </c>
      <c r="K230">
        <v>10</v>
      </c>
      <c r="L230" t="str">
        <f t="shared" si="10"/>
        <v>win</v>
      </c>
      <c r="M230" t="s">
        <v>18</v>
      </c>
      <c r="N230">
        <v>0</v>
      </c>
      <c r="O230" s="11" t="s">
        <v>14</v>
      </c>
    </row>
    <row r="231" spans="1:15" x14ac:dyDescent="0.25">
      <c r="A231">
        <v>2011</v>
      </c>
      <c r="B231">
        <v>15</v>
      </c>
      <c r="C231" t="s">
        <v>11</v>
      </c>
      <c r="D231" s="14" t="str">
        <f t="shared" si="9"/>
        <v>Y</v>
      </c>
      <c r="E231" s="1">
        <v>0.59375</v>
      </c>
      <c r="F231" s="1" t="str">
        <f>INDEX('Crime Level'!$R$5:$R$29,MATCH('Number of Arrests'!H231,'Crime Level'!$O$5:$O$29,0))</f>
        <v>low</v>
      </c>
      <c r="G231" s="1" t="str">
        <f>INDEX('Attendance Level'!$H$3:$H$27,MATCH('Number of Arrests'!H231,'Attendance Level'!$C$3:$C$27,0))</f>
        <v>very high</v>
      </c>
      <c r="H231" t="s">
        <v>48</v>
      </c>
      <c r="I231" t="s">
        <v>43</v>
      </c>
      <c r="J231">
        <v>23</v>
      </c>
      <c r="K231">
        <v>41</v>
      </c>
      <c r="L231" t="str">
        <f t="shared" si="10"/>
        <v>lose</v>
      </c>
      <c r="N231">
        <v>0</v>
      </c>
      <c r="O231" s="11" t="s">
        <v>14</v>
      </c>
    </row>
    <row r="232" spans="1:15" x14ac:dyDescent="0.25">
      <c r="A232">
        <v>2011</v>
      </c>
      <c r="B232">
        <v>17</v>
      </c>
      <c r="C232" t="s">
        <v>11</v>
      </c>
      <c r="D232" s="14" t="str">
        <f t="shared" si="9"/>
        <v>Y</v>
      </c>
      <c r="E232" s="1">
        <v>0.59375</v>
      </c>
      <c r="F232" s="1" t="str">
        <f>INDEX('Crime Level'!$R$5:$R$29,MATCH('Number of Arrests'!H232,'Crime Level'!$O$5:$O$29,0))</f>
        <v>low</v>
      </c>
      <c r="G232" s="1" t="str">
        <f>INDEX('Attendance Level'!$H$3:$H$27,MATCH('Number of Arrests'!H232,'Attendance Level'!$C$3:$C$27,0))</f>
        <v>very high</v>
      </c>
      <c r="H232" t="s">
        <v>48</v>
      </c>
      <c r="I232" t="s">
        <v>36</v>
      </c>
      <c r="J232">
        <v>3</v>
      </c>
      <c r="K232">
        <v>7</v>
      </c>
      <c r="L232" t="str">
        <f t="shared" si="10"/>
        <v>lose</v>
      </c>
      <c r="N232">
        <v>0</v>
      </c>
      <c r="O232" s="11" t="s">
        <v>19</v>
      </c>
    </row>
    <row r="233" spans="1:15" x14ac:dyDescent="0.25">
      <c r="A233">
        <v>2012</v>
      </c>
      <c r="B233">
        <v>1</v>
      </c>
      <c r="C233" t="s">
        <v>11</v>
      </c>
      <c r="D233" s="14" t="str">
        <f t="shared" si="9"/>
        <v>Y</v>
      </c>
      <c r="E233" s="1">
        <v>0.76388888888888884</v>
      </c>
      <c r="F233" s="1" t="str">
        <f>INDEX('Crime Level'!$R$5:$R$29,MATCH('Number of Arrests'!H233,'Crime Level'!$O$5:$O$29,0))</f>
        <v>low</v>
      </c>
      <c r="G233" s="1" t="str">
        <f>INDEX('Attendance Level'!$H$3:$H$27,MATCH('Number of Arrests'!H233,'Attendance Level'!$C$3:$C$27,0))</f>
        <v>very high</v>
      </c>
      <c r="H233" t="s">
        <v>48</v>
      </c>
      <c r="I233" t="s">
        <v>16</v>
      </c>
      <c r="J233">
        <v>31</v>
      </c>
      <c r="K233">
        <v>19</v>
      </c>
      <c r="L233" t="str">
        <f t="shared" si="10"/>
        <v>win</v>
      </c>
      <c r="N233">
        <v>4</v>
      </c>
      <c r="O233" s="11" t="s">
        <v>14</v>
      </c>
    </row>
    <row r="234" spans="1:15" x14ac:dyDescent="0.25">
      <c r="A234">
        <v>2012</v>
      </c>
      <c r="B234">
        <v>3</v>
      </c>
      <c r="C234" t="s">
        <v>11</v>
      </c>
      <c r="D234" s="14" t="str">
        <f t="shared" si="9"/>
        <v>Y</v>
      </c>
      <c r="E234" s="1">
        <v>0.60069444444444442</v>
      </c>
      <c r="F234" s="1" t="str">
        <f>INDEX('Crime Level'!$R$5:$R$29,MATCH('Number of Arrests'!H234,'Crime Level'!$O$5:$O$29,0))</f>
        <v>low</v>
      </c>
      <c r="G234" s="1" t="str">
        <f>INDEX('Attendance Level'!$H$3:$H$27,MATCH('Number of Arrests'!H234,'Attendance Level'!$C$3:$C$27,0))</f>
        <v>very high</v>
      </c>
      <c r="H234" t="s">
        <v>48</v>
      </c>
      <c r="I234" t="s">
        <v>32</v>
      </c>
      <c r="J234">
        <v>25</v>
      </c>
      <c r="K234">
        <v>31</v>
      </c>
      <c r="L234" t="str">
        <f t="shared" si="10"/>
        <v>lose</v>
      </c>
      <c r="N234">
        <v>1</v>
      </c>
      <c r="O234" s="11" t="s">
        <v>14</v>
      </c>
    </row>
    <row r="235" spans="1:15" x14ac:dyDescent="0.25">
      <c r="A235">
        <v>2012</v>
      </c>
      <c r="B235">
        <v>4</v>
      </c>
      <c r="C235" t="s">
        <v>11</v>
      </c>
      <c r="D235" s="14" t="str">
        <f t="shared" si="9"/>
        <v>Y</v>
      </c>
      <c r="E235" s="1">
        <v>0.58680555555555558</v>
      </c>
      <c r="F235" s="1" t="str">
        <f>INDEX('Crime Level'!$R$5:$R$29,MATCH('Number of Arrests'!H235,'Crime Level'!$O$5:$O$29,0))</f>
        <v>low</v>
      </c>
      <c r="G235" s="1" t="str">
        <f>INDEX('Attendance Level'!$H$3:$H$27,MATCH('Number of Arrests'!H235,'Attendance Level'!$C$3:$C$27,0))</f>
        <v>very high</v>
      </c>
      <c r="H235" t="s">
        <v>48</v>
      </c>
      <c r="I235" t="s">
        <v>49</v>
      </c>
      <c r="J235">
        <v>37</v>
      </c>
      <c r="K235">
        <v>6</v>
      </c>
      <c r="L235" t="str">
        <f t="shared" si="10"/>
        <v>win</v>
      </c>
      <c r="N235">
        <v>4</v>
      </c>
      <c r="O235" s="11" t="s">
        <v>19</v>
      </c>
    </row>
    <row r="236" spans="1:15" x14ac:dyDescent="0.25">
      <c r="A236">
        <v>2012</v>
      </c>
      <c r="B236">
        <v>8</v>
      </c>
      <c r="C236" t="s">
        <v>11</v>
      </c>
      <c r="D236" s="14" t="str">
        <f t="shared" si="9"/>
        <v>Y</v>
      </c>
      <c r="E236" s="1">
        <v>0.76388888888888884</v>
      </c>
      <c r="F236" s="1" t="str">
        <f>INDEX('Crime Level'!$R$5:$R$29,MATCH('Number of Arrests'!H236,'Crime Level'!$O$5:$O$29,0))</f>
        <v>low</v>
      </c>
      <c r="G236" s="1" t="str">
        <f>INDEX('Attendance Level'!$H$3:$H$27,MATCH('Number of Arrests'!H236,'Attendance Level'!$C$3:$C$27,0))</f>
        <v>very high</v>
      </c>
      <c r="H236" t="s">
        <v>48</v>
      </c>
      <c r="I236" t="s">
        <v>37</v>
      </c>
      <c r="J236">
        <v>34</v>
      </c>
      <c r="K236">
        <v>14</v>
      </c>
      <c r="L236" t="str">
        <f t="shared" si="10"/>
        <v>win</v>
      </c>
      <c r="N236">
        <v>0</v>
      </c>
      <c r="O236" s="11" t="s">
        <v>14</v>
      </c>
    </row>
    <row r="237" spans="1:15" x14ac:dyDescent="0.25">
      <c r="A237">
        <v>2012</v>
      </c>
      <c r="B237">
        <v>11</v>
      </c>
      <c r="C237" t="s">
        <v>11</v>
      </c>
      <c r="D237" s="14" t="str">
        <f t="shared" si="9"/>
        <v>Y</v>
      </c>
      <c r="E237" s="1">
        <v>0.60069444444444442</v>
      </c>
      <c r="F237" s="1" t="str">
        <f>INDEX('Crime Level'!$R$5:$R$29,MATCH('Number of Arrests'!H237,'Crime Level'!$O$5:$O$29,0))</f>
        <v>low</v>
      </c>
      <c r="G237" s="1" t="str">
        <f>INDEX('Attendance Level'!$H$3:$H$27,MATCH('Number of Arrests'!H237,'Attendance Level'!$C$3:$C$27,0))</f>
        <v>very high</v>
      </c>
      <c r="H237" t="s">
        <v>48</v>
      </c>
      <c r="I237" t="s">
        <v>34</v>
      </c>
      <c r="J237">
        <v>36</v>
      </c>
      <c r="K237">
        <v>14</v>
      </c>
      <c r="L237" t="str">
        <f t="shared" si="10"/>
        <v>win</v>
      </c>
      <c r="N237">
        <v>0</v>
      </c>
      <c r="O237" s="11" t="s">
        <v>19</v>
      </c>
    </row>
    <row r="238" spans="1:15" x14ac:dyDescent="0.25">
      <c r="A238">
        <v>2012</v>
      </c>
      <c r="B238">
        <v>13</v>
      </c>
      <c r="C238" t="s">
        <v>11</v>
      </c>
      <c r="D238" s="14" t="str">
        <f t="shared" si="9"/>
        <v>Y</v>
      </c>
      <c r="E238" s="1">
        <v>0.58680555555555558</v>
      </c>
      <c r="F238" s="1" t="str">
        <f>INDEX('Crime Level'!$R$5:$R$29,MATCH('Number of Arrests'!H238,'Crime Level'!$O$5:$O$29,0))</f>
        <v>low</v>
      </c>
      <c r="G238" s="1" t="str">
        <f>INDEX('Attendance Level'!$H$3:$H$27,MATCH('Number of Arrests'!H238,'Attendance Level'!$C$3:$C$27,0))</f>
        <v>very high</v>
      </c>
      <c r="H238" t="s">
        <v>48</v>
      </c>
      <c r="I238" t="s">
        <v>47</v>
      </c>
      <c r="J238">
        <v>31</v>
      </c>
      <c r="K238">
        <v>23</v>
      </c>
      <c r="L238" t="str">
        <f t="shared" si="10"/>
        <v>win</v>
      </c>
      <c r="N238">
        <v>0</v>
      </c>
      <c r="O238" s="11" t="s">
        <v>14</v>
      </c>
    </row>
    <row r="239" spans="1:15" x14ac:dyDescent="0.25">
      <c r="A239">
        <v>2012</v>
      </c>
      <c r="B239">
        <v>16</v>
      </c>
      <c r="C239" t="s">
        <v>11</v>
      </c>
      <c r="D239" s="14" t="str">
        <f t="shared" si="9"/>
        <v>Y</v>
      </c>
      <c r="E239" s="1">
        <v>0.58680555555555558</v>
      </c>
      <c r="F239" s="1" t="str">
        <f>INDEX('Crime Level'!$R$5:$R$29,MATCH('Number of Arrests'!H239,'Crime Level'!$O$5:$O$29,0))</f>
        <v>low</v>
      </c>
      <c r="G239" s="1" t="str">
        <f>INDEX('Attendance Level'!$H$3:$H$27,MATCH('Number of Arrests'!H239,'Attendance Level'!$C$3:$C$27,0))</f>
        <v>very high</v>
      </c>
      <c r="H239" t="s">
        <v>48</v>
      </c>
      <c r="I239" t="s">
        <v>22</v>
      </c>
      <c r="J239">
        <v>34</v>
      </c>
      <c r="K239">
        <v>12</v>
      </c>
      <c r="L239" t="str">
        <f t="shared" si="10"/>
        <v>win</v>
      </c>
      <c r="N239">
        <v>3</v>
      </c>
      <c r="O239" s="11" t="s">
        <v>14</v>
      </c>
    </row>
    <row r="240" spans="1:15" x14ac:dyDescent="0.25">
      <c r="A240">
        <v>2012</v>
      </c>
      <c r="B240">
        <v>17</v>
      </c>
      <c r="C240" t="s">
        <v>11</v>
      </c>
      <c r="D240" s="14" t="str">
        <f t="shared" si="9"/>
        <v>Y</v>
      </c>
      <c r="E240" s="1">
        <v>0.60069444444444442</v>
      </c>
      <c r="F240" s="1" t="str">
        <f>INDEX('Crime Level'!$R$5:$R$29,MATCH('Number of Arrests'!H240,'Crime Level'!$O$5:$O$29,0))</f>
        <v>low</v>
      </c>
      <c r="G240" s="1" t="str">
        <f>INDEX('Attendance Level'!$H$3:$H$27,MATCH('Number of Arrests'!H240,'Attendance Level'!$C$3:$C$27,0))</f>
        <v>very high</v>
      </c>
      <c r="H240" t="s">
        <v>48</v>
      </c>
      <c r="I240" t="s">
        <v>36</v>
      </c>
      <c r="J240">
        <v>38</v>
      </c>
      <c r="K240">
        <v>3</v>
      </c>
      <c r="L240" t="str">
        <f t="shared" si="10"/>
        <v>win</v>
      </c>
      <c r="N240">
        <v>0</v>
      </c>
      <c r="O240" s="11" t="s">
        <v>19</v>
      </c>
    </row>
    <row r="241" spans="1:16" x14ac:dyDescent="0.25">
      <c r="A241">
        <v>2013</v>
      </c>
      <c r="B241">
        <v>1</v>
      </c>
      <c r="C241" t="s">
        <v>30</v>
      </c>
      <c r="D241" s="14" t="str">
        <f t="shared" si="9"/>
        <v>N</v>
      </c>
      <c r="E241" s="1">
        <v>0.77083333333333337</v>
      </c>
      <c r="F241" s="1" t="str">
        <f>INDEX('Crime Level'!$R$5:$R$29,MATCH('Number of Arrests'!H241,'Crime Level'!$O$5:$O$29,0))</f>
        <v>low</v>
      </c>
      <c r="G241" s="1" t="str">
        <f>INDEX('Attendance Level'!$H$3:$H$27,MATCH('Number of Arrests'!H241,'Attendance Level'!$C$3:$C$27,0))</f>
        <v>very high</v>
      </c>
      <c r="H241" t="s">
        <v>48</v>
      </c>
      <c r="I241" t="s">
        <v>38</v>
      </c>
      <c r="J241">
        <v>49</v>
      </c>
      <c r="K241">
        <v>27</v>
      </c>
      <c r="L241" t="str">
        <f t="shared" si="10"/>
        <v>win</v>
      </c>
      <c r="N241">
        <v>5</v>
      </c>
      <c r="O241" s="11" t="s">
        <v>14</v>
      </c>
    </row>
    <row r="242" spans="1:16" x14ac:dyDescent="0.25">
      <c r="A242">
        <v>2013</v>
      </c>
      <c r="B242">
        <v>3</v>
      </c>
      <c r="C242" t="s">
        <v>27</v>
      </c>
      <c r="D242" s="14" t="str">
        <f t="shared" si="9"/>
        <v>N</v>
      </c>
      <c r="E242" s="1">
        <v>0.77777777777777779</v>
      </c>
      <c r="F242" s="1" t="str">
        <f>INDEX('Crime Level'!$R$5:$R$29,MATCH('Number of Arrests'!H242,'Crime Level'!$O$5:$O$29,0))</f>
        <v>low</v>
      </c>
      <c r="G242" s="1" t="str">
        <f>INDEX('Attendance Level'!$H$3:$H$27,MATCH('Number of Arrests'!H242,'Attendance Level'!$C$3:$C$27,0))</f>
        <v>very high</v>
      </c>
      <c r="H242" t="s">
        <v>48</v>
      </c>
      <c r="I242" t="s">
        <v>49</v>
      </c>
      <c r="J242">
        <v>37</v>
      </c>
      <c r="K242">
        <v>21</v>
      </c>
      <c r="L242" t="str">
        <f t="shared" si="10"/>
        <v>win</v>
      </c>
      <c r="N242">
        <v>8</v>
      </c>
      <c r="O242" s="11" t="s">
        <v>19</v>
      </c>
    </row>
    <row r="243" spans="1:16" x14ac:dyDescent="0.25">
      <c r="A243">
        <v>2013</v>
      </c>
      <c r="B243">
        <v>4</v>
      </c>
      <c r="C243" t="s">
        <v>11</v>
      </c>
      <c r="D243" s="14" t="str">
        <f t="shared" si="9"/>
        <v>Y</v>
      </c>
      <c r="E243" s="1">
        <v>0.60069444444444442</v>
      </c>
      <c r="F243" s="1" t="str">
        <f>INDEX('Crime Level'!$R$5:$R$29,MATCH('Number of Arrests'!H243,'Crime Level'!$O$5:$O$29,0))</f>
        <v>low</v>
      </c>
      <c r="G243" s="1" t="str">
        <f>INDEX('Attendance Level'!$H$3:$H$27,MATCH('Number of Arrests'!H243,'Attendance Level'!$C$3:$C$27,0))</f>
        <v>very high</v>
      </c>
      <c r="H243" t="s">
        <v>48</v>
      </c>
      <c r="I243" t="s">
        <v>24</v>
      </c>
      <c r="J243">
        <v>52</v>
      </c>
      <c r="K243">
        <v>20</v>
      </c>
      <c r="L243" t="str">
        <f t="shared" si="10"/>
        <v>win</v>
      </c>
      <c r="N243">
        <v>11</v>
      </c>
      <c r="O243" s="11" t="s">
        <v>14</v>
      </c>
    </row>
    <row r="244" spans="1:16" x14ac:dyDescent="0.25">
      <c r="A244">
        <v>2013</v>
      </c>
      <c r="B244">
        <v>6</v>
      </c>
      <c r="C244" t="s">
        <v>11</v>
      </c>
      <c r="D244" s="14" t="str">
        <f t="shared" si="9"/>
        <v>Y</v>
      </c>
      <c r="E244" s="1">
        <v>0.58680555555555558</v>
      </c>
      <c r="F244" s="1" t="str">
        <f>INDEX('Crime Level'!$R$5:$R$29,MATCH('Number of Arrests'!H244,'Crime Level'!$O$5:$O$29,0))</f>
        <v>low</v>
      </c>
      <c r="G244" s="1" t="str">
        <f>INDEX('Attendance Level'!$H$3:$H$27,MATCH('Number of Arrests'!H244,'Attendance Level'!$C$3:$C$27,0))</f>
        <v>very high</v>
      </c>
      <c r="H244" t="s">
        <v>48</v>
      </c>
      <c r="I244" t="s">
        <v>45</v>
      </c>
      <c r="J244">
        <v>35</v>
      </c>
      <c r="K244">
        <v>19</v>
      </c>
      <c r="L244" t="str">
        <f t="shared" si="10"/>
        <v>win</v>
      </c>
      <c r="N244">
        <v>5</v>
      </c>
      <c r="O244" s="11" t="s">
        <v>14</v>
      </c>
    </row>
    <row r="245" spans="1:16" x14ac:dyDescent="0.25">
      <c r="A245">
        <v>2013</v>
      </c>
      <c r="B245">
        <v>8</v>
      </c>
      <c r="C245" t="s">
        <v>11</v>
      </c>
      <c r="D245" s="14" t="str">
        <f t="shared" si="9"/>
        <v>Y</v>
      </c>
      <c r="E245" s="1">
        <v>0.60069444444444442</v>
      </c>
      <c r="F245" s="1" t="str">
        <f>INDEX('Crime Level'!$R$5:$R$29,MATCH('Number of Arrests'!H245,'Crime Level'!$O$5:$O$29,0))</f>
        <v>low</v>
      </c>
      <c r="G245" s="1" t="str">
        <f>INDEX('Attendance Level'!$H$3:$H$27,MATCH('Number of Arrests'!H245,'Attendance Level'!$C$3:$C$27,0))</f>
        <v>very high</v>
      </c>
      <c r="H245" t="s">
        <v>48</v>
      </c>
      <c r="I245" t="s">
        <v>35</v>
      </c>
      <c r="J245">
        <v>45</v>
      </c>
      <c r="K245">
        <v>21</v>
      </c>
      <c r="L245" t="str">
        <f t="shared" si="10"/>
        <v>win</v>
      </c>
      <c r="N245">
        <v>2</v>
      </c>
      <c r="O245" s="11" t="s">
        <v>14</v>
      </c>
    </row>
    <row r="246" spans="1:16" x14ac:dyDescent="0.25">
      <c r="A246">
        <v>2013</v>
      </c>
      <c r="B246">
        <v>11</v>
      </c>
      <c r="C246" t="s">
        <v>11</v>
      </c>
      <c r="D246" s="14" t="str">
        <f t="shared" si="9"/>
        <v>Y</v>
      </c>
      <c r="E246" s="1">
        <v>0.77083333333333337</v>
      </c>
      <c r="F246" s="1" t="str">
        <f>INDEX('Crime Level'!$R$5:$R$29,MATCH('Number of Arrests'!H246,'Crime Level'!$O$5:$O$29,0))</f>
        <v>low</v>
      </c>
      <c r="G246" s="1" t="str">
        <f>INDEX('Attendance Level'!$H$3:$H$27,MATCH('Number of Arrests'!H246,'Attendance Level'!$C$3:$C$27,0))</f>
        <v>very high</v>
      </c>
      <c r="H246" t="s">
        <v>48</v>
      </c>
      <c r="I246" t="s">
        <v>36</v>
      </c>
      <c r="J246">
        <v>27</v>
      </c>
      <c r="K246">
        <v>17</v>
      </c>
      <c r="L246" t="str">
        <f t="shared" si="10"/>
        <v>win</v>
      </c>
      <c r="N246">
        <v>5</v>
      </c>
      <c r="O246" s="11" t="s">
        <v>19</v>
      </c>
    </row>
    <row r="247" spans="1:16" x14ac:dyDescent="0.25">
      <c r="A247">
        <v>2013</v>
      </c>
      <c r="B247">
        <v>14</v>
      </c>
      <c r="C247" t="s">
        <v>11</v>
      </c>
      <c r="D247" s="14" t="str">
        <f t="shared" si="9"/>
        <v>Y</v>
      </c>
      <c r="E247" s="1">
        <v>0.58680555555555558</v>
      </c>
      <c r="F247" s="1" t="str">
        <f>INDEX('Crime Level'!$R$5:$R$29,MATCH('Number of Arrests'!H247,'Crime Level'!$O$5:$O$29,0))</f>
        <v>low</v>
      </c>
      <c r="G247" s="1" t="str">
        <f>INDEX('Attendance Level'!$H$3:$H$27,MATCH('Number of Arrests'!H247,'Attendance Level'!$C$3:$C$27,0))</f>
        <v>very high</v>
      </c>
      <c r="H247" t="s">
        <v>48</v>
      </c>
      <c r="I247" t="s">
        <v>44</v>
      </c>
      <c r="J247">
        <v>51</v>
      </c>
      <c r="K247">
        <v>28</v>
      </c>
      <c r="L247" t="str">
        <f t="shared" si="10"/>
        <v>win</v>
      </c>
      <c r="N247">
        <v>1</v>
      </c>
      <c r="O247" s="11" t="s">
        <v>14</v>
      </c>
    </row>
    <row r="248" spans="1:16" x14ac:dyDescent="0.25">
      <c r="A248">
        <v>2013</v>
      </c>
      <c r="B248">
        <v>15</v>
      </c>
      <c r="C248" t="s">
        <v>30</v>
      </c>
      <c r="D248" s="14" t="str">
        <f t="shared" si="9"/>
        <v>N</v>
      </c>
      <c r="E248" s="1">
        <v>0.76736111111111116</v>
      </c>
      <c r="F248" s="1" t="str">
        <f>INDEX('Crime Level'!$R$5:$R$29,MATCH('Number of Arrests'!H248,'Crime Level'!$O$5:$O$29,0))</f>
        <v>low</v>
      </c>
      <c r="G248" s="1" t="str">
        <f>INDEX('Attendance Level'!$H$3:$H$27,MATCH('Number of Arrests'!H248,'Attendance Level'!$C$3:$C$27,0))</f>
        <v>very high</v>
      </c>
      <c r="H248" t="s">
        <v>48</v>
      </c>
      <c r="I248" t="s">
        <v>34</v>
      </c>
      <c r="J248">
        <v>20</v>
      </c>
      <c r="K248">
        <v>27</v>
      </c>
      <c r="L248" t="str">
        <f t="shared" si="10"/>
        <v>lose</v>
      </c>
      <c r="N248">
        <v>3</v>
      </c>
      <c r="O248" s="11" t="s">
        <v>19</v>
      </c>
    </row>
    <row r="249" spans="1:16" x14ac:dyDescent="0.25">
      <c r="A249">
        <v>2014</v>
      </c>
      <c r="B249">
        <v>1</v>
      </c>
      <c r="C249" t="s">
        <v>11</v>
      </c>
      <c r="D249" s="14" t="str">
        <f t="shared" si="9"/>
        <v>Y</v>
      </c>
      <c r="E249" s="1">
        <v>0.77083333333333337</v>
      </c>
      <c r="F249" s="1" t="str">
        <f>INDEX('Crime Level'!$R$5:$R$29,MATCH('Number of Arrests'!H249,'Crime Level'!$O$5:$O$29,0))</f>
        <v>low</v>
      </c>
      <c r="G249" s="1" t="str">
        <f>INDEX('Attendance Level'!$H$3:$H$27,MATCH('Number of Arrests'!H249,'Attendance Level'!$C$3:$C$27,0))</f>
        <v>very high</v>
      </c>
      <c r="H249" t="s">
        <v>48</v>
      </c>
      <c r="I249" t="s">
        <v>33</v>
      </c>
      <c r="J249">
        <v>31</v>
      </c>
      <c r="K249">
        <v>24</v>
      </c>
      <c r="N249">
        <v>1</v>
      </c>
      <c r="O249" s="11" t="s">
        <v>14</v>
      </c>
      <c r="P249" s="14"/>
    </row>
    <row r="250" spans="1:16" x14ac:dyDescent="0.25">
      <c r="A250">
        <v>2014</v>
      </c>
      <c r="B250">
        <v>2</v>
      </c>
      <c r="C250" t="s">
        <v>11</v>
      </c>
      <c r="D250" s="14" t="str">
        <f t="shared" si="9"/>
        <v>Y</v>
      </c>
      <c r="E250" s="1">
        <v>0.60069444444444442</v>
      </c>
      <c r="F250" s="1" t="str">
        <f>INDEX('Crime Level'!$R$5:$R$29,MATCH('Number of Arrests'!H250,'Crime Level'!$O$5:$O$29,0))</f>
        <v>low</v>
      </c>
      <c r="G250" s="1" t="str">
        <f>INDEX('Attendance Level'!$H$3:$H$27,MATCH('Number of Arrests'!H250,'Attendance Level'!$C$3:$C$27,0))</f>
        <v>very high</v>
      </c>
      <c r="H250" t="s">
        <v>48</v>
      </c>
      <c r="I250" t="s">
        <v>36</v>
      </c>
      <c r="J250">
        <v>24</v>
      </c>
      <c r="K250">
        <v>17</v>
      </c>
      <c r="N250">
        <v>1</v>
      </c>
      <c r="O250" s="11" t="s">
        <v>19</v>
      </c>
      <c r="P250" s="14"/>
    </row>
    <row r="251" spans="1:16" x14ac:dyDescent="0.25">
      <c r="A251">
        <v>2014</v>
      </c>
      <c r="B251">
        <v>5</v>
      </c>
      <c r="C251" t="s">
        <v>11</v>
      </c>
      <c r="D251" s="14" t="str">
        <f t="shared" si="9"/>
        <v>Y</v>
      </c>
      <c r="E251" s="1">
        <v>0.58680555555555558</v>
      </c>
      <c r="F251" s="1" t="str">
        <f>INDEX('Crime Level'!$R$5:$R$29,MATCH('Number of Arrests'!H251,'Crime Level'!$O$5:$O$29,0))</f>
        <v>low</v>
      </c>
      <c r="G251" s="1" t="str">
        <f>INDEX('Attendance Level'!$H$3:$H$27,MATCH('Number of Arrests'!H251,'Attendance Level'!$C$3:$C$27,0))</f>
        <v>very high</v>
      </c>
      <c r="H251" t="s">
        <v>48</v>
      </c>
      <c r="I251" t="s">
        <v>12</v>
      </c>
      <c r="J251">
        <v>41</v>
      </c>
      <c r="K251">
        <v>20</v>
      </c>
      <c r="N251">
        <v>7</v>
      </c>
      <c r="O251" s="11" t="s">
        <v>14</v>
      </c>
      <c r="P251" s="14"/>
    </row>
    <row r="252" spans="1:16" x14ac:dyDescent="0.25">
      <c r="A252">
        <v>2014</v>
      </c>
      <c r="B252">
        <v>7</v>
      </c>
      <c r="C252" t="s">
        <v>11</v>
      </c>
      <c r="D252" s="14" t="str">
        <f t="shared" si="9"/>
        <v>Y</v>
      </c>
      <c r="E252" s="1">
        <v>0.77083333333333337</v>
      </c>
      <c r="F252" s="1" t="str">
        <f>INDEX('Crime Level'!$R$5:$R$29,MATCH('Number of Arrests'!H252,'Crime Level'!$O$5:$O$29,0))</f>
        <v>low</v>
      </c>
      <c r="G252" s="1" t="str">
        <f>INDEX('Attendance Level'!$H$3:$H$27,MATCH('Number of Arrests'!H252,'Attendance Level'!$C$3:$C$27,0))</f>
        <v>very high</v>
      </c>
      <c r="H252" t="s">
        <v>48</v>
      </c>
      <c r="I252" t="s">
        <v>21</v>
      </c>
      <c r="J252">
        <v>42</v>
      </c>
      <c r="K252">
        <v>17</v>
      </c>
      <c r="N252">
        <v>6</v>
      </c>
      <c r="O252" s="11" t="s">
        <v>14</v>
      </c>
      <c r="P252" s="14"/>
    </row>
    <row r="253" spans="1:16" x14ac:dyDescent="0.25">
      <c r="A253">
        <v>2014</v>
      </c>
      <c r="B253">
        <v>8</v>
      </c>
      <c r="C253" t="s">
        <v>30</v>
      </c>
      <c r="D253" s="14" t="str">
        <f t="shared" si="9"/>
        <v>N</v>
      </c>
      <c r="E253" s="1">
        <v>0.76736111111111116</v>
      </c>
      <c r="F253" s="1" t="str">
        <f>INDEX('Crime Level'!$R$5:$R$29,MATCH('Number of Arrests'!H253,'Crime Level'!$O$5:$O$29,0))</f>
        <v>low</v>
      </c>
      <c r="G253" s="1" t="str">
        <f>INDEX('Attendance Level'!$H$3:$H$27,MATCH('Number of Arrests'!H253,'Attendance Level'!$C$3:$C$27,0))</f>
        <v>very high</v>
      </c>
      <c r="H253" t="s">
        <v>48</v>
      </c>
      <c r="I253" t="s">
        <v>34</v>
      </c>
      <c r="J253">
        <v>35</v>
      </c>
      <c r="K253">
        <v>21</v>
      </c>
      <c r="N253">
        <v>6</v>
      </c>
      <c r="O253" s="11" t="s">
        <v>19</v>
      </c>
      <c r="P253" s="14"/>
    </row>
    <row r="254" spans="1:16" x14ac:dyDescent="0.25">
      <c r="A254">
        <v>2014</v>
      </c>
      <c r="B254">
        <v>12</v>
      </c>
      <c r="C254" t="s">
        <v>11</v>
      </c>
      <c r="D254" s="14" t="str">
        <f t="shared" si="9"/>
        <v>Y</v>
      </c>
      <c r="E254" s="1">
        <v>0.60069444444444442</v>
      </c>
      <c r="F254" s="1" t="str">
        <f>INDEX('Crime Level'!$R$5:$R$29,MATCH('Number of Arrests'!H254,'Crime Level'!$O$5:$O$29,0))</f>
        <v>low</v>
      </c>
      <c r="G254" s="1" t="str">
        <f>INDEX('Attendance Level'!$H$3:$H$27,MATCH('Number of Arrests'!H254,'Attendance Level'!$C$3:$C$27,0))</f>
        <v>very high</v>
      </c>
      <c r="H254" t="s">
        <v>48</v>
      </c>
      <c r="I254" t="s">
        <v>25</v>
      </c>
      <c r="J254">
        <v>39</v>
      </c>
      <c r="K254">
        <v>36</v>
      </c>
      <c r="N254">
        <v>1</v>
      </c>
      <c r="O254" s="11" t="s">
        <v>14</v>
      </c>
      <c r="P254" s="14"/>
    </row>
    <row r="255" spans="1:16" x14ac:dyDescent="0.25">
      <c r="A255">
        <v>2014</v>
      </c>
      <c r="B255">
        <v>14</v>
      </c>
      <c r="C255" t="s">
        <v>11</v>
      </c>
      <c r="D255" s="14" t="str">
        <f t="shared" si="9"/>
        <v>Y</v>
      </c>
      <c r="E255" s="1">
        <v>0.58680555555555558</v>
      </c>
      <c r="F255" s="1" t="str">
        <f>INDEX('Crime Level'!$R$5:$R$29,MATCH('Number of Arrests'!H255,'Crime Level'!$O$5:$O$29,0))</f>
        <v>low</v>
      </c>
      <c r="G255" s="1" t="str">
        <f>INDEX('Attendance Level'!$H$3:$H$27,MATCH('Number of Arrests'!H255,'Attendance Level'!$C$3:$C$27,0))</f>
        <v>very high</v>
      </c>
      <c r="H255" t="s">
        <v>48</v>
      </c>
      <c r="I255" t="s">
        <v>26</v>
      </c>
      <c r="J255">
        <v>24</v>
      </c>
      <c r="K255">
        <v>17</v>
      </c>
      <c r="N255">
        <v>4</v>
      </c>
      <c r="O255" s="11" t="s">
        <v>14</v>
      </c>
      <c r="P255" s="14"/>
    </row>
    <row r="256" spans="1:16" x14ac:dyDescent="0.25">
      <c r="A256">
        <v>2014</v>
      </c>
      <c r="B256">
        <v>17</v>
      </c>
      <c r="C256" t="s">
        <v>11</v>
      </c>
      <c r="D256" s="14" t="str">
        <f t="shared" si="9"/>
        <v>Y</v>
      </c>
      <c r="E256" s="1">
        <v>0.60069444444444442</v>
      </c>
      <c r="F256" s="1" t="str">
        <f>INDEX('Crime Level'!$R$5:$R$29,MATCH('Number of Arrests'!H256,'Crime Level'!$O$5:$O$29,0))</f>
        <v>low</v>
      </c>
      <c r="G256" s="1" t="str">
        <f>INDEX('Attendance Level'!$H$3:$H$27,MATCH('Number of Arrests'!H256,'Attendance Level'!$C$3:$C$27,0))</f>
        <v>very high</v>
      </c>
      <c r="H256" t="s">
        <v>48</v>
      </c>
      <c r="I256" t="s">
        <v>49</v>
      </c>
      <c r="J256">
        <v>47</v>
      </c>
      <c r="K256">
        <v>14</v>
      </c>
      <c r="N256">
        <v>7</v>
      </c>
      <c r="O256" s="11" t="s">
        <v>19</v>
      </c>
      <c r="P256" s="14"/>
    </row>
    <row r="257" spans="1:16" x14ac:dyDescent="0.25">
      <c r="A257">
        <v>2015</v>
      </c>
      <c r="B257">
        <v>1</v>
      </c>
      <c r="C257" t="s">
        <v>11</v>
      </c>
      <c r="D257" s="14" t="str">
        <f t="shared" si="9"/>
        <v>Y</v>
      </c>
      <c r="E257" s="1">
        <v>0.60069444444444442</v>
      </c>
      <c r="F257" s="1" t="str">
        <f>INDEX('Crime Level'!$R$5:$R$29,MATCH('Number of Arrests'!H257,'Crime Level'!$O$5:$O$29,0))</f>
        <v>low</v>
      </c>
      <c r="G257" s="1" t="str">
        <f>INDEX('Attendance Level'!$H$3:$H$27,MATCH('Number of Arrests'!H257,'Attendance Level'!$C$3:$C$27,0))</f>
        <v>very high</v>
      </c>
      <c r="H257" t="s">
        <v>48</v>
      </c>
      <c r="I257" t="s">
        <v>38</v>
      </c>
      <c r="J257">
        <v>19</v>
      </c>
      <c r="K257">
        <v>13</v>
      </c>
      <c r="N257">
        <v>3</v>
      </c>
      <c r="O257" s="11" t="s">
        <v>14</v>
      </c>
      <c r="P257" s="14"/>
    </row>
    <row r="258" spans="1:16" x14ac:dyDescent="0.25">
      <c r="A258">
        <v>2015</v>
      </c>
      <c r="B258">
        <v>4</v>
      </c>
      <c r="C258" t="s">
        <v>11</v>
      </c>
      <c r="D258" s="14" t="str">
        <f t="shared" si="9"/>
        <v>Y</v>
      </c>
      <c r="E258" s="1">
        <v>0.60069444444444442</v>
      </c>
      <c r="F258" s="1" t="str">
        <f>INDEX('Crime Level'!$R$5:$R$29,MATCH('Number of Arrests'!H258,'Crime Level'!$O$5:$O$29,0))</f>
        <v>low</v>
      </c>
      <c r="G258" s="1" t="str">
        <f>INDEX('Attendance Level'!$H$3:$H$27,MATCH('Number of Arrests'!H258,'Attendance Level'!$C$3:$C$27,0))</f>
        <v>very high</v>
      </c>
      <c r="H258" t="s">
        <v>48</v>
      </c>
      <c r="I258" t="s">
        <v>40</v>
      </c>
      <c r="J258">
        <v>23</v>
      </c>
      <c r="K258">
        <v>20</v>
      </c>
      <c r="N258">
        <v>2</v>
      </c>
      <c r="O258" s="11" t="s">
        <v>14</v>
      </c>
      <c r="P258" s="14"/>
    </row>
    <row r="259" spans="1:16" x14ac:dyDescent="0.25">
      <c r="A259">
        <v>2015</v>
      </c>
      <c r="B259">
        <v>8</v>
      </c>
      <c r="C259" t="s">
        <v>11</v>
      </c>
      <c r="D259" s="14" t="str">
        <f t="shared" ref="D259:D322" si="11">IF(OR(C259="Sunday",C259="Saturday"),"Y","N")</f>
        <v>Y</v>
      </c>
      <c r="E259" s="1">
        <v>0.77083333333333337</v>
      </c>
      <c r="F259" s="1" t="str">
        <f>INDEX('Crime Level'!$R$5:$R$29,MATCH('Number of Arrests'!H259,'Crime Level'!$O$5:$O$29,0))</f>
        <v>low</v>
      </c>
      <c r="G259" s="1" t="str">
        <f>INDEX('Attendance Level'!$H$3:$H$27,MATCH('Number of Arrests'!H259,'Attendance Level'!$C$3:$C$27,0))</f>
        <v>very high</v>
      </c>
      <c r="H259" t="s">
        <v>48</v>
      </c>
      <c r="I259" t="s">
        <v>41</v>
      </c>
      <c r="J259">
        <v>29</v>
      </c>
      <c r="K259">
        <v>10</v>
      </c>
      <c r="N259">
        <v>0</v>
      </c>
      <c r="O259" s="11" t="s">
        <v>14</v>
      </c>
      <c r="P259" s="14"/>
    </row>
    <row r="260" spans="1:16" x14ac:dyDescent="0.25">
      <c r="A260">
        <v>2015</v>
      </c>
      <c r="B260">
        <v>10</v>
      </c>
      <c r="C260" t="s">
        <v>11</v>
      </c>
      <c r="D260" s="14" t="str">
        <f t="shared" si="11"/>
        <v>Y</v>
      </c>
      <c r="E260" s="1">
        <v>0.60069444444444442</v>
      </c>
      <c r="F260" s="1" t="str">
        <f>INDEX('Crime Level'!$R$5:$R$29,MATCH('Number of Arrests'!H260,'Crime Level'!$O$5:$O$29,0))</f>
        <v>low</v>
      </c>
      <c r="G260" s="1" t="str">
        <f>INDEX('Attendance Level'!$H$3:$H$27,MATCH('Number of Arrests'!H260,'Attendance Level'!$C$3:$C$27,0))</f>
        <v>very high</v>
      </c>
      <c r="H260" t="s">
        <v>48</v>
      </c>
      <c r="I260" t="s">
        <v>36</v>
      </c>
      <c r="J260">
        <v>13</v>
      </c>
      <c r="K260">
        <v>29</v>
      </c>
      <c r="N260">
        <v>4</v>
      </c>
      <c r="O260" s="11" t="s">
        <v>19</v>
      </c>
      <c r="P260" s="14"/>
    </row>
    <row r="261" spans="1:16" x14ac:dyDescent="0.25">
      <c r="A261">
        <v>2015</v>
      </c>
      <c r="B261">
        <v>12</v>
      </c>
      <c r="C261" t="s">
        <v>11</v>
      </c>
      <c r="D261" s="14" t="str">
        <f t="shared" si="11"/>
        <v>Y</v>
      </c>
      <c r="E261" s="1">
        <v>0.77083333333333337</v>
      </c>
      <c r="F261" s="1" t="str">
        <f>INDEX('Crime Level'!$R$5:$R$29,MATCH('Number of Arrests'!H261,'Crime Level'!$O$5:$O$29,0))</f>
        <v>low</v>
      </c>
      <c r="G261" s="1" t="str">
        <f>INDEX('Attendance Level'!$H$3:$H$27,MATCH('Number of Arrests'!H261,'Attendance Level'!$C$3:$C$27,0))</f>
        <v>very high</v>
      </c>
      <c r="H261" t="s">
        <v>48</v>
      </c>
      <c r="I261" t="s">
        <v>43</v>
      </c>
      <c r="J261">
        <v>30</v>
      </c>
      <c r="K261">
        <v>24</v>
      </c>
      <c r="M261" t="s">
        <v>18</v>
      </c>
      <c r="N261">
        <v>3</v>
      </c>
      <c r="O261" s="11" t="s">
        <v>14</v>
      </c>
      <c r="P261" s="14"/>
    </row>
    <row r="262" spans="1:16" x14ac:dyDescent="0.25">
      <c r="A262">
        <v>2015</v>
      </c>
      <c r="B262">
        <v>14</v>
      </c>
      <c r="C262" t="s">
        <v>11</v>
      </c>
      <c r="D262" s="14" t="str">
        <f t="shared" si="11"/>
        <v>Y</v>
      </c>
      <c r="E262" s="1">
        <v>0.58680555555555558</v>
      </c>
      <c r="F262" s="1" t="str">
        <f>INDEX('Crime Level'!$R$5:$R$29,MATCH('Number of Arrests'!H262,'Crime Level'!$O$5:$O$29,0))</f>
        <v>low</v>
      </c>
      <c r="G262" s="1" t="str">
        <f>INDEX('Attendance Level'!$H$3:$H$27,MATCH('Number of Arrests'!H262,'Attendance Level'!$C$3:$C$27,0))</f>
        <v>very high</v>
      </c>
      <c r="H262" t="s">
        <v>48</v>
      </c>
      <c r="I262" t="s">
        <v>49</v>
      </c>
      <c r="J262">
        <v>12</v>
      </c>
      <c r="K262">
        <v>15</v>
      </c>
      <c r="N262">
        <v>3</v>
      </c>
      <c r="O262" s="11" t="s">
        <v>19</v>
      </c>
      <c r="P262" s="14"/>
    </row>
    <row r="263" spans="1:16" x14ac:dyDescent="0.25">
      <c r="A263">
        <v>2015</v>
      </c>
      <c r="B263">
        <v>16</v>
      </c>
      <c r="C263" t="s">
        <v>27</v>
      </c>
      <c r="D263" s="14" t="str">
        <f t="shared" si="11"/>
        <v>N</v>
      </c>
      <c r="E263" s="1">
        <v>0.77083333333333337</v>
      </c>
      <c r="F263" s="1" t="str">
        <f>INDEX('Crime Level'!$R$5:$R$29,MATCH('Number of Arrests'!H263,'Crime Level'!$O$5:$O$29,0))</f>
        <v>low</v>
      </c>
      <c r="G263" s="1" t="str">
        <f>INDEX('Attendance Level'!$H$3:$H$27,MATCH('Number of Arrests'!H263,'Attendance Level'!$C$3:$C$27,0))</f>
        <v>very high</v>
      </c>
      <c r="H263" t="s">
        <v>48</v>
      </c>
      <c r="I263" t="s">
        <v>39</v>
      </c>
      <c r="J263">
        <v>20</v>
      </c>
      <c r="K263">
        <v>17</v>
      </c>
      <c r="M263" t="s">
        <v>18</v>
      </c>
      <c r="N263">
        <v>1</v>
      </c>
      <c r="O263" s="11" t="s">
        <v>14</v>
      </c>
      <c r="P263" s="14"/>
    </row>
    <row r="264" spans="1:16" x14ac:dyDescent="0.25">
      <c r="A264">
        <v>2015</v>
      </c>
      <c r="B264">
        <v>17</v>
      </c>
      <c r="C264" t="s">
        <v>11</v>
      </c>
      <c r="D264" s="14" t="str">
        <f t="shared" si="11"/>
        <v>Y</v>
      </c>
      <c r="E264" s="1">
        <v>0.60069444444444442</v>
      </c>
      <c r="F264" s="1" t="str">
        <f>INDEX('Crime Level'!$R$5:$R$29,MATCH('Number of Arrests'!H264,'Crime Level'!$O$5:$O$29,0))</f>
        <v>low</v>
      </c>
      <c r="G264" s="1" t="str">
        <f>INDEX('Attendance Level'!$H$3:$H$27,MATCH('Number of Arrests'!H264,'Attendance Level'!$C$3:$C$27,0))</f>
        <v>very high</v>
      </c>
      <c r="H264" t="s">
        <v>48</v>
      </c>
      <c r="I264" t="s">
        <v>34</v>
      </c>
      <c r="J264">
        <v>27</v>
      </c>
      <c r="K264">
        <v>20</v>
      </c>
      <c r="N264">
        <v>0</v>
      </c>
      <c r="O264" s="11" t="s">
        <v>19</v>
      </c>
      <c r="P264" s="14"/>
    </row>
    <row r="265" spans="1:16" hidden="1" x14ac:dyDescent="0.25">
      <c r="A265">
        <v>2011</v>
      </c>
      <c r="B265">
        <v>2</v>
      </c>
      <c r="C265" t="s">
        <v>11</v>
      </c>
      <c r="D265" s="14" t="str">
        <f t="shared" si="11"/>
        <v>Y</v>
      </c>
      <c r="E265" s="1">
        <v>0.54166666666666663</v>
      </c>
      <c r="F265" s="1" t="str">
        <f>INDEX('Crime Level'!$R$5:$R$29,MATCH('Number of Arrests'!H265,'Crime Level'!$O$5:$O$29,0))</f>
        <v>very high</v>
      </c>
      <c r="G265" s="1" t="str">
        <f>INDEX('Attendance Level'!$H$3:$H$27,MATCH('Number of Arrests'!H265,'Attendance Level'!$C$3:$C$27,0))</f>
        <v>very low</v>
      </c>
      <c r="H265" t="s">
        <v>28</v>
      </c>
      <c r="I265" t="s">
        <v>36</v>
      </c>
      <c r="J265">
        <v>48</v>
      </c>
      <c r="K265">
        <v>3</v>
      </c>
      <c r="O265" s="11" t="s">
        <v>14</v>
      </c>
      <c r="P265" s="14">
        <f t="shared" ref="P265:P304" si="12">IF(J265=K265,1,0)</f>
        <v>0</v>
      </c>
    </row>
    <row r="266" spans="1:16" hidden="1" x14ac:dyDescent="0.25">
      <c r="A266">
        <v>2011</v>
      </c>
      <c r="B266">
        <v>5</v>
      </c>
      <c r="C266" t="s">
        <v>27</v>
      </c>
      <c r="D266" s="14" t="str">
        <f t="shared" si="11"/>
        <v>N</v>
      </c>
      <c r="E266" s="1">
        <v>0.85416666666666663</v>
      </c>
      <c r="F266" s="1" t="str">
        <f>INDEX('Crime Level'!$R$5:$R$29,MATCH('Number of Arrests'!H266,'Crime Level'!$O$5:$O$29,0))</f>
        <v>very high</v>
      </c>
      <c r="G266" s="1" t="str">
        <f>INDEX('Attendance Level'!$H$3:$H$27,MATCH('Number of Arrests'!H266,'Attendance Level'!$C$3:$C$27,0))</f>
        <v>very low</v>
      </c>
      <c r="H266" t="s">
        <v>28</v>
      </c>
      <c r="I266" t="s">
        <v>29</v>
      </c>
      <c r="J266">
        <v>24</v>
      </c>
      <c r="K266">
        <v>13</v>
      </c>
      <c r="O266" s="11" t="s">
        <v>19</v>
      </c>
      <c r="P266" s="14">
        <f t="shared" si="12"/>
        <v>0</v>
      </c>
    </row>
    <row r="267" spans="1:16" hidden="1" x14ac:dyDescent="0.25">
      <c r="A267">
        <v>2011</v>
      </c>
      <c r="B267">
        <v>6</v>
      </c>
      <c r="C267" t="s">
        <v>11</v>
      </c>
      <c r="D267" s="14" t="str">
        <f t="shared" si="11"/>
        <v>Y</v>
      </c>
      <c r="E267" s="1">
        <v>0.54166666666666663</v>
      </c>
      <c r="F267" s="1" t="str">
        <f>INDEX('Crime Level'!$R$5:$R$29,MATCH('Number of Arrests'!H267,'Crime Level'!$O$5:$O$29,0))</f>
        <v>very high</v>
      </c>
      <c r="G267" s="1" t="str">
        <f>INDEX('Attendance Level'!$H$3:$H$27,MATCH('Number of Arrests'!H267,'Attendance Level'!$C$3:$C$27,0))</f>
        <v>very low</v>
      </c>
      <c r="H267" t="s">
        <v>28</v>
      </c>
      <c r="I267" t="s">
        <v>21</v>
      </c>
      <c r="J267">
        <v>19</v>
      </c>
      <c r="K267">
        <v>25</v>
      </c>
      <c r="O267" s="11" t="s">
        <v>14</v>
      </c>
      <c r="P267" s="14">
        <f t="shared" si="12"/>
        <v>0</v>
      </c>
    </row>
    <row r="268" spans="1:16" hidden="1" x14ac:dyDescent="0.25">
      <c r="A268">
        <v>2011</v>
      </c>
      <c r="B268">
        <v>7</v>
      </c>
      <c r="C268" t="s">
        <v>11</v>
      </c>
      <c r="D268" s="14" t="str">
        <f t="shared" si="11"/>
        <v>Y</v>
      </c>
      <c r="E268" s="1">
        <v>0.54166666666666663</v>
      </c>
      <c r="F268" s="1" t="str">
        <f>INDEX('Crime Level'!$R$5:$R$29,MATCH('Number of Arrests'!H268,'Crime Level'!$O$5:$O$29,0))</f>
        <v>very high</v>
      </c>
      <c r="G268" s="1" t="str">
        <f>INDEX('Attendance Level'!$H$3:$H$27,MATCH('Number of Arrests'!H268,'Attendance Level'!$C$3:$C$27,0))</f>
        <v>very low</v>
      </c>
      <c r="H268" t="s">
        <v>28</v>
      </c>
      <c r="I268" t="s">
        <v>31</v>
      </c>
      <c r="J268">
        <v>16</v>
      </c>
      <c r="K268">
        <v>23</v>
      </c>
      <c r="O268" s="11" t="s">
        <v>14</v>
      </c>
      <c r="P268" s="14">
        <f t="shared" si="12"/>
        <v>0</v>
      </c>
    </row>
    <row r="269" spans="1:16" hidden="1" x14ac:dyDescent="0.25">
      <c r="A269">
        <v>2011</v>
      </c>
      <c r="B269">
        <v>11</v>
      </c>
      <c r="C269" t="s">
        <v>11</v>
      </c>
      <c r="D269" s="14" t="str">
        <f t="shared" si="11"/>
        <v>Y</v>
      </c>
      <c r="E269" s="1">
        <v>0.54166666666666663</v>
      </c>
      <c r="F269" s="1" t="str">
        <f>INDEX('Crime Level'!$R$5:$R$29,MATCH('Number of Arrests'!H269,'Crime Level'!$O$5:$O$29,0))</f>
        <v>very high</v>
      </c>
      <c r="G269" s="1" t="str">
        <f>INDEX('Attendance Level'!$H$3:$H$27,MATCH('Number of Arrests'!H269,'Attendance Level'!$C$3:$C$27,0))</f>
        <v>very low</v>
      </c>
      <c r="H269" t="s">
        <v>28</v>
      </c>
      <c r="I269" t="s">
        <v>13</v>
      </c>
      <c r="J269">
        <v>49</v>
      </c>
      <c r="K269">
        <v>35</v>
      </c>
      <c r="O269" s="11" t="s">
        <v>14</v>
      </c>
      <c r="P269" s="14">
        <f t="shared" si="12"/>
        <v>0</v>
      </c>
    </row>
    <row r="270" spans="1:16" hidden="1" x14ac:dyDescent="0.25">
      <c r="A270">
        <v>2011</v>
      </c>
      <c r="B270">
        <v>12</v>
      </c>
      <c r="C270" t="s">
        <v>30</v>
      </c>
      <c r="D270" s="14" t="str">
        <f t="shared" si="11"/>
        <v>N</v>
      </c>
      <c r="E270" s="1">
        <v>0.52083333333333337</v>
      </c>
      <c r="F270" s="1" t="str">
        <f>INDEX('Crime Level'!$R$5:$R$29,MATCH('Number of Arrests'!H270,'Crime Level'!$O$5:$O$29,0))</f>
        <v>very high</v>
      </c>
      <c r="G270" s="1" t="str">
        <f>INDEX('Attendance Level'!$H$3:$H$27,MATCH('Number of Arrests'!H270,'Attendance Level'!$C$3:$C$27,0))</f>
        <v>very low</v>
      </c>
      <c r="H270" t="s">
        <v>28</v>
      </c>
      <c r="I270" t="s">
        <v>41</v>
      </c>
      <c r="J270">
        <v>15</v>
      </c>
      <c r="K270">
        <v>27</v>
      </c>
      <c r="O270" s="11" t="s">
        <v>19</v>
      </c>
      <c r="P270" s="14">
        <f t="shared" si="12"/>
        <v>0</v>
      </c>
    </row>
    <row r="271" spans="1:16" hidden="1" x14ac:dyDescent="0.25">
      <c r="A271">
        <v>2011</v>
      </c>
      <c r="B271">
        <v>14</v>
      </c>
      <c r="C271" t="s">
        <v>11</v>
      </c>
      <c r="D271" s="14" t="str">
        <f t="shared" si="11"/>
        <v>Y</v>
      </c>
      <c r="E271" s="1">
        <v>0.54166666666666663</v>
      </c>
      <c r="F271" s="1" t="str">
        <f>INDEX('Crime Level'!$R$5:$R$29,MATCH('Number of Arrests'!H271,'Crime Level'!$O$5:$O$29,0))</f>
        <v>very high</v>
      </c>
      <c r="G271" s="1" t="str">
        <f>INDEX('Attendance Level'!$H$3:$H$27,MATCH('Number of Arrests'!H271,'Attendance Level'!$C$3:$C$27,0))</f>
        <v>very low</v>
      </c>
      <c r="H271" t="s">
        <v>28</v>
      </c>
      <c r="I271" t="s">
        <v>40</v>
      </c>
      <c r="J271">
        <v>34</v>
      </c>
      <c r="K271">
        <v>28</v>
      </c>
      <c r="O271" s="11" t="s">
        <v>19</v>
      </c>
      <c r="P271" s="14">
        <f t="shared" si="12"/>
        <v>0</v>
      </c>
    </row>
    <row r="272" spans="1:16" hidden="1" x14ac:dyDescent="0.25">
      <c r="A272">
        <v>2011</v>
      </c>
      <c r="B272">
        <v>16</v>
      </c>
      <c r="C272" t="s">
        <v>46</v>
      </c>
      <c r="D272" s="14" t="str">
        <f t="shared" si="11"/>
        <v>Y</v>
      </c>
      <c r="E272" s="1">
        <v>0.67013888888888884</v>
      </c>
      <c r="F272" s="1" t="str">
        <f>INDEX('Crime Level'!$R$5:$R$29,MATCH('Number of Arrests'!H272,'Crime Level'!$O$5:$O$29,0))</f>
        <v>very high</v>
      </c>
      <c r="G272" s="1" t="str">
        <f>INDEX('Attendance Level'!$H$3:$H$27,MATCH('Number of Arrests'!H272,'Attendance Level'!$C$3:$C$27,0))</f>
        <v>very low</v>
      </c>
      <c r="H272" t="s">
        <v>28</v>
      </c>
      <c r="I272" t="s">
        <v>34</v>
      </c>
      <c r="J272">
        <v>38</v>
      </c>
      <c r="K272">
        <v>10</v>
      </c>
      <c r="O272" s="11" t="s">
        <v>14</v>
      </c>
      <c r="P272" s="14">
        <f t="shared" si="12"/>
        <v>0</v>
      </c>
    </row>
    <row r="273" spans="1:16" hidden="1" x14ac:dyDescent="0.25">
      <c r="A273">
        <v>2012</v>
      </c>
      <c r="B273">
        <v>1</v>
      </c>
      <c r="C273" t="s">
        <v>11</v>
      </c>
      <c r="D273" s="14" t="str">
        <f t="shared" si="11"/>
        <v>Y</v>
      </c>
      <c r="E273" s="1">
        <v>0.54166666666666663</v>
      </c>
      <c r="F273" s="1" t="str">
        <f>INDEX('Crime Level'!$R$5:$R$29,MATCH('Number of Arrests'!H273,'Crime Level'!$O$5:$O$29,0))</f>
        <v>very high</v>
      </c>
      <c r="G273" s="1" t="str">
        <f>INDEX('Attendance Level'!$H$3:$H$27,MATCH('Number of Arrests'!H273,'Attendance Level'!$C$3:$C$27,0))</f>
        <v>very low</v>
      </c>
      <c r="H273" t="s">
        <v>28</v>
      </c>
      <c r="I273" t="s">
        <v>17</v>
      </c>
      <c r="J273">
        <v>27</v>
      </c>
      <c r="K273">
        <v>23</v>
      </c>
      <c r="O273" s="11" t="s">
        <v>14</v>
      </c>
      <c r="P273" s="14">
        <f t="shared" si="12"/>
        <v>0</v>
      </c>
    </row>
    <row r="274" spans="1:16" hidden="1" x14ac:dyDescent="0.25">
      <c r="A274">
        <v>2012</v>
      </c>
      <c r="B274">
        <v>4</v>
      </c>
      <c r="C274" t="s">
        <v>11</v>
      </c>
      <c r="D274" s="14" t="str">
        <f t="shared" si="11"/>
        <v>Y</v>
      </c>
      <c r="E274" s="1">
        <v>0.54166666666666663</v>
      </c>
      <c r="F274" s="1" t="str">
        <f>INDEX('Crime Level'!$R$5:$R$29,MATCH('Number of Arrests'!H274,'Crime Level'!$O$5:$O$29,0))</f>
        <v>very high</v>
      </c>
      <c r="G274" s="1" t="str">
        <f>INDEX('Attendance Level'!$H$3:$H$27,MATCH('Number of Arrests'!H274,'Attendance Level'!$C$3:$C$27,0))</f>
        <v>very low</v>
      </c>
      <c r="H274" t="s">
        <v>28</v>
      </c>
      <c r="I274" t="s">
        <v>40</v>
      </c>
      <c r="J274">
        <v>13</v>
      </c>
      <c r="K274">
        <v>20</v>
      </c>
      <c r="O274" s="11" t="s">
        <v>19</v>
      </c>
      <c r="P274" s="14">
        <f t="shared" si="12"/>
        <v>0</v>
      </c>
    </row>
    <row r="275" spans="1:16" hidden="1" x14ac:dyDescent="0.25">
      <c r="A275">
        <v>2012</v>
      </c>
      <c r="B275">
        <v>8</v>
      </c>
      <c r="C275" t="s">
        <v>11</v>
      </c>
      <c r="D275" s="14" t="str">
        <f t="shared" si="11"/>
        <v>Y</v>
      </c>
      <c r="E275" s="1">
        <v>0.54166666666666663</v>
      </c>
      <c r="F275" s="1" t="str">
        <f>INDEX('Crime Level'!$R$5:$R$29,MATCH('Number of Arrests'!H275,'Crime Level'!$O$5:$O$29,0))</f>
        <v>very high</v>
      </c>
      <c r="G275" s="1" t="str">
        <f>INDEX('Attendance Level'!$H$3:$H$27,MATCH('Number of Arrests'!H275,'Attendance Level'!$C$3:$C$27,0))</f>
        <v>very low</v>
      </c>
      <c r="H275" t="s">
        <v>28</v>
      </c>
      <c r="I275" t="s">
        <v>23</v>
      </c>
      <c r="J275">
        <v>28</v>
      </c>
      <c r="K275">
        <v>24</v>
      </c>
      <c r="O275" s="11" t="s">
        <v>14</v>
      </c>
      <c r="P275" s="14">
        <f t="shared" si="12"/>
        <v>0</v>
      </c>
    </row>
    <row r="276" spans="1:16" hidden="1" x14ac:dyDescent="0.25">
      <c r="A276">
        <v>2012</v>
      </c>
      <c r="B276">
        <v>11</v>
      </c>
      <c r="C276" t="s">
        <v>11</v>
      </c>
      <c r="D276" s="14" t="str">
        <f t="shared" si="11"/>
        <v>Y</v>
      </c>
      <c r="E276" s="1">
        <v>0.54166666666666663</v>
      </c>
      <c r="F276" s="1" t="str">
        <f>INDEX('Crime Level'!$R$5:$R$29,MATCH('Number of Arrests'!H276,'Crime Level'!$O$5:$O$29,0))</f>
        <v>very high</v>
      </c>
      <c r="G276" s="1" t="str">
        <f>INDEX('Attendance Level'!$H$3:$H$27,MATCH('Number of Arrests'!H276,'Attendance Level'!$C$3:$C$27,0))</f>
        <v>very low</v>
      </c>
      <c r="H276" t="s">
        <v>28</v>
      </c>
      <c r="I276" t="s">
        <v>41</v>
      </c>
      <c r="J276">
        <v>20</v>
      </c>
      <c r="K276">
        <v>24</v>
      </c>
      <c r="O276" s="11" t="s">
        <v>19</v>
      </c>
      <c r="P276" s="14">
        <f t="shared" si="12"/>
        <v>0</v>
      </c>
    </row>
    <row r="277" spans="1:16" hidden="1" x14ac:dyDescent="0.25">
      <c r="A277">
        <v>2012</v>
      </c>
      <c r="B277">
        <v>12</v>
      </c>
      <c r="C277" t="s">
        <v>30</v>
      </c>
      <c r="D277" s="14" t="str">
        <f t="shared" si="11"/>
        <v>N</v>
      </c>
      <c r="E277" s="1">
        <v>0.52083333333333337</v>
      </c>
      <c r="F277" s="1" t="str">
        <f>INDEX('Crime Level'!$R$5:$R$29,MATCH('Number of Arrests'!H277,'Crime Level'!$O$5:$O$29,0))</f>
        <v>very high</v>
      </c>
      <c r="G277" s="1" t="str">
        <f>INDEX('Attendance Level'!$H$3:$H$27,MATCH('Number of Arrests'!H277,'Attendance Level'!$C$3:$C$27,0))</f>
        <v>very low</v>
      </c>
      <c r="H277" t="s">
        <v>28</v>
      </c>
      <c r="I277" t="s">
        <v>32</v>
      </c>
      <c r="J277">
        <v>31</v>
      </c>
      <c r="K277">
        <v>34</v>
      </c>
      <c r="M277" t="s">
        <v>18</v>
      </c>
      <c r="O277" s="11" t="s">
        <v>14</v>
      </c>
      <c r="P277" s="14">
        <f t="shared" si="12"/>
        <v>0</v>
      </c>
    </row>
    <row r="278" spans="1:16" hidden="1" x14ac:dyDescent="0.25">
      <c r="A278">
        <v>2012</v>
      </c>
      <c r="B278">
        <v>13</v>
      </c>
      <c r="C278" t="s">
        <v>11</v>
      </c>
      <c r="D278" s="14" t="str">
        <f t="shared" si="11"/>
        <v>Y</v>
      </c>
      <c r="E278" s="1">
        <v>0.54166666666666663</v>
      </c>
      <c r="F278" s="1" t="str">
        <f>INDEX('Crime Level'!$R$5:$R$29,MATCH('Number of Arrests'!H278,'Crime Level'!$O$5:$O$29,0))</f>
        <v>very high</v>
      </c>
      <c r="G278" s="1" t="str">
        <f>INDEX('Attendance Level'!$H$3:$H$27,MATCH('Number of Arrests'!H278,'Attendance Level'!$C$3:$C$27,0))</f>
        <v>very low</v>
      </c>
      <c r="H278" t="s">
        <v>28</v>
      </c>
      <c r="I278" t="s">
        <v>33</v>
      </c>
      <c r="J278">
        <v>33</v>
      </c>
      <c r="K278">
        <v>35</v>
      </c>
      <c r="O278" s="11" t="s">
        <v>14</v>
      </c>
      <c r="P278" s="14">
        <f t="shared" si="12"/>
        <v>0</v>
      </c>
    </row>
    <row r="279" spans="1:16" hidden="1" x14ac:dyDescent="0.25">
      <c r="A279">
        <v>2012</v>
      </c>
      <c r="B279">
        <v>16</v>
      </c>
      <c r="C279" t="s">
        <v>46</v>
      </c>
      <c r="D279" s="14" t="str">
        <f t="shared" si="11"/>
        <v>Y</v>
      </c>
      <c r="E279" s="1">
        <v>0.85416666666666663</v>
      </c>
      <c r="F279" s="1" t="str">
        <f>INDEX('Crime Level'!$R$5:$R$29,MATCH('Number of Arrests'!H279,'Crime Level'!$O$5:$O$29,0))</f>
        <v>very high</v>
      </c>
      <c r="G279" s="1" t="str">
        <f>INDEX('Attendance Level'!$H$3:$H$27,MATCH('Number of Arrests'!H279,'Attendance Level'!$C$3:$C$27,0))</f>
        <v>very low</v>
      </c>
      <c r="H279" t="s">
        <v>28</v>
      </c>
      <c r="I279" t="s">
        <v>31</v>
      </c>
      <c r="J279">
        <v>18</v>
      </c>
      <c r="K279">
        <v>31</v>
      </c>
      <c r="O279" s="11" t="s">
        <v>14</v>
      </c>
      <c r="P279" s="14">
        <f t="shared" si="12"/>
        <v>0</v>
      </c>
    </row>
    <row r="280" spans="1:16" hidden="1" x14ac:dyDescent="0.25">
      <c r="A280">
        <v>2012</v>
      </c>
      <c r="B280">
        <v>17</v>
      </c>
      <c r="C280" t="s">
        <v>11</v>
      </c>
      <c r="D280" s="14" t="str">
        <f t="shared" si="11"/>
        <v>Y</v>
      </c>
      <c r="E280" s="1">
        <v>0.54166666666666663</v>
      </c>
      <c r="F280" s="1" t="str">
        <f>INDEX('Crime Level'!$R$5:$R$29,MATCH('Number of Arrests'!H280,'Crime Level'!$O$5:$O$29,0))</f>
        <v>very high</v>
      </c>
      <c r="G280" s="1" t="str">
        <f>INDEX('Attendance Level'!$H$3:$H$27,MATCH('Number of Arrests'!H280,'Attendance Level'!$C$3:$C$27,0))</f>
        <v>very low</v>
      </c>
      <c r="H280" t="s">
        <v>28</v>
      </c>
      <c r="I280" t="s">
        <v>29</v>
      </c>
      <c r="J280">
        <v>24</v>
      </c>
      <c r="K280">
        <v>26</v>
      </c>
      <c r="O280" s="11" t="s">
        <v>19</v>
      </c>
      <c r="P280" s="14">
        <f t="shared" si="12"/>
        <v>0</v>
      </c>
    </row>
    <row r="281" spans="1:16" hidden="1" x14ac:dyDescent="0.25">
      <c r="A281">
        <v>2013</v>
      </c>
      <c r="B281">
        <v>1</v>
      </c>
      <c r="C281" t="s">
        <v>11</v>
      </c>
      <c r="D281" s="14" t="str">
        <f t="shared" si="11"/>
        <v>Y</v>
      </c>
      <c r="E281" s="1">
        <v>0.54166666666666663</v>
      </c>
      <c r="F281" s="1" t="str">
        <f>INDEX('Crime Level'!$R$5:$R$29,MATCH('Number of Arrests'!H281,'Crime Level'!$O$5:$O$29,0))</f>
        <v>very high</v>
      </c>
      <c r="G281" s="1" t="str">
        <f>INDEX('Attendance Level'!$H$3:$H$27,MATCH('Number of Arrests'!H281,'Attendance Level'!$C$3:$C$27,0))</f>
        <v>very low</v>
      </c>
      <c r="H281" t="s">
        <v>28</v>
      </c>
      <c r="I281" t="s">
        <v>40</v>
      </c>
      <c r="J281">
        <v>34</v>
      </c>
      <c r="K281">
        <v>24</v>
      </c>
      <c r="O281" s="11" t="s">
        <v>19</v>
      </c>
      <c r="P281" s="14">
        <f t="shared" si="12"/>
        <v>0</v>
      </c>
    </row>
    <row r="282" spans="1:16" hidden="1" x14ac:dyDescent="0.25">
      <c r="A282">
        <v>2013</v>
      </c>
      <c r="B282">
        <v>4</v>
      </c>
      <c r="C282" t="s">
        <v>11</v>
      </c>
      <c r="D282" s="14" t="str">
        <f t="shared" si="11"/>
        <v>Y</v>
      </c>
      <c r="E282" s="1">
        <v>0.54166666666666663</v>
      </c>
      <c r="F282" s="1" t="str">
        <f>INDEX('Crime Level'!$R$5:$R$29,MATCH('Number of Arrests'!H282,'Crime Level'!$O$5:$O$29,0))</f>
        <v>very high</v>
      </c>
      <c r="G282" s="1" t="str">
        <f>INDEX('Attendance Level'!$H$3:$H$27,MATCH('Number of Arrests'!H282,'Attendance Level'!$C$3:$C$27,0))</f>
        <v>very low</v>
      </c>
      <c r="H282" t="s">
        <v>28</v>
      </c>
      <c r="I282" t="s">
        <v>29</v>
      </c>
      <c r="J282">
        <v>40</v>
      </c>
      <c r="K282">
        <v>32</v>
      </c>
      <c r="O282" s="11" t="s">
        <v>19</v>
      </c>
      <c r="P282" s="14">
        <f t="shared" si="12"/>
        <v>0</v>
      </c>
    </row>
    <row r="283" spans="1:16" hidden="1" x14ac:dyDescent="0.25">
      <c r="A283">
        <v>2013</v>
      </c>
      <c r="B283">
        <v>7</v>
      </c>
      <c r="C283" t="s">
        <v>11</v>
      </c>
      <c r="D283" s="14" t="str">
        <f t="shared" si="11"/>
        <v>Y</v>
      </c>
      <c r="E283" s="1">
        <v>0.54166666666666663</v>
      </c>
      <c r="F283" s="1" t="str">
        <f>INDEX('Crime Level'!$R$5:$R$29,MATCH('Number of Arrests'!H283,'Crime Level'!$O$5:$O$29,0))</f>
        <v>very high</v>
      </c>
      <c r="G283" s="1" t="str">
        <f>INDEX('Attendance Level'!$H$3:$H$27,MATCH('Number of Arrests'!H283,'Attendance Level'!$C$3:$C$27,0))</f>
        <v>very low</v>
      </c>
      <c r="H283" t="s">
        <v>28</v>
      </c>
      <c r="I283" t="s">
        <v>39</v>
      </c>
      <c r="J283">
        <v>24</v>
      </c>
      <c r="K283">
        <v>27</v>
      </c>
      <c r="O283" s="11" t="s">
        <v>14</v>
      </c>
      <c r="P283" s="14">
        <f t="shared" si="12"/>
        <v>0</v>
      </c>
    </row>
    <row r="284" spans="1:16" hidden="1" x14ac:dyDescent="0.25">
      <c r="A284">
        <v>2013</v>
      </c>
      <c r="B284">
        <v>8</v>
      </c>
      <c r="C284" t="s">
        <v>11</v>
      </c>
      <c r="D284" s="14" t="str">
        <f t="shared" si="11"/>
        <v>Y</v>
      </c>
      <c r="E284" s="1">
        <v>0.54166666666666663</v>
      </c>
      <c r="F284" s="1" t="str">
        <f>INDEX('Crime Level'!$R$5:$R$29,MATCH('Number of Arrests'!H284,'Crime Level'!$O$5:$O$29,0))</f>
        <v>very high</v>
      </c>
      <c r="G284" s="1" t="str">
        <f>INDEX('Attendance Level'!$H$3:$H$27,MATCH('Number of Arrests'!H284,'Attendance Level'!$C$3:$C$27,0))</f>
        <v>very low</v>
      </c>
      <c r="H284" t="s">
        <v>28</v>
      </c>
      <c r="I284" t="s">
        <v>20</v>
      </c>
      <c r="J284">
        <v>31</v>
      </c>
      <c r="K284">
        <v>30</v>
      </c>
      <c r="O284" s="11" t="s">
        <v>14</v>
      </c>
      <c r="P284" s="14">
        <f t="shared" si="12"/>
        <v>0</v>
      </c>
    </row>
    <row r="285" spans="1:16" hidden="1" x14ac:dyDescent="0.25">
      <c r="A285">
        <v>2013</v>
      </c>
      <c r="B285">
        <v>12</v>
      </c>
      <c r="C285" t="s">
        <v>11</v>
      </c>
      <c r="D285" s="14" t="str">
        <f t="shared" si="11"/>
        <v>Y</v>
      </c>
      <c r="E285" s="1">
        <v>0.54166666666666663</v>
      </c>
      <c r="F285" s="1" t="str">
        <f>INDEX('Crime Level'!$R$5:$R$29,MATCH('Number of Arrests'!H285,'Crime Level'!$O$5:$O$29,0))</f>
        <v>very high</v>
      </c>
      <c r="G285" s="1" t="str">
        <f>INDEX('Attendance Level'!$H$3:$H$27,MATCH('Number of Arrests'!H285,'Attendance Level'!$C$3:$C$27,0))</f>
        <v>very low</v>
      </c>
      <c r="H285" t="s">
        <v>28</v>
      </c>
      <c r="I285" t="s">
        <v>47</v>
      </c>
      <c r="J285">
        <v>21</v>
      </c>
      <c r="K285">
        <v>24</v>
      </c>
      <c r="O285" s="11" t="s">
        <v>14</v>
      </c>
      <c r="P285" s="14">
        <f t="shared" si="12"/>
        <v>0</v>
      </c>
    </row>
    <row r="286" spans="1:16" hidden="1" x14ac:dyDescent="0.25">
      <c r="A286">
        <v>2013</v>
      </c>
      <c r="B286">
        <v>13</v>
      </c>
      <c r="C286" t="s">
        <v>30</v>
      </c>
      <c r="D286" s="14" t="str">
        <f t="shared" si="11"/>
        <v>N</v>
      </c>
      <c r="E286" s="1">
        <v>0.52083333333333337</v>
      </c>
      <c r="F286" s="1" t="str">
        <f>INDEX('Crime Level'!$R$5:$R$29,MATCH('Number of Arrests'!H286,'Crime Level'!$O$5:$O$29,0))</f>
        <v>very high</v>
      </c>
      <c r="G286" s="1" t="str">
        <f>INDEX('Attendance Level'!$H$3:$H$27,MATCH('Number of Arrests'!H286,'Attendance Level'!$C$3:$C$27,0))</f>
        <v>very low</v>
      </c>
      <c r="H286" t="s">
        <v>28</v>
      </c>
      <c r="I286" t="s">
        <v>41</v>
      </c>
      <c r="J286">
        <v>40</v>
      </c>
      <c r="K286">
        <v>10</v>
      </c>
      <c r="O286" s="11" t="s">
        <v>19</v>
      </c>
      <c r="P286" s="14">
        <f t="shared" si="12"/>
        <v>0</v>
      </c>
    </row>
    <row r="287" spans="1:16" hidden="1" x14ac:dyDescent="0.25">
      <c r="A287">
        <v>2013</v>
      </c>
      <c r="B287">
        <v>15</v>
      </c>
      <c r="C287" t="s">
        <v>27</v>
      </c>
      <c r="D287" s="14" t="str">
        <f t="shared" si="11"/>
        <v>N</v>
      </c>
      <c r="E287" s="1">
        <v>0.86111111111111116</v>
      </c>
      <c r="F287" s="1" t="str">
        <f>INDEX('Crime Level'!$R$5:$R$29,MATCH('Number of Arrests'!H287,'Crime Level'!$O$5:$O$29,0))</f>
        <v>very high</v>
      </c>
      <c r="G287" s="1" t="str">
        <f>INDEX('Attendance Level'!$H$3:$H$27,MATCH('Number of Arrests'!H287,'Attendance Level'!$C$3:$C$27,0))</f>
        <v>very low</v>
      </c>
      <c r="H287" t="s">
        <v>28</v>
      </c>
      <c r="I287" t="s">
        <v>38</v>
      </c>
      <c r="J287">
        <v>16</v>
      </c>
      <c r="K287">
        <v>18</v>
      </c>
      <c r="O287" s="11" t="s">
        <v>14</v>
      </c>
      <c r="P287" s="14">
        <f t="shared" si="12"/>
        <v>0</v>
      </c>
    </row>
    <row r="288" spans="1:16" hidden="1" x14ac:dyDescent="0.25">
      <c r="A288">
        <v>2013</v>
      </c>
      <c r="B288">
        <v>16</v>
      </c>
      <c r="C288" t="s">
        <v>11</v>
      </c>
      <c r="D288" s="14" t="str">
        <f t="shared" si="11"/>
        <v>Y</v>
      </c>
      <c r="E288" s="1">
        <v>0.54166666666666663</v>
      </c>
      <c r="F288" s="1" t="str">
        <f>INDEX('Crime Level'!$R$5:$R$29,MATCH('Number of Arrests'!H288,'Crime Level'!$O$5:$O$29,0))</f>
        <v>very high</v>
      </c>
      <c r="G288" s="1" t="str">
        <f>INDEX('Attendance Level'!$H$3:$H$27,MATCH('Number of Arrests'!H288,'Attendance Level'!$C$3:$C$27,0))</f>
        <v>very low</v>
      </c>
      <c r="H288" t="s">
        <v>28</v>
      </c>
      <c r="I288" t="s">
        <v>15</v>
      </c>
      <c r="J288">
        <v>20</v>
      </c>
      <c r="K288">
        <v>23</v>
      </c>
      <c r="M288" t="s">
        <v>18</v>
      </c>
      <c r="O288" s="11" t="s">
        <v>14</v>
      </c>
      <c r="P288" s="14">
        <f t="shared" si="12"/>
        <v>0</v>
      </c>
    </row>
    <row r="289" spans="1:16" hidden="1" x14ac:dyDescent="0.25">
      <c r="A289">
        <v>2014</v>
      </c>
      <c r="B289">
        <v>1</v>
      </c>
      <c r="C289" t="s">
        <v>27</v>
      </c>
      <c r="D289" s="14" t="str">
        <f t="shared" si="11"/>
        <v>N</v>
      </c>
      <c r="E289" s="1">
        <v>0.79861111111111116</v>
      </c>
      <c r="F289" s="1" t="str">
        <f>INDEX('Crime Level'!$R$5:$R$29,MATCH('Number of Arrests'!H289,'Crime Level'!$O$5:$O$29,0))</f>
        <v>very high</v>
      </c>
      <c r="G289" s="1" t="str">
        <f>INDEX('Attendance Level'!$H$3:$H$27,MATCH('Number of Arrests'!H289,'Attendance Level'!$C$3:$C$27,0))</f>
        <v>very low</v>
      </c>
      <c r="H289" t="s">
        <v>28</v>
      </c>
      <c r="I289" t="s">
        <v>15</v>
      </c>
      <c r="J289">
        <v>35</v>
      </c>
      <c r="K289">
        <v>14</v>
      </c>
      <c r="O289" s="11" t="s">
        <v>14</v>
      </c>
      <c r="P289" s="14">
        <f t="shared" si="12"/>
        <v>0</v>
      </c>
    </row>
    <row r="290" spans="1:16" hidden="1" x14ac:dyDescent="0.25">
      <c r="A290">
        <v>2014</v>
      </c>
      <c r="B290">
        <v>3</v>
      </c>
      <c r="C290" t="s">
        <v>11</v>
      </c>
      <c r="D290" s="14" t="str">
        <f t="shared" si="11"/>
        <v>Y</v>
      </c>
      <c r="E290" s="1">
        <v>0.54166666666666663</v>
      </c>
      <c r="F290" s="1" t="str">
        <f>INDEX('Crime Level'!$R$5:$R$29,MATCH('Number of Arrests'!H290,'Crime Level'!$O$5:$O$29,0))</f>
        <v>very high</v>
      </c>
      <c r="G290" s="1" t="str">
        <f>INDEX('Attendance Level'!$H$3:$H$27,MATCH('Number of Arrests'!H290,'Attendance Level'!$C$3:$C$27,0))</f>
        <v>very low</v>
      </c>
      <c r="H290" t="s">
        <v>28</v>
      </c>
      <c r="I290" t="s">
        <v>41</v>
      </c>
      <c r="J290">
        <v>19</v>
      </c>
      <c r="K290">
        <v>7</v>
      </c>
      <c r="O290" s="11" t="s">
        <v>19</v>
      </c>
      <c r="P290" s="14">
        <f t="shared" si="12"/>
        <v>0</v>
      </c>
    </row>
    <row r="291" spans="1:16" hidden="1" x14ac:dyDescent="0.25">
      <c r="A291">
        <v>2014</v>
      </c>
      <c r="B291">
        <v>5</v>
      </c>
      <c r="C291" t="s">
        <v>11</v>
      </c>
      <c r="D291" s="14" t="str">
        <f t="shared" si="11"/>
        <v>Y</v>
      </c>
      <c r="E291" s="1">
        <v>0.54166666666666663</v>
      </c>
      <c r="F291" s="1" t="str">
        <f>INDEX('Crime Level'!$R$5:$R$29,MATCH('Number of Arrests'!H291,'Crime Level'!$O$5:$O$29,0))</f>
        <v>very high</v>
      </c>
      <c r="G291" s="1" t="str">
        <f>INDEX('Attendance Level'!$H$3:$H$27,MATCH('Number of Arrests'!H291,'Attendance Level'!$C$3:$C$27,0))</f>
        <v>very low</v>
      </c>
      <c r="H291" t="s">
        <v>28</v>
      </c>
      <c r="I291" t="s">
        <v>26</v>
      </c>
      <c r="J291">
        <v>14</v>
      </c>
      <c r="K291">
        <v>17</v>
      </c>
      <c r="O291" s="11" t="s">
        <v>14</v>
      </c>
      <c r="P291" s="14">
        <f t="shared" si="12"/>
        <v>0</v>
      </c>
    </row>
    <row r="292" spans="1:16" hidden="1" x14ac:dyDescent="0.25">
      <c r="A292">
        <v>2014</v>
      </c>
      <c r="B292">
        <v>7</v>
      </c>
      <c r="C292" t="s">
        <v>11</v>
      </c>
      <c r="D292" s="14" t="str">
        <f t="shared" si="11"/>
        <v>Y</v>
      </c>
      <c r="E292" s="1">
        <v>0.54166666666666663</v>
      </c>
      <c r="F292" s="1" t="str">
        <f>INDEX('Crime Level'!$R$5:$R$29,MATCH('Number of Arrests'!H292,'Crime Level'!$O$5:$O$29,0))</f>
        <v>very high</v>
      </c>
      <c r="G292" s="1" t="str">
        <f>INDEX('Attendance Level'!$H$3:$H$27,MATCH('Number of Arrests'!H292,'Attendance Level'!$C$3:$C$27,0))</f>
        <v>very low</v>
      </c>
      <c r="H292" t="s">
        <v>28</v>
      </c>
      <c r="I292" t="s">
        <v>37</v>
      </c>
      <c r="J292">
        <v>24</v>
      </c>
      <c r="K292">
        <v>23</v>
      </c>
      <c r="O292" s="11" t="s">
        <v>14</v>
      </c>
      <c r="P292" s="14">
        <f t="shared" si="12"/>
        <v>0</v>
      </c>
    </row>
    <row r="293" spans="1:16" hidden="1" x14ac:dyDescent="0.25">
      <c r="A293">
        <v>2014</v>
      </c>
      <c r="B293">
        <v>10</v>
      </c>
      <c r="C293" t="s">
        <v>11</v>
      </c>
      <c r="D293" s="14" t="str">
        <f t="shared" si="11"/>
        <v>Y</v>
      </c>
      <c r="E293" s="1">
        <v>0.54166666666666663</v>
      </c>
      <c r="F293" s="1" t="str">
        <f>INDEX('Crime Level'!$R$5:$R$29,MATCH('Number of Arrests'!H293,'Crime Level'!$O$5:$O$29,0))</f>
        <v>very high</v>
      </c>
      <c r="G293" s="1" t="str">
        <f>INDEX('Attendance Level'!$H$3:$H$27,MATCH('Number of Arrests'!H293,'Attendance Level'!$C$3:$C$27,0))</f>
        <v>very low</v>
      </c>
      <c r="H293" t="s">
        <v>28</v>
      </c>
      <c r="I293" t="s">
        <v>25</v>
      </c>
      <c r="J293">
        <v>20</v>
      </c>
      <c r="K293">
        <v>16</v>
      </c>
      <c r="O293" s="11" t="s">
        <v>14</v>
      </c>
      <c r="P293" s="14">
        <f t="shared" si="12"/>
        <v>0</v>
      </c>
    </row>
    <row r="294" spans="1:16" hidden="1" x14ac:dyDescent="0.25">
      <c r="A294">
        <v>2014</v>
      </c>
      <c r="B294">
        <v>13</v>
      </c>
      <c r="C294" t="s">
        <v>30</v>
      </c>
      <c r="D294" s="14" t="str">
        <f t="shared" si="11"/>
        <v>N</v>
      </c>
      <c r="E294" s="1">
        <v>0.52083333333333337</v>
      </c>
      <c r="F294" s="1" t="str">
        <f>INDEX('Crime Level'!$R$5:$R$29,MATCH('Number of Arrests'!H294,'Crime Level'!$O$5:$O$29,0))</f>
        <v>very high</v>
      </c>
      <c r="G294" s="1" t="str">
        <f>INDEX('Attendance Level'!$H$3:$H$27,MATCH('Number of Arrests'!H294,'Attendance Level'!$C$3:$C$27,0))</f>
        <v>very low</v>
      </c>
      <c r="H294" t="s">
        <v>28</v>
      </c>
      <c r="I294" t="s">
        <v>29</v>
      </c>
      <c r="J294">
        <v>34</v>
      </c>
      <c r="K294">
        <v>17</v>
      </c>
      <c r="O294" s="11" t="s">
        <v>19</v>
      </c>
      <c r="P294" s="14">
        <f t="shared" si="12"/>
        <v>0</v>
      </c>
    </row>
    <row r="295" spans="1:16" hidden="1" x14ac:dyDescent="0.25">
      <c r="A295">
        <v>2014</v>
      </c>
      <c r="B295">
        <v>14</v>
      </c>
      <c r="C295" t="s">
        <v>11</v>
      </c>
      <c r="D295" s="14" t="str">
        <f t="shared" si="11"/>
        <v>Y</v>
      </c>
      <c r="E295" s="1">
        <v>0.54166666666666663</v>
      </c>
      <c r="F295" s="1" t="str">
        <f>INDEX('Crime Level'!$R$5:$R$29,MATCH('Number of Arrests'!H295,'Crime Level'!$O$5:$O$29,0))</f>
        <v>very high</v>
      </c>
      <c r="G295" s="1" t="str">
        <f>INDEX('Attendance Level'!$H$3:$H$27,MATCH('Number of Arrests'!H295,'Attendance Level'!$C$3:$C$27,0))</f>
        <v>very low</v>
      </c>
      <c r="H295" t="s">
        <v>28</v>
      </c>
      <c r="I295" t="s">
        <v>47</v>
      </c>
      <c r="J295">
        <v>34</v>
      </c>
      <c r="K295">
        <v>17</v>
      </c>
      <c r="O295" s="11" t="s">
        <v>14</v>
      </c>
      <c r="P295" s="14">
        <f t="shared" si="12"/>
        <v>0</v>
      </c>
    </row>
    <row r="296" spans="1:16" hidden="1" x14ac:dyDescent="0.25">
      <c r="A296">
        <v>2014</v>
      </c>
      <c r="B296">
        <v>15</v>
      </c>
      <c r="C296" t="s">
        <v>11</v>
      </c>
      <c r="D296" s="14" t="str">
        <f t="shared" si="11"/>
        <v>Y</v>
      </c>
      <c r="E296" s="1">
        <v>0.68402777777777779</v>
      </c>
      <c r="F296" s="1" t="str">
        <f>INDEX('Crime Level'!$R$5:$R$29,MATCH('Number of Arrests'!H296,'Crime Level'!$O$5:$O$29,0))</f>
        <v>very high</v>
      </c>
      <c r="G296" s="1" t="str">
        <f>INDEX('Attendance Level'!$H$3:$H$27,MATCH('Number of Arrests'!H296,'Attendance Level'!$C$3:$C$27,0))</f>
        <v>very low</v>
      </c>
      <c r="H296" t="s">
        <v>28</v>
      </c>
      <c r="I296" t="s">
        <v>40</v>
      </c>
      <c r="J296">
        <v>16</v>
      </c>
      <c r="K296">
        <v>14</v>
      </c>
      <c r="O296" s="11" t="s">
        <v>19</v>
      </c>
      <c r="P296" s="14">
        <f t="shared" si="12"/>
        <v>0</v>
      </c>
    </row>
    <row r="297" spans="1:16" hidden="1" x14ac:dyDescent="0.25">
      <c r="A297">
        <v>2015</v>
      </c>
      <c r="B297">
        <v>3</v>
      </c>
      <c r="C297" t="s">
        <v>11</v>
      </c>
      <c r="D297" s="14" t="str">
        <f t="shared" si="11"/>
        <v>Y</v>
      </c>
      <c r="E297" s="1">
        <v>0.85416666666666663</v>
      </c>
      <c r="F297" s="1" t="str">
        <f>INDEX('Crime Level'!$R$5:$R$29,MATCH('Number of Arrests'!H297,'Crime Level'!$O$5:$O$29,0))</f>
        <v>very high</v>
      </c>
      <c r="G297" s="1" t="str">
        <f>INDEX('Attendance Level'!$H$3:$H$27,MATCH('Number of Arrests'!H297,'Attendance Level'!$C$3:$C$27,0))</f>
        <v>very low</v>
      </c>
      <c r="H297" t="s">
        <v>28</v>
      </c>
      <c r="I297" t="s">
        <v>48</v>
      </c>
      <c r="J297">
        <v>12</v>
      </c>
      <c r="K297">
        <v>24</v>
      </c>
      <c r="O297" s="11" t="s">
        <v>14</v>
      </c>
      <c r="P297" s="14">
        <f t="shared" si="12"/>
        <v>0</v>
      </c>
    </row>
    <row r="298" spans="1:16" hidden="1" x14ac:dyDescent="0.25">
      <c r="A298">
        <v>2015</v>
      </c>
      <c r="B298">
        <v>5</v>
      </c>
      <c r="C298" t="s">
        <v>11</v>
      </c>
      <c r="D298" s="14" t="str">
        <f t="shared" si="11"/>
        <v>Y</v>
      </c>
      <c r="E298" s="1">
        <v>0.67013888888888884</v>
      </c>
      <c r="F298" s="1" t="str">
        <f>INDEX('Crime Level'!$R$5:$R$29,MATCH('Number of Arrests'!H298,'Crime Level'!$O$5:$O$29,0))</f>
        <v>very high</v>
      </c>
      <c r="G298" s="1" t="str">
        <f>INDEX('Attendance Level'!$H$3:$H$27,MATCH('Number of Arrests'!H298,'Attendance Level'!$C$3:$C$27,0))</f>
        <v>very low</v>
      </c>
      <c r="H298" t="s">
        <v>28</v>
      </c>
      <c r="I298" t="s">
        <v>12</v>
      </c>
      <c r="J298">
        <v>17</v>
      </c>
      <c r="K298">
        <v>42</v>
      </c>
      <c r="O298" s="11" t="s">
        <v>14</v>
      </c>
      <c r="P298" s="14">
        <f t="shared" si="12"/>
        <v>0</v>
      </c>
    </row>
    <row r="299" spans="1:16" hidden="1" x14ac:dyDescent="0.25">
      <c r="A299">
        <v>2015</v>
      </c>
      <c r="B299">
        <v>6</v>
      </c>
      <c r="C299" t="s">
        <v>11</v>
      </c>
      <c r="D299" s="14" t="str">
        <f t="shared" si="11"/>
        <v>Y</v>
      </c>
      <c r="E299" s="1">
        <v>0.54166666666666663</v>
      </c>
      <c r="F299" s="1" t="str">
        <f>INDEX('Crime Level'!$R$5:$R$29,MATCH('Number of Arrests'!H299,'Crime Level'!$O$5:$O$29,0))</f>
        <v>very high</v>
      </c>
      <c r="G299" s="1" t="str">
        <f>INDEX('Attendance Level'!$H$3:$H$27,MATCH('Number of Arrests'!H299,'Attendance Level'!$C$3:$C$27,0))</f>
        <v>very low</v>
      </c>
      <c r="H299" t="s">
        <v>28</v>
      </c>
      <c r="I299" t="s">
        <v>29</v>
      </c>
      <c r="J299">
        <v>37</v>
      </c>
      <c r="K299">
        <v>34</v>
      </c>
      <c r="M299" t="s">
        <v>18</v>
      </c>
      <c r="O299" s="11" t="s">
        <v>19</v>
      </c>
      <c r="P299" s="14">
        <f t="shared" si="12"/>
        <v>0</v>
      </c>
    </row>
    <row r="300" spans="1:16" hidden="1" x14ac:dyDescent="0.25">
      <c r="A300">
        <v>2015</v>
      </c>
      <c r="B300">
        <v>7</v>
      </c>
      <c r="C300" t="s">
        <v>11</v>
      </c>
      <c r="D300" s="14" t="str">
        <f t="shared" si="11"/>
        <v>Y</v>
      </c>
      <c r="E300" s="1">
        <v>0.54166666666666663</v>
      </c>
      <c r="F300" s="1" t="str">
        <f>INDEX('Crime Level'!$R$5:$R$29,MATCH('Number of Arrests'!H300,'Crime Level'!$O$5:$O$29,0))</f>
        <v>very high</v>
      </c>
      <c r="G300" s="1" t="str">
        <f>INDEX('Attendance Level'!$H$3:$H$27,MATCH('Number of Arrests'!H300,'Attendance Level'!$C$3:$C$27,0))</f>
        <v>very low</v>
      </c>
      <c r="H300" t="s">
        <v>28</v>
      </c>
      <c r="I300" t="s">
        <v>40</v>
      </c>
      <c r="J300">
        <v>19</v>
      </c>
      <c r="K300">
        <v>28</v>
      </c>
      <c r="O300" s="11" t="s">
        <v>19</v>
      </c>
      <c r="P300" s="14">
        <f t="shared" si="12"/>
        <v>0</v>
      </c>
    </row>
    <row r="301" spans="1:16" hidden="1" x14ac:dyDescent="0.25">
      <c r="A301">
        <v>2015</v>
      </c>
      <c r="B301">
        <v>11</v>
      </c>
      <c r="C301" t="s">
        <v>11</v>
      </c>
      <c r="D301" s="14" t="str">
        <f t="shared" si="11"/>
        <v>Y</v>
      </c>
      <c r="E301" s="1">
        <v>0.54166666666666663</v>
      </c>
      <c r="F301" s="1" t="str">
        <f>INDEX('Crime Level'!$R$5:$R$29,MATCH('Number of Arrests'!H301,'Crime Level'!$O$5:$O$29,0))</f>
        <v>very high</v>
      </c>
      <c r="G301" s="1" t="str">
        <f>INDEX('Attendance Level'!$H$3:$H$27,MATCH('Number of Arrests'!H301,'Attendance Level'!$C$3:$C$27,0))</f>
        <v>very low</v>
      </c>
      <c r="H301" t="s">
        <v>28</v>
      </c>
      <c r="I301" t="s">
        <v>49</v>
      </c>
      <c r="J301">
        <v>18</v>
      </c>
      <c r="K301">
        <v>13</v>
      </c>
      <c r="O301" s="11" t="s">
        <v>14</v>
      </c>
      <c r="P301" s="14">
        <f t="shared" si="12"/>
        <v>0</v>
      </c>
    </row>
    <row r="302" spans="1:16" hidden="1" x14ac:dyDescent="0.25">
      <c r="A302">
        <v>2015</v>
      </c>
      <c r="B302">
        <v>12</v>
      </c>
      <c r="C302" t="s">
        <v>30</v>
      </c>
      <c r="D302" s="14" t="str">
        <f t="shared" si="11"/>
        <v>N</v>
      </c>
      <c r="E302" s="1">
        <v>0.52083333333333337</v>
      </c>
      <c r="F302" s="1" t="str">
        <f>INDEX('Crime Level'!$R$5:$R$29,MATCH('Number of Arrests'!H302,'Crime Level'!$O$5:$O$29,0))</f>
        <v>very high</v>
      </c>
      <c r="G302" s="1" t="str">
        <f>INDEX('Attendance Level'!$H$3:$H$27,MATCH('Number of Arrests'!H302,'Attendance Level'!$C$3:$C$27,0))</f>
        <v>very low</v>
      </c>
      <c r="H302" t="s">
        <v>28</v>
      </c>
      <c r="I302" t="s">
        <v>24</v>
      </c>
      <c r="J302">
        <v>45</v>
      </c>
      <c r="K302">
        <v>14</v>
      </c>
      <c r="O302" s="11" t="s">
        <v>14</v>
      </c>
      <c r="P302" s="14">
        <f t="shared" si="12"/>
        <v>0</v>
      </c>
    </row>
    <row r="303" spans="1:16" hidden="1" x14ac:dyDescent="0.25">
      <c r="A303">
        <v>2015</v>
      </c>
      <c r="B303">
        <v>13</v>
      </c>
      <c r="C303" t="s">
        <v>30</v>
      </c>
      <c r="D303" s="14" t="str">
        <f t="shared" si="11"/>
        <v>N</v>
      </c>
      <c r="E303" s="1">
        <v>0.85069444444444453</v>
      </c>
      <c r="F303" s="1" t="str">
        <f>INDEX('Crime Level'!$R$5:$R$29,MATCH('Number of Arrests'!H303,'Crime Level'!$O$5:$O$29,0))</f>
        <v>very high</v>
      </c>
      <c r="G303" s="1" t="str">
        <f>INDEX('Attendance Level'!$H$3:$H$27,MATCH('Number of Arrests'!H303,'Attendance Level'!$C$3:$C$27,0))</f>
        <v>very low</v>
      </c>
      <c r="H303" t="s">
        <v>28</v>
      </c>
      <c r="I303" t="s">
        <v>41</v>
      </c>
      <c r="J303">
        <v>23</v>
      </c>
      <c r="K303">
        <v>27</v>
      </c>
      <c r="O303" s="11" t="s">
        <v>19</v>
      </c>
      <c r="P303" s="14">
        <f t="shared" si="12"/>
        <v>0</v>
      </c>
    </row>
    <row r="304" spans="1:16" hidden="1" x14ac:dyDescent="0.25">
      <c r="A304">
        <v>2015</v>
      </c>
      <c r="B304">
        <v>16</v>
      </c>
      <c r="C304" t="s">
        <v>11</v>
      </c>
      <c r="D304" s="14" t="str">
        <f t="shared" si="11"/>
        <v>Y</v>
      </c>
      <c r="E304" s="1">
        <v>0.54166666666666663</v>
      </c>
      <c r="F304" s="1" t="str">
        <f>INDEX('Crime Level'!$R$5:$R$29,MATCH('Number of Arrests'!H304,'Crime Level'!$O$5:$O$29,0))</f>
        <v>very high</v>
      </c>
      <c r="G304" s="1" t="str">
        <f>INDEX('Attendance Level'!$H$3:$H$27,MATCH('Number of Arrests'!H304,'Attendance Level'!$C$3:$C$27,0))</f>
        <v>very low</v>
      </c>
      <c r="H304" t="s">
        <v>28</v>
      </c>
      <c r="I304" t="s">
        <v>21</v>
      </c>
      <c r="J304">
        <v>32</v>
      </c>
      <c r="K304">
        <v>17</v>
      </c>
      <c r="O304" s="11" t="s">
        <v>14</v>
      </c>
      <c r="P304" s="14">
        <f t="shared" si="12"/>
        <v>0</v>
      </c>
    </row>
    <row r="305" spans="1:15" x14ac:dyDescent="0.25">
      <c r="A305">
        <v>2011</v>
      </c>
      <c r="B305">
        <v>1</v>
      </c>
      <c r="C305" t="s">
        <v>30</v>
      </c>
      <c r="D305" s="14" t="str">
        <f t="shared" si="11"/>
        <v>N</v>
      </c>
      <c r="E305" s="1">
        <v>0.8125</v>
      </c>
      <c r="F305" s="1" t="str">
        <f>INDEX('Crime Level'!$R$5:$R$29,MATCH('Number of Arrests'!H305,'Crime Level'!$O$5:$O$29,0))</f>
        <v>very high</v>
      </c>
      <c r="G305" s="1" t="str">
        <f>INDEX('Attendance Level'!$H$3:$H$27,MATCH('Number of Arrests'!H305,'Attendance Level'!$C$3:$C$27,0))</f>
        <v>very high</v>
      </c>
      <c r="H305" t="s">
        <v>41</v>
      </c>
      <c r="I305" t="s">
        <v>37</v>
      </c>
      <c r="J305">
        <v>42</v>
      </c>
      <c r="K305">
        <v>34</v>
      </c>
      <c r="L305" t="str">
        <f t="shared" ref="L305:L328" si="13">IF(J305&gt;K305,"win","lose")</f>
        <v>win</v>
      </c>
      <c r="N305">
        <v>8</v>
      </c>
      <c r="O305" s="11" t="s">
        <v>14</v>
      </c>
    </row>
    <row r="306" spans="1:15" x14ac:dyDescent="0.25">
      <c r="A306">
        <v>2011</v>
      </c>
      <c r="B306">
        <v>4</v>
      </c>
      <c r="C306" t="s">
        <v>11</v>
      </c>
      <c r="D306" s="14" t="str">
        <f t="shared" si="11"/>
        <v>Y</v>
      </c>
      <c r="E306" s="1">
        <v>0.63541666666666663</v>
      </c>
      <c r="F306" s="1" t="str">
        <f>INDEX('Crime Level'!$R$5:$R$29,MATCH('Number of Arrests'!H306,'Crime Level'!$O$5:$O$29,0))</f>
        <v>very high</v>
      </c>
      <c r="G306" s="1" t="str">
        <f>INDEX('Attendance Level'!$H$3:$H$27,MATCH('Number of Arrests'!H306,'Attendance Level'!$C$3:$C$27,0))</f>
        <v>very high</v>
      </c>
      <c r="H306" t="s">
        <v>41</v>
      </c>
      <c r="I306" t="s">
        <v>48</v>
      </c>
      <c r="J306">
        <v>49</v>
      </c>
      <c r="K306">
        <v>23</v>
      </c>
      <c r="L306" t="str">
        <f t="shared" si="13"/>
        <v>win</v>
      </c>
      <c r="N306">
        <v>0</v>
      </c>
      <c r="O306" s="11" t="s">
        <v>14</v>
      </c>
    </row>
    <row r="307" spans="1:15" x14ac:dyDescent="0.25">
      <c r="A307">
        <v>2011</v>
      </c>
      <c r="B307">
        <v>6</v>
      </c>
      <c r="C307" t="s">
        <v>11</v>
      </c>
      <c r="D307" s="14" t="str">
        <f t="shared" si="11"/>
        <v>Y</v>
      </c>
      <c r="E307" s="1">
        <v>0.5</v>
      </c>
      <c r="F307" s="1" t="str">
        <f>INDEX('Crime Level'!$R$5:$R$29,MATCH('Number of Arrests'!H307,'Crime Level'!$O$5:$O$29,0))</f>
        <v>very high</v>
      </c>
      <c r="G307" s="1" t="str">
        <f>INDEX('Attendance Level'!$H$3:$H$27,MATCH('Number of Arrests'!H307,'Attendance Level'!$C$3:$C$27,0))</f>
        <v>very high</v>
      </c>
      <c r="H307" t="s">
        <v>41</v>
      </c>
      <c r="I307" t="s">
        <v>17</v>
      </c>
      <c r="J307">
        <v>24</v>
      </c>
      <c r="K307">
        <v>3</v>
      </c>
      <c r="L307" t="str">
        <f t="shared" si="13"/>
        <v>win</v>
      </c>
      <c r="N307">
        <v>3</v>
      </c>
      <c r="O307" s="11" t="s">
        <v>14</v>
      </c>
    </row>
    <row r="308" spans="1:15" x14ac:dyDescent="0.25">
      <c r="A308">
        <v>2011</v>
      </c>
      <c r="B308">
        <v>10</v>
      </c>
      <c r="C308" t="s">
        <v>27</v>
      </c>
      <c r="D308" s="14" t="str">
        <f t="shared" si="11"/>
        <v>N</v>
      </c>
      <c r="E308" s="1">
        <v>0.8125</v>
      </c>
      <c r="F308" s="1" t="str">
        <f>INDEX('Crime Level'!$R$5:$R$29,MATCH('Number of Arrests'!H308,'Crime Level'!$O$5:$O$29,0))</f>
        <v>very high</v>
      </c>
      <c r="G308" s="1" t="str">
        <f>INDEX('Attendance Level'!$H$3:$H$27,MATCH('Number of Arrests'!H308,'Attendance Level'!$C$3:$C$27,0))</f>
        <v>very high</v>
      </c>
      <c r="H308" t="s">
        <v>41</v>
      </c>
      <c r="I308" t="s">
        <v>40</v>
      </c>
      <c r="J308">
        <v>45</v>
      </c>
      <c r="K308">
        <v>7</v>
      </c>
      <c r="L308" t="str">
        <f t="shared" si="13"/>
        <v>win</v>
      </c>
      <c r="N308">
        <v>6</v>
      </c>
      <c r="O308" s="11" t="s">
        <v>19</v>
      </c>
    </row>
    <row r="309" spans="1:15" x14ac:dyDescent="0.25">
      <c r="A309">
        <v>2011</v>
      </c>
      <c r="B309">
        <v>11</v>
      </c>
      <c r="C309" t="s">
        <v>11</v>
      </c>
      <c r="D309" s="14" t="str">
        <f t="shared" si="11"/>
        <v>Y</v>
      </c>
      <c r="E309" s="1">
        <v>0.5</v>
      </c>
      <c r="F309" s="1" t="str">
        <f>INDEX('Crime Level'!$R$5:$R$29,MATCH('Number of Arrests'!H309,'Crime Level'!$O$5:$O$29,0))</f>
        <v>very high</v>
      </c>
      <c r="G309" s="1" t="str">
        <f>INDEX('Attendance Level'!$H$3:$H$27,MATCH('Number of Arrests'!H309,'Attendance Level'!$C$3:$C$27,0))</f>
        <v>very high</v>
      </c>
      <c r="H309" t="s">
        <v>41</v>
      </c>
      <c r="I309" t="s">
        <v>47</v>
      </c>
      <c r="J309">
        <v>35</v>
      </c>
      <c r="K309">
        <v>26</v>
      </c>
      <c r="L309" t="str">
        <f t="shared" si="13"/>
        <v>win</v>
      </c>
      <c r="N309">
        <v>1</v>
      </c>
      <c r="O309" s="11" t="s">
        <v>14</v>
      </c>
    </row>
    <row r="310" spans="1:15" x14ac:dyDescent="0.25">
      <c r="A310">
        <v>2011</v>
      </c>
      <c r="B310">
        <v>14</v>
      </c>
      <c r="C310" t="s">
        <v>11</v>
      </c>
      <c r="D310" s="14" t="str">
        <f t="shared" si="11"/>
        <v>Y</v>
      </c>
      <c r="E310" s="1">
        <v>0.63541666666666663</v>
      </c>
      <c r="F310" s="1" t="str">
        <f>INDEX('Crime Level'!$R$5:$R$29,MATCH('Number of Arrests'!H310,'Crime Level'!$O$5:$O$29,0))</f>
        <v>very high</v>
      </c>
      <c r="G310" s="1" t="str">
        <f>INDEX('Attendance Level'!$H$3:$H$27,MATCH('Number of Arrests'!H310,'Attendance Level'!$C$3:$C$27,0))</f>
        <v>very high</v>
      </c>
      <c r="H310" t="s">
        <v>41</v>
      </c>
      <c r="I310" t="s">
        <v>49</v>
      </c>
      <c r="J310">
        <v>46</v>
      </c>
      <c r="K310">
        <v>16</v>
      </c>
      <c r="L310" t="str">
        <f t="shared" si="13"/>
        <v>win</v>
      </c>
      <c r="N310">
        <v>4</v>
      </c>
      <c r="O310" s="11" t="s">
        <v>14</v>
      </c>
    </row>
    <row r="311" spans="1:15" x14ac:dyDescent="0.25">
      <c r="A311">
        <v>2011</v>
      </c>
      <c r="B311">
        <v>16</v>
      </c>
      <c r="C311" t="s">
        <v>11</v>
      </c>
      <c r="D311" s="14" t="str">
        <f t="shared" si="11"/>
        <v>Y</v>
      </c>
      <c r="E311" s="1">
        <v>0.80555555555555547</v>
      </c>
      <c r="F311" s="1" t="str">
        <f>INDEX('Crime Level'!$R$5:$R$29,MATCH('Number of Arrests'!H311,'Crime Level'!$O$5:$O$29,0))</f>
        <v>very high</v>
      </c>
      <c r="G311" s="1" t="str">
        <f>INDEX('Attendance Level'!$H$3:$H$27,MATCH('Number of Arrests'!H311,'Attendance Level'!$C$3:$C$27,0))</f>
        <v>very high</v>
      </c>
      <c r="H311" t="s">
        <v>41</v>
      </c>
      <c r="I311" t="s">
        <v>29</v>
      </c>
      <c r="J311">
        <v>35</v>
      </c>
      <c r="K311">
        <v>21</v>
      </c>
      <c r="L311" t="str">
        <f t="shared" si="13"/>
        <v>win</v>
      </c>
      <c r="N311">
        <v>21</v>
      </c>
      <c r="O311" s="11" t="s">
        <v>19</v>
      </c>
    </row>
    <row r="312" spans="1:15" x14ac:dyDescent="0.25">
      <c r="A312">
        <v>2011</v>
      </c>
      <c r="B312">
        <v>17</v>
      </c>
      <c r="C312" t="s">
        <v>11</v>
      </c>
      <c r="D312" s="14" t="str">
        <f t="shared" si="11"/>
        <v>Y</v>
      </c>
      <c r="E312" s="1">
        <v>0.5</v>
      </c>
      <c r="F312" s="1" t="str">
        <f>INDEX('Crime Level'!$R$5:$R$29,MATCH('Number of Arrests'!H312,'Crime Level'!$O$5:$O$29,0))</f>
        <v>very high</v>
      </c>
      <c r="G312" s="1" t="str">
        <f>INDEX('Attendance Level'!$H$3:$H$27,MATCH('Number of Arrests'!H312,'Attendance Level'!$C$3:$C$27,0))</f>
        <v>very high</v>
      </c>
      <c r="H312" t="s">
        <v>41</v>
      </c>
      <c r="I312" t="s">
        <v>28</v>
      </c>
      <c r="J312">
        <v>45</v>
      </c>
      <c r="K312">
        <v>41</v>
      </c>
      <c r="L312" t="str">
        <f t="shared" si="13"/>
        <v>win</v>
      </c>
      <c r="N312">
        <v>3</v>
      </c>
      <c r="O312" s="11" t="s">
        <v>19</v>
      </c>
    </row>
    <row r="313" spans="1:15" x14ac:dyDescent="0.25">
      <c r="A313">
        <v>2012</v>
      </c>
      <c r="B313">
        <v>1</v>
      </c>
      <c r="C313" t="s">
        <v>11</v>
      </c>
      <c r="D313" s="14" t="str">
        <f t="shared" si="11"/>
        <v>Y</v>
      </c>
      <c r="E313" s="1">
        <v>0.64236111111111105</v>
      </c>
      <c r="F313" s="1" t="str">
        <f>INDEX('Crime Level'!$R$5:$R$29,MATCH('Number of Arrests'!H313,'Crime Level'!$O$5:$O$29,0))</f>
        <v>very high</v>
      </c>
      <c r="G313" s="1" t="str">
        <f>INDEX('Attendance Level'!$H$3:$H$27,MATCH('Number of Arrests'!H313,'Attendance Level'!$C$3:$C$27,0))</f>
        <v>very high</v>
      </c>
      <c r="H313" t="s">
        <v>41</v>
      </c>
      <c r="I313" t="s">
        <v>21</v>
      </c>
      <c r="J313">
        <v>22</v>
      </c>
      <c r="K313">
        <v>30</v>
      </c>
      <c r="L313" t="str">
        <f t="shared" si="13"/>
        <v>lose</v>
      </c>
      <c r="N313">
        <v>4</v>
      </c>
      <c r="O313" s="11" t="s">
        <v>14</v>
      </c>
    </row>
    <row r="314" spans="1:15" x14ac:dyDescent="0.25">
      <c r="A314">
        <v>2012</v>
      </c>
      <c r="B314">
        <v>2</v>
      </c>
      <c r="C314" t="s">
        <v>30</v>
      </c>
      <c r="D314" s="14" t="str">
        <f t="shared" si="11"/>
        <v>N</v>
      </c>
      <c r="E314" s="1">
        <v>0.80555555555555547</v>
      </c>
      <c r="F314" s="1" t="str">
        <f>INDEX('Crime Level'!$R$5:$R$29,MATCH('Number of Arrests'!H314,'Crime Level'!$O$5:$O$29,0))</f>
        <v>very high</v>
      </c>
      <c r="G314" s="1" t="str">
        <f>INDEX('Attendance Level'!$H$3:$H$27,MATCH('Number of Arrests'!H314,'Attendance Level'!$C$3:$C$27,0))</f>
        <v>very high</v>
      </c>
      <c r="H314" t="s">
        <v>41</v>
      </c>
      <c r="I314" t="s">
        <v>29</v>
      </c>
      <c r="J314">
        <v>23</v>
      </c>
      <c r="K314">
        <v>10</v>
      </c>
      <c r="L314" t="str">
        <f t="shared" si="13"/>
        <v>win</v>
      </c>
      <c r="N314">
        <v>15</v>
      </c>
      <c r="O314" s="11" t="s">
        <v>19</v>
      </c>
    </row>
    <row r="315" spans="1:15" x14ac:dyDescent="0.25">
      <c r="A315">
        <v>2012</v>
      </c>
      <c r="B315">
        <v>4</v>
      </c>
      <c r="C315" t="s">
        <v>11</v>
      </c>
      <c r="D315" s="14" t="str">
        <f t="shared" si="11"/>
        <v>Y</v>
      </c>
      <c r="E315" s="1">
        <v>0.64236111111111105</v>
      </c>
      <c r="F315" s="1" t="str">
        <f>INDEX('Crime Level'!$R$5:$R$29,MATCH('Number of Arrests'!H315,'Crime Level'!$O$5:$O$29,0))</f>
        <v>very high</v>
      </c>
      <c r="G315" s="1" t="str">
        <f>INDEX('Attendance Level'!$H$3:$H$27,MATCH('Number of Arrests'!H315,'Attendance Level'!$C$3:$C$27,0))</f>
        <v>very high</v>
      </c>
      <c r="H315" t="s">
        <v>41</v>
      </c>
      <c r="I315" t="s">
        <v>37</v>
      </c>
      <c r="J315">
        <v>28</v>
      </c>
      <c r="K315">
        <v>27</v>
      </c>
      <c r="L315" t="str">
        <f t="shared" si="13"/>
        <v>win</v>
      </c>
      <c r="N315">
        <v>3</v>
      </c>
      <c r="O315" s="11" t="s">
        <v>14</v>
      </c>
    </row>
    <row r="316" spans="1:15" x14ac:dyDescent="0.25">
      <c r="A316">
        <v>2012</v>
      </c>
      <c r="B316">
        <v>8</v>
      </c>
      <c r="C316" t="s">
        <v>11</v>
      </c>
      <c r="D316" s="14" t="str">
        <f t="shared" si="11"/>
        <v>Y</v>
      </c>
      <c r="E316" s="1">
        <v>0.5</v>
      </c>
      <c r="F316" s="1" t="str">
        <f>INDEX('Crime Level'!$R$5:$R$29,MATCH('Number of Arrests'!H316,'Crime Level'!$O$5:$O$29,0))</f>
        <v>very high</v>
      </c>
      <c r="G316" s="1" t="str">
        <f>INDEX('Attendance Level'!$H$3:$H$27,MATCH('Number of Arrests'!H316,'Attendance Level'!$C$3:$C$27,0))</f>
        <v>very high</v>
      </c>
      <c r="H316" t="s">
        <v>41</v>
      </c>
      <c r="I316" t="s">
        <v>45</v>
      </c>
      <c r="J316">
        <v>24</v>
      </c>
      <c r="K316">
        <v>15</v>
      </c>
      <c r="L316" t="str">
        <f t="shared" si="13"/>
        <v>win</v>
      </c>
      <c r="N316">
        <v>1</v>
      </c>
      <c r="O316" s="11" t="s">
        <v>14</v>
      </c>
    </row>
    <row r="317" spans="1:15" x14ac:dyDescent="0.25">
      <c r="A317">
        <v>2012</v>
      </c>
      <c r="B317">
        <v>9</v>
      </c>
      <c r="C317" t="s">
        <v>11</v>
      </c>
      <c r="D317" s="14" t="str">
        <f t="shared" si="11"/>
        <v>Y</v>
      </c>
      <c r="E317" s="1">
        <v>0.5</v>
      </c>
      <c r="F317" s="1" t="str">
        <f>INDEX('Crime Level'!$R$5:$R$29,MATCH('Number of Arrests'!H317,'Crime Level'!$O$5:$O$29,0))</f>
        <v>very high</v>
      </c>
      <c r="G317" s="1" t="str">
        <f>INDEX('Attendance Level'!$H$3:$H$27,MATCH('Number of Arrests'!H317,'Attendance Level'!$C$3:$C$27,0))</f>
        <v>very high</v>
      </c>
      <c r="H317" t="s">
        <v>41</v>
      </c>
      <c r="I317" t="s">
        <v>12</v>
      </c>
      <c r="J317">
        <v>31</v>
      </c>
      <c r="K317">
        <v>17</v>
      </c>
      <c r="L317" t="str">
        <f t="shared" si="13"/>
        <v>win</v>
      </c>
      <c r="N317">
        <v>9</v>
      </c>
      <c r="O317" s="11" t="s">
        <v>14</v>
      </c>
    </row>
    <row r="318" spans="1:15" x14ac:dyDescent="0.25">
      <c r="A318">
        <v>2012</v>
      </c>
      <c r="B318">
        <v>13</v>
      </c>
      <c r="C318" t="s">
        <v>11</v>
      </c>
      <c r="D318" s="14" t="str">
        <f t="shared" si="11"/>
        <v>Y</v>
      </c>
      <c r="E318" s="1">
        <v>0.5</v>
      </c>
      <c r="F318" s="1" t="str">
        <f>INDEX('Crime Level'!$R$5:$R$29,MATCH('Number of Arrests'!H318,'Crime Level'!$O$5:$O$29,0))</f>
        <v>very high</v>
      </c>
      <c r="G318" s="1" t="str">
        <f>INDEX('Attendance Level'!$H$3:$H$27,MATCH('Number of Arrests'!H318,'Attendance Level'!$C$3:$C$27,0))</f>
        <v>very high</v>
      </c>
      <c r="H318" t="s">
        <v>41</v>
      </c>
      <c r="I318" t="s">
        <v>40</v>
      </c>
      <c r="J318">
        <v>23</v>
      </c>
      <c r="K318">
        <v>14</v>
      </c>
      <c r="L318" t="str">
        <f t="shared" si="13"/>
        <v>win</v>
      </c>
      <c r="N318">
        <v>2</v>
      </c>
      <c r="O318" s="11" t="s">
        <v>19</v>
      </c>
    </row>
    <row r="319" spans="1:15" x14ac:dyDescent="0.25">
      <c r="A319">
        <v>2012</v>
      </c>
      <c r="B319">
        <v>14</v>
      </c>
      <c r="C319" t="s">
        <v>11</v>
      </c>
      <c r="D319" s="14" t="str">
        <f t="shared" si="11"/>
        <v>Y</v>
      </c>
      <c r="E319" s="1">
        <v>0.80555555555555547</v>
      </c>
      <c r="F319" s="1" t="str">
        <f>INDEX('Crime Level'!$R$5:$R$29,MATCH('Number of Arrests'!H319,'Crime Level'!$O$5:$O$29,0))</f>
        <v>very high</v>
      </c>
      <c r="G319" s="1" t="str">
        <f>INDEX('Attendance Level'!$H$3:$H$27,MATCH('Number of Arrests'!H319,'Attendance Level'!$C$3:$C$27,0))</f>
        <v>very high</v>
      </c>
      <c r="H319" t="s">
        <v>41</v>
      </c>
      <c r="I319" t="s">
        <v>28</v>
      </c>
      <c r="J319">
        <v>27</v>
      </c>
      <c r="K319">
        <v>20</v>
      </c>
      <c r="L319" t="str">
        <f t="shared" si="13"/>
        <v>win</v>
      </c>
      <c r="N319">
        <v>18</v>
      </c>
      <c r="O319" s="11" t="s">
        <v>19</v>
      </c>
    </row>
    <row r="320" spans="1:15" x14ac:dyDescent="0.25">
      <c r="A320">
        <v>2012</v>
      </c>
      <c r="B320">
        <v>16</v>
      </c>
      <c r="C320" t="s">
        <v>11</v>
      </c>
      <c r="D320" s="14" t="str">
        <f t="shared" si="11"/>
        <v>Y</v>
      </c>
      <c r="E320" s="1">
        <v>0.5</v>
      </c>
      <c r="F320" s="1" t="str">
        <f>INDEX('Crime Level'!$R$5:$R$29,MATCH('Number of Arrests'!H320,'Crime Level'!$O$5:$O$29,0))</f>
        <v>very high</v>
      </c>
      <c r="G320" s="1" t="str">
        <f>INDEX('Attendance Level'!$H$3:$H$27,MATCH('Number of Arrests'!H320,'Attendance Level'!$C$3:$C$27,0))</f>
        <v>very high</v>
      </c>
      <c r="H320" t="s">
        <v>41</v>
      </c>
      <c r="I320" t="s">
        <v>44</v>
      </c>
      <c r="J320">
        <v>55</v>
      </c>
      <c r="K320">
        <v>7</v>
      </c>
      <c r="L320" t="str">
        <f t="shared" si="13"/>
        <v>win</v>
      </c>
      <c r="N320">
        <v>9</v>
      </c>
      <c r="O320" s="11" t="s">
        <v>14</v>
      </c>
    </row>
    <row r="321" spans="1:16" x14ac:dyDescent="0.25">
      <c r="A321">
        <v>2013</v>
      </c>
      <c r="B321">
        <v>2</v>
      </c>
      <c r="C321" t="s">
        <v>11</v>
      </c>
      <c r="D321" s="14" t="str">
        <f t="shared" si="11"/>
        <v>Y</v>
      </c>
      <c r="E321" s="1">
        <v>0.5</v>
      </c>
      <c r="F321" s="1" t="str">
        <f>INDEX('Crime Level'!$R$5:$R$29,MATCH('Number of Arrests'!H321,'Crime Level'!$O$5:$O$29,0))</f>
        <v>very high</v>
      </c>
      <c r="G321" s="1" t="str">
        <f>INDEX('Attendance Level'!$H$3:$H$27,MATCH('Number of Arrests'!H321,'Attendance Level'!$C$3:$C$27,0))</f>
        <v>very high</v>
      </c>
      <c r="H321" t="s">
        <v>41</v>
      </c>
      <c r="I321" t="s">
        <v>35</v>
      </c>
      <c r="J321">
        <v>38</v>
      </c>
      <c r="K321">
        <v>20</v>
      </c>
      <c r="L321" t="str">
        <f t="shared" si="13"/>
        <v>win</v>
      </c>
      <c r="N321">
        <v>1</v>
      </c>
      <c r="O321" s="11" t="s">
        <v>14</v>
      </c>
    </row>
    <row r="322" spans="1:16" x14ac:dyDescent="0.25">
      <c r="A322">
        <v>2013</v>
      </c>
      <c r="B322">
        <v>5</v>
      </c>
      <c r="C322" t="s">
        <v>11</v>
      </c>
      <c r="D322" s="14" t="str">
        <f t="shared" si="11"/>
        <v>Y</v>
      </c>
      <c r="E322" s="1">
        <v>0.5</v>
      </c>
      <c r="F322" s="1" t="str">
        <f>INDEX('Crime Level'!$R$5:$R$29,MATCH('Number of Arrests'!H322,'Crime Level'!$O$5:$O$29,0))</f>
        <v>very high</v>
      </c>
      <c r="G322" s="1" t="str">
        <f>INDEX('Attendance Level'!$H$3:$H$27,MATCH('Number of Arrests'!H322,'Attendance Level'!$C$3:$C$27,0))</f>
        <v>very high</v>
      </c>
      <c r="H322" t="s">
        <v>41</v>
      </c>
      <c r="I322" t="s">
        <v>28</v>
      </c>
      <c r="J322">
        <v>22</v>
      </c>
      <c r="K322">
        <v>9</v>
      </c>
      <c r="L322" t="str">
        <f t="shared" si="13"/>
        <v>win</v>
      </c>
      <c r="N322">
        <v>8</v>
      </c>
      <c r="O322" s="11" t="s">
        <v>19</v>
      </c>
    </row>
    <row r="323" spans="1:16" x14ac:dyDescent="0.25">
      <c r="A323">
        <v>2013</v>
      </c>
      <c r="B323">
        <v>7</v>
      </c>
      <c r="C323" t="s">
        <v>11</v>
      </c>
      <c r="D323" s="14" t="str">
        <f t="shared" ref="D323:D386" si="14">IF(OR(C323="Sunday",C323="Saturday"),"Y","N")</f>
        <v>Y</v>
      </c>
      <c r="E323" s="1">
        <v>0.64236111111111105</v>
      </c>
      <c r="F323" s="1" t="str">
        <f>INDEX('Crime Level'!$R$5:$R$29,MATCH('Number of Arrests'!H323,'Crime Level'!$O$5:$O$29,0))</f>
        <v>very high</v>
      </c>
      <c r="G323" s="1" t="str">
        <f>INDEX('Attendance Level'!$H$3:$H$27,MATCH('Number of Arrests'!H323,'Attendance Level'!$C$3:$C$27,0))</f>
        <v>very high</v>
      </c>
      <c r="H323" t="s">
        <v>41</v>
      </c>
      <c r="I323" t="s">
        <v>22</v>
      </c>
      <c r="J323">
        <v>31</v>
      </c>
      <c r="K323">
        <v>13</v>
      </c>
      <c r="L323" t="str">
        <f t="shared" si="13"/>
        <v>win</v>
      </c>
      <c r="N323">
        <v>6</v>
      </c>
      <c r="O323" s="11" t="s">
        <v>14</v>
      </c>
    </row>
    <row r="324" spans="1:16" x14ac:dyDescent="0.25">
      <c r="A324">
        <v>2013</v>
      </c>
      <c r="B324">
        <v>9</v>
      </c>
      <c r="C324" t="s">
        <v>27</v>
      </c>
      <c r="D324" s="14" t="str">
        <f t="shared" si="14"/>
        <v>N</v>
      </c>
      <c r="E324" s="1">
        <v>0.81944444444444453</v>
      </c>
      <c r="F324" s="1" t="str">
        <f>INDEX('Crime Level'!$R$5:$R$29,MATCH('Number of Arrests'!H324,'Crime Level'!$O$5:$O$29,0))</f>
        <v>very high</v>
      </c>
      <c r="G324" s="1" t="str">
        <f>INDEX('Attendance Level'!$H$3:$H$27,MATCH('Number of Arrests'!H324,'Attendance Level'!$C$3:$C$27,0))</f>
        <v>very high</v>
      </c>
      <c r="H324" t="s">
        <v>41</v>
      </c>
      <c r="I324" t="s">
        <v>29</v>
      </c>
      <c r="J324">
        <v>20</v>
      </c>
      <c r="K324">
        <v>27</v>
      </c>
      <c r="L324" t="str">
        <f t="shared" si="13"/>
        <v>lose</v>
      </c>
      <c r="N324">
        <v>13</v>
      </c>
      <c r="O324" s="11" t="s">
        <v>19</v>
      </c>
    </row>
    <row r="325" spans="1:16" x14ac:dyDescent="0.25">
      <c r="A325">
        <v>2013</v>
      </c>
      <c r="B325">
        <v>10</v>
      </c>
      <c r="C325" t="s">
        <v>11</v>
      </c>
      <c r="D325" s="14" t="str">
        <f t="shared" si="14"/>
        <v>Y</v>
      </c>
      <c r="E325" s="1">
        <v>0.5</v>
      </c>
      <c r="F325" s="1" t="str">
        <f>INDEX('Crime Level'!$R$5:$R$29,MATCH('Number of Arrests'!H325,'Crime Level'!$O$5:$O$29,0))</f>
        <v>very high</v>
      </c>
      <c r="G325" s="1" t="str">
        <f>INDEX('Attendance Level'!$H$3:$H$27,MATCH('Number of Arrests'!H325,'Attendance Level'!$C$3:$C$27,0))</f>
        <v>very high</v>
      </c>
      <c r="H325" t="s">
        <v>41</v>
      </c>
      <c r="I325" t="s">
        <v>24</v>
      </c>
      <c r="J325">
        <v>13</v>
      </c>
      <c r="K325">
        <v>27</v>
      </c>
      <c r="L325" t="str">
        <f t="shared" si="13"/>
        <v>lose</v>
      </c>
      <c r="N325">
        <v>6</v>
      </c>
      <c r="O325" s="11" t="s">
        <v>14</v>
      </c>
    </row>
    <row r="326" spans="1:16" x14ac:dyDescent="0.25">
      <c r="A326">
        <v>2013</v>
      </c>
      <c r="B326">
        <v>12</v>
      </c>
      <c r="C326" t="s">
        <v>11</v>
      </c>
      <c r="D326" s="14" t="str">
        <f t="shared" si="14"/>
        <v>Y</v>
      </c>
      <c r="E326" s="1">
        <v>0.5</v>
      </c>
      <c r="F326" s="1" t="str">
        <f>INDEX('Crime Level'!$R$5:$R$29,MATCH('Number of Arrests'!H326,'Crime Level'!$O$5:$O$29,0))</f>
        <v>very high</v>
      </c>
      <c r="G326" s="1" t="str">
        <f>INDEX('Attendance Level'!$H$3:$H$27,MATCH('Number of Arrests'!H326,'Attendance Level'!$C$3:$C$27,0))</f>
        <v>very high</v>
      </c>
      <c r="H326" t="s">
        <v>41</v>
      </c>
      <c r="I326" t="s">
        <v>40</v>
      </c>
      <c r="J326">
        <v>26</v>
      </c>
      <c r="K326">
        <v>26</v>
      </c>
      <c r="L326" t="str">
        <f t="shared" si="13"/>
        <v>lose</v>
      </c>
      <c r="M326" t="s">
        <v>18</v>
      </c>
      <c r="N326">
        <v>8</v>
      </c>
      <c r="O326" s="11" t="s">
        <v>19</v>
      </c>
    </row>
    <row r="327" spans="1:16" x14ac:dyDescent="0.25">
      <c r="A327">
        <v>2013</v>
      </c>
      <c r="B327">
        <v>14</v>
      </c>
      <c r="C327" t="s">
        <v>11</v>
      </c>
      <c r="D327" s="14" t="str">
        <f t="shared" si="14"/>
        <v>Y</v>
      </c>
      <c r="E327" s="1">
        <v>0.5</v>
      </c>
      <c r="F327" s="1" t="str">
        <f>INDEX('Crime Level'!$R$5:$R$29,MATCH('Number of Arrests'!H327,'Crime Level'!$O$5:$O$29,0))</f>
        <v>very high</v>
      </c>
      <c r="G327" s="1" t="str">
        <f>INDEX('Attendance Level'!$H$3:$H$27,MATCH('Number of Arrests'!H327,'Attendance Level'!$C$3:$C$27,0))</f>
        <v>very high</v>
      </c>
      <c r="H327" t="s">
        <v>41</v>
      </c>
      <c r="I327" t="s">
        <v>31</v>
      </c>
      <c r="J327">
        <v>22</v>
      </c>
      <c r="K327">
        <v>21</v>
      </c>
      <c r="L327" t="str">
        <f t="shared" si="13"/>
        <v>win</v>
      </c>
      <c r="N327">
        <v>7</v>
      </c>
      <c r="O327" s="11" t="s">
        <v>14</v>
      </c>
    </row>
    <row r="328" spans="1:16" x14ac:dyDescent="0.25">
      <c r="A328">
        <v>2013</v>
      </c>
      <c r="B328">
        <v>16</v>
      </c>
      <c r="C328" t="s">
        <v>11</v>
      </c>
      <c r="D328" s="14" t="str">
        <f t="shared" si="14"/>
        <v>Y</v>
      </c>
      <c r="E328" s="1">
        <v>0.64236111111111105</v>
      </c>
      <c r="F328" s="1" t="str">
        <f>INDEX('Crime Level'!$R$5:$R$29,MATCH('Number of Arrests'!H328,'Crime Level'!$O$5:$O$29,0))</f>
        <v>very high</v>
      </c>
      <c r="G328" s="1" t="str">
        <f>INDEX('Attendance Level'!$H$3:$H$27,MATCH('Number of Arrests'!H328,'Attendance Level'!$C$3:$C$27,0))</f>
        <v>very high</v>
      </c>
      <c r="H328" t="s">
        <v>41</v>
      </c>
      <c r="I328" t="s">
        <v>16</v>
      </c>
      <c r="J328">
        <v>31</v>
      </c>
      <c r="K328">
        <v>38</v>
      </c>
      <c r="L328" t="str">
        <f t="shared" si="13"/>
        <v>lose</v>
      </c>
      <c r="N328">
        <v>16</v>
      </c>
      <c r="O328" s="11" t="s">
        <v>14</v>
      </c>
    </row>
    <row r="329" spans="1:16" x14ac:dyDescent="0.25">
      <c r="A329">
        <v>2014</v>
      </c>
      <c r="B329">
        <v>2</v>
      </c>
      <c r="C329" t="s">
        <v>11</v>
      </c>
      <c r="D329" s="14" t="str">
        <f t="shared" si="14"/>
        <v>Y</v>
      </c>
      <c r="E329" s="1">
        <v>0.64236111111111105</v>
      </c>
      <c r="F329" s="1" t="str">
        <f>INDEX('Crime Level'!$R$5:$R$29,MATCH('Number of Arrests'!H329,'Crime Level'!$O$5:$O$29,0))</f>
        <v>very high</v>
      </c>
      <c r="G329" s="1" t="str">
        <f>INDEX('Attendance Level'!$H$3:$H$27,MATCH('Number of Arrests'!H329,'Attendance Level'!$C$3:$C$27,0))</f>
        <v>very high</v>
      </c>
      <c r="H329" t="s">
        <v>41</v>
      </c>
      <c r="I329" t="s">
        <v>42</v>
      </c>
      <c r="J329">
        <v>31</v>
      </c>
      <c r="K329">
        <v>24</v>
      </c>
      <c r="N329">
        <v>8</v>
      </c>
      <c r="O329" s="11" t="s">
        <v>14</v>
      </c>
      <c r="P329" s="14"/>
    </row>
    <row r="330" spans="1:16" x14ac:dyDescent="0.25">
      <c r="A330">
        <v>2014</v>
      </c>
      <c r="B330">
        <v>5</v>
      </c>
      <c r="C330" t="s">
        <v>30</v>
      </c>
      <c r="D330" s="14" t="str">
        <f t="shared" si="14"/>
        <v>N</v>
      </c>
      <c r="E330" s="1">
        <v>0.80902777777777779</v>
      </c>
      <c r="F330" s="1" t="str">
        <f>INDEX('Crime Level'!$R$5:$R$29,MATCH('Number of Arrests'!H330,'Crime Level'!$O$5:$O$29,0))</f>
        <v>very high</v>
      </c>
      <c r="G330" s="1" t="str">
        <f>INDEX('Attendance Level'!$H$3:$H$27,MATCH('Number of Arrests'!H330,'Attendance Level'!$C$3:$C$27,0))</f>
        <v>very high</v>
      </c>
      <c r="H330" t="s">
        <v>41</v>
      </c>
      <c r="I330" t="s">
        <v>40</v>
      </c>
      <c r="J330">
        <v>42</v>
      </c>
      <c r="K330">
        <v>10</v>
      </c>
      <c r="N330">
        <v>4</v>
      </c>
      <c r="O330" s="11" t="s">
        <v>19</v>
      </c>
      <c r="P330" s="14"/>
    </row>
    <row r="331" spans="1:16" x14ac:dyDescent="0.25">
      <c r="A331">
        <v>2014</v>
      </c>
      <c r="B331">
        <v>7</v>
      </c>
      <c r="C331" t="s">
        <v>11</v>
      </c>
      <c r="D331" s="14" t="str">
        <f t="shared" si="14"/>
        <v>Y</v>
      </c>
      <c r="E331" s="1">
        <v>0.5</v>
      </c>
      <c r="F331" s="1" t="str">
        <f>INDEX('Crime Level'!$R$5:$R$29,MATCH('Number of Arrests'!H331,'Crime Level'!$O$5:$O$29,0))</f>
        <v>very high</v>
      </c>
      <c r="G331" s="1" t="str">
        <f>INDEX('Attendance Level'!$H$3:$H$27,MATCH('Number of Arrests'!H331,'Attendance Level'!$C$3:$C$27,0))</f>
        <v>very high</v>
      </c>
      <c r="H331" t="s">
        <v>41</v>
      </c>
      <c r="I331" t="s">
        <v>13</v>
      </c>
      <c r="J331">
        <v>38</v>
      </c>
      <c r="K331">
        <v>17</v>
      </c>
      <c r="N331">
        <v>1</v>
      </c>
      <c r="O331" s="11" t="s">
        <v>14</v>
      </c>
      <c r="P331" s="14"/>
    </row>
    <row r="332" spans="1:16" x14ac:dyDescent="0.25">
      <c r="A332">
        <v>2014</v>
      </c>
      <c r="B332">
        <v>10</v>
      </c>
      <c r="C332" t="s">
        <v>11</v>
      </c>
      <c r="D332" s="14" t="str">
        <f t="shared" si="14"/>
        <v>Y</v>
      </c>
      <c r="E332" s="1">
        <v>0.8125</v>
      </c>
      <c r="F332" s="1" t="str">
        <f>INDEX('Crime Level'!$R$5:$R$29,MATCH('Number of Arrests'!H332,'Crime Level'!$O$5:$O$29,0))</f>
        <v>very high</v>
      </c>
      <c r="G332" s="1" t="str">
        <f>INDEX('Attendance Level'!$H$3:$H$27,MATCH('Number of Arrests'!H332,'Attendance Level'!$C$3:$C$27,0))</f>
        <v>very high</v>
      </c>
      <c r="H332" t="s">
        <v>41</v>
      </c>
      <c r="I332" t="s">
        <v>29</v>
      </c>
      <c r="J332">
        <v>55</v>
      </c>
      <c r="K332">
        <v>14</v>
      </c>
      <c r="N332">
        <v>15</v>
      </c>
      <c r="O332" s="11" t="s">
        <v>19</v>
      </c>
      <c r="P332" s="14"/>
    </row>
    <row r="333" spans="1:16" x14ac:dyDescent="0.25">
      <c r="A333">
        <v>2014</v>
      </c>
      <c r="B333">
        <v>11</v>
      </c>
      <c r="C333" t="s">
        <v>11</v>
      </c>
      <c r="D333" s="14" t="str">
        <f t="shared" si="14"/>
        <v>Y</v>
      </c>
      <c r="E333" s="1">
        <v>0.64236111111111105</v>
      </c>
      <c r="F333" s="1" t="str">
        <f>INDEX('Crime Level'!$R$5:$R$29,MATCH('Number of Arrests'!H333,'Crime Level'!$O$5:$O$29,0))</f>
        <v>very high</v>
      </c>
      <c r="G333" s="1" t="str">
        <f>INDEX('Attendance Level'!$H$3:$H$27,MATCH('Number of Arrests'!H333,'Attendance Level'!$C$3:$C$27,0))</f>
        <v>very high</v>
      </c>
      <c r="H333" t="s">
        <v>41</v>
      </c>
      <c r="I333" t="s">
        <v>24</v>
      </c>
      <c r="J333">
        <v>53</v>
      </c>
      <c r="K333">
        <v>20</v>
      </c>
      <c r="N333">
        <v>3</v>
      </c>
      <c r="O333" s="11" t="s">
        <v>14</v>
      </c>
      <c r="P333" s="14"/>
    </row>
    <row r="334" spans="1:16" x14ac:dyDescent="0.25">
      <c r="A334">
        <v>2014</v>
      </c>
      <c r="B334">
        <v>13</v>
      </c>
      <c r="C334" t="s">
        <v>11</v>
      </c>
      <c r="D334" s="14" t="str">
        <f t="shared" si="14"/>
        <v>Y</v>
      </c>
      <c r="E334" s="1">
        <v>0.64236111111111105</v>
      </c>
      <c r="F334" s="1" t="str">
        <f>INDEX('Crime Level'!$R$5:$R$29,MATCH('Number of Arrests'!H334,'Crime Level'!$O$5:$O$29,0))</f>
        <v>very high</v>
      </c>
      <c r="G334" s="1" t="str">
        <f>INDEX('Attendance Level'!$H$3:$H$27,MATCH('Number of Arrests'!H334,'Attendance Level'!$C$3:$C$27,0))</f>
        <v>very high</v>
      </c>
      <c r="H334" t="s">
        <v>41</v>
      </c>
      <c r="I334" t="s">
        <v>43</v>
      </c>
      <c r="J334">
        <v>26</v>
      </c>
      <c r="K334">
        <v>21</v>
      </c>
      <c r="N334">
        <v>8</v>
      </c>
      <c r="O334" s="11" t="s">
        <v>14</v>
      </c>
      <c r="P334" s="14"/>
    </row>
    <row r="335" spans="1:16" x14ac:dyDescent="0.25">
      <c r="A335">
        <v>2014</v>
      </c>
      <c r="B335">
        <v>14</v>
      </c>
      <c r="C335" t="s">
        <v>27</v>
      </c>
      <c r="D335" s="14" t="str">
        <f t="shared" si="14"/>
        <v>N</v>
      </c>
      <c r="E335" s="1">
        <v>0.8125</v>
      </c>
      <c r="F335" s="1" t="str">
        <f>INDEX('Crime Level'!$R$5:$R$29,MATCH('Number of Arrests'!H335,'Crime Level'!$O$5:$O$29,0))</f>
        <v>very high</v>
      </c>
      <c r="G335" s="1" t="str">
        <f>INDEX('Attendance Level'!$H$3:$H$27,MATCH('Number of Arrests'!H335,'Attendance Level'!$C$3:$C$27,0))</f>
        <v>very high</v>
      </c>
      <c r="H335" t="s">
        <v>41</v>
      </c>
      <c r="I335" t="s">
        <v>31</v>
      </c>
      <c r="J335">
        <v>43</v>
      </c>
      <c r="K335">
        <v>37</v>
      </c>
      <c r="N335">
        <v>11</v>
      </c>
      <c r="O335" s="11" t="s">
        <v>14</v>
      </c>
      <c r="P335" s="14"/>
    </row>
    <row r="336" spans="1:16" x14ac:dyDescent="0.25">
      <c r="A336">
        <v>2014</v>
      </c>
      <c r="B336">
        <v>17</v>
      </c>
      <c r="C336" t="s">
        <v>11</v>
      </c>
      <c r="D336" s="14" t="str">
        <f t="shared" si="14"/>
        <v>Y</v>
      </c>
      <c r="E336" s="1">
        <v>0.64236111111111105</v>
      </c>
      <c r="F336" s="1" t="str">
        <f>INDEX('Crime Level'!$R$5:$R$29,MATCH('Number of Arrests'!H336,'Crime Level'!$O$5:$O$29,0))</f>
        <v>very high</v>
      </c>
      <c r="G336" s="1" t="str">
        <f>INDEX('Attendance Level'!$H$3:$H$27,MATCH('Number of Arrests'!H336,'Attendance Level'!$C$3:$C$27,0))</f>
        <v>very high</v>
      </c>
      <c r="H336" t="s">
        <v>41</v>
      </c>
      <c r="I336" t="s">
        <v>28</v>
      </c>
      <c r="J336">
        <v>30</v>
      </c>
      <c r="K336">
        <v>20</v>
      </c>
      <c r="N336">
        <v>6</v>
      </c>
      <c r="O336" s="11" t="s">
        <v>19</v>
      </c>
      <c r="P336" s="14"/>
    </row>
    <row r="337" spans="1:16" x14ac:dyDescent="0.25">
      <c r="A337">
        <v>2015</v>
      </c>
      <c r="B337">
        <v>2</v>
      </c>
      <c r="C337" t="s">
        <v>11</v>
      </c>
      <c r="D337" s="14" t="str">
        <f t="shared" si="14"/>
        <v>Y</v>
      </c>
      <c r="E337" s="1">
        <v>0.8125</v>
      </c>
      <c r="F337" s="1" t="str">
        <f>INDEX('Crime Level'!$R$5:$R$29,MATCH('Number of Arrests'!H337,'Crime Level'!$O$5:$O$29,0))</f>
        <v>very high</v>
      </c>
      <c r="G337" s="1" t="str">
        <f>INDEX('Attendance Level'!$H$3:$H$27,MATCH('Number of Arrests'!H337,'Attendance Level'!$C$3:$C$27,0))</f>
        <v>very high</v>
      </c>
      <c r="H337" t="s">
        <v>41</v>
      </c>
      <c r="I337" t="s">
        <v>23</v>
      </c>
      <c r="J337">
        <v>27</v>
      </c>
      <c r="K337">
        <v>17</v>
      </c>
      <c r="N337">
        <v>13</v>
      </c>
      <c r="O337" s="11" t="s">
        <v>14</v>
      </c>
      <c r="P337" s="14"/>
    </row>
    <row r="338" spans="1:16" x14ac:dyDescent="0.25">
      <c r="A338">
        <v>2015</v>
      </c>
      <c r="B338">
        <v>3</v>
      </c>
      <c r="C338" t="s">
        <v>27</v>
      </c>
      <c r="D338" s="14" t="str">
        <f t="shared" si="14"/>
        <v>N</v>
      </c>
      <c r="E338" s="1">
        <v>0.8125</v>
      </c>
      <c r="F338" s="1" t="str">
        <f>INDEX('Crime Level'!$R$5:$R$29,MATCH('Number of Arrests'!H338,'Crime Level'!$O$5:$O$29,0))</f>
        <v>very high</v>
      </c>
      <c r="G338" s="1" t="str">
        <f>INDEX('Attendance Level'!$H$3:$H$27,MATCH('Number of Arrests'!H338,'Attendance Level'!$C$3:$C$27,0))</f>
        <v>very high</v>
      </c>
      <c r="H338" t="s">
        <v>41</v>
      </c>
      <c r="I338" t="s">
        <v>36</v>
      </c>
      <c r="J338">
        <v>38</v>
      </c>
      <c r="K338">
        <v>28</v>
      </c>
      <c r="N338">
        <v>4</v>
      </c>
      <c r="O338" s="11" t="s">
        <v>14</v>
      </c>
      <c r="P338" s="14"/>
    </row>
    <row r="339" spans="1:16" x14ac:dyDescent="0.25">
      <c r="A339">
        <v>2015</v>
      </c>
      <c r="B339">
        <v>5</v>
      </c>
      <c r="C339" t="s">
        <v>11</v>
      </c>
      <c r="D339" s="14" t="str">
        <f t="shared" si="14"/>
        <v>Y</v>
      </c>
      <c r="E339" s="1">
        <v>0.5</v>
      </c>
      <c r="F339" s="1" t="str">
        <f>INDEX('Crime Level'!$R$5:$R$29,MATCH('Number of Arrests'!H339,'Crime Level'!$O$5:$O$29,0))</f>
        <v>very high</v>
      </c>
      <c r="G339" s="1" t="str">
        <f>INDEX('Attendance Level'!$H$3:$H$27,MATCH('Number of Arrests'!H339,'Attendance Level'!$C$3:$C$27,0))</f>
        <v>very high</v>
      </c>
      <c r="H339" t="s">
        <v>41</v>
      </c>
      <c r="I339" t="s">
        <v>17</v>
      </c>
      <c r="J339">
        <v>24</v>
      </c>
      <c r="K339">
        <v>10</v>
      </c>
      <c r="N339">
        <v>4</v>
      </c>
      <c r="O339" s="11" t="s">
        <v>14</v>
      </c>
      <c r="P339" s="14"/>
    </row>
    <row r="340" spans="1:16" x14ac:dyDescent="0.25">
      <c r="A340">
        <v>2015</v>
      </c>
      <c r="B340">
        <v>6</v>
      </c>
      <c r="C340" t="s">
        <v>11</v>
      </c>
      <c r="D340" s="14" t="str">
        <f t="shared" si="14"/>
        <v>Y</v>
      </c>
      <c r="E340" s="1">
        <v>0.64236111111111105</v>
      </c>
      <c r="F340" s="1" t="str">
        <f>INDEX('Crime Level'!$R$5:$R$29,MATCH('Number of Arrests'!H340,'Crime Level'!$O$5:$O$29,0))</f>
        <v>very high</v>
      </c>
      <c r="G340" s="1" t="str">
        <f>INDEX('Attendance Level'!$H$3:$H$27,MATCH('Number of Arrests'!H340,'Attendance Level'!$C$3:$C$27,0))</f>
        <v>very high</v>
      </c>
      <c r="H340" t="s">
        <v>41</v>
      </c>
      <c r="I340" t="s">
        <v>34</v>
      </c>
      <c r="J340">
        <v>27</v>
      </c>
      <c r="K340">
        <v>20</v>
      </c>
      <c r="N340">
        <v>13</v>
      </c>
      <c r="O340" s="11" t="s">
        <v>14</v>
      </c>
      <c r="P340" s="14"/>
    </row>
    <row r="341" spans="1:16" x14ac:dyDescent="0.25">
      <c r="A341">
        <v>2015</v>
      </c>
      <c r="B341">
        <v>10</v>
      </c>
      <c r="C341" t="s">
        <v>11</v>
      </c>
      <c r="D341" s="14" t="str">
        <f t="shared" si="14"/>
        <v>Y</v>
      </c>
      <c r="E341" s="1">
        <v>0.5</v>
      </c>
      <c r="F341" s="1" t="str">
        <f>INDEX('Crime Level'!$R$5:$R$29,MATCH('Number of Arrests'!H341,'Crime Level'!$O$5:$O$29,0))</f>
        <v>very high</v>
      </c>
      <c r="G341" s="1" t="str">
        <f>INDEX('Attendance Level'!$H$3:$H$27,MATCH('Number of Arrests'!H341,'Attendance Level'!$C$3:$C$27,0))</f>
        <v>very high</v>
      </c>
      <c r="H341" t="s">
        <v>41</v>
      </c>
      <c r="I341" t="s">
        <v>28</v>
      </c>
      <c r="J341">
        <v>16</v>
      </c>
      <c r="K341">
        <v>18</v>
      </c>
      <c r="N341">
        <v>8</v>
      </c>
      <c r="O341" s="11" t="s">
        <v>19</v>
      </c>
      <c r="P341" s="14"/>
    </row>
    <row r="342" spans="1:16" x14ac:dyDescent="0.25">
      <c r="A342">
        <v>2015</v>
      </c>
      <c r="B342">
        <v>12</v>
      </c>
      <c r="C342" t="s">
        <v>30</v>
      </c>
      <c r="D342" s="14" t="str">
        <f t="shared" si="14"/>
        <v>N</v>
      </c>
      <c r="E342" s="1">
        <v>0.8125</v>
      </c>
      <c r="F342" s="1" t="str">
        <f>INDEX('Crime Level'!$R$5:$R$29,MATCH('Number of Arrests'!H342,'Crime Level'!$O$5:$O$29,0))</f>
        <v>very high</v>
      </c>
      <c r="G342" s="1" t="str">
        <f>INDEX('Attendance Level'!$H$3:$H$27,MATCH('Number of Arrests'!H342,'Attendance Level'!$C$3:$C$27,0))</f>
        <v>very high</v>
      </c>
      <c r="H342" t="s">
        <v>41</v>
      </c>
      <c r="I342" t="s">
        <v>29</v>
      </c>
      <c r="J342">
        <v>13</v>
      </c>
      <c r="K342">
        <v>17</v>
      </c>
      <c r="N342">
        <v>2</v>
      </c>
      <c r="O342" s="11" t="s">
        <v>19</v>
      </c>
      <c r="P342" s="14"/>
    </row>
    <row r="343" spans="1:16" x14ac:dyDescent="0.25">
      <c r="A343">
        <v>2015</v>
      </c>
      <c r="B343">
        <v>14</v>
      </c>
      <c r="C343" t="s">
        <v>11</v>
      </c>
      <c r="D343" s="14" t="str">
        <f t="shared" si="14"/>
        <v>Y</v>
      </c>
      <c r="E343" s="1">
        <v>0.64236111111111105</v>
      </c>
      <c r="F343" s="1" t="str">
        <f>INDEX('Crime Level'!$R$5:$R$29,MATCH('Number of Arrests'!H343,'Crime Level'!$O$5:$O$29,0))</f>
        <v>very high</v>
      </c>
      <c r="G343" s="1" t="str">
        <f>INDEX('Attendance Level'!$H$3:$H$27,MATCH('Number of Arrests'!H343,'Attendance Level'!$C$3:$C$27,0))</f>
        <v>very high</v>
      </c>
      <c r="H343" t="s">
        <v>41</v>
      </c>
      <c r="I343" t="s">
        <v>20</v>
      </c>
      <c r="J343">
        <v>28</v>
      </c>
      <c r="K343">
        <v>7</v>
      </c>
      <c r="N343">
        <v>5</v>
      </c>
      <c r="O343" s="11" t="s">
        <v>14</v>
      </c>
      <c r="P343" s="14"/>
    </row>
    <row r="344" spans="1:16" x14ac:dyDescent="0.25">
      <c r="A344">
        <v>2015</v>
      </c>
      <c r="B344">
        <v>17</v>
      </c>
      <c r="C344" t="s">
        <v>11</v>
      </c>
      <c r="D344" s="14" t="str">
        <f t="shared" si="14"/>
        <v>Y</v>
      </c>
      <c r="E344" s="1">
        <v>0.8125</v>
      </c>
      <c r="F344" s="1" t="str">
        <f>INDEX('Crime Level'!$R$5:$R$29,MATCH('Number of Arrests'!H344,'Crime Level'!$O$5:$O$29,0))</f>
        <v>very high</v>
      </c>
      <c r="G344" s="1" t="str">
        <f>INDEX('Attendance Level'!$H$3:$H$27,MATCH('Number of Arrests'!H344,'Attendance Level'!$C$3:$C$27,0))</f>
        <v>very high</v>
      </c>
      <c r="H344" t="s">
        <v>41</v>
      </c>
      <c r="I344" t="s">
        <v>40</v>
      </c>
      <c r="J344">
        <v>13</v>
      </c>
      <c r="K344">
        <v>20</v>
      </c>
      <c r="N344">
        <v>11</v>
      </c>
      <c r="O344" s="11" t="s">
        <v>19</v>
      </c>
      <c r="P344" s="14"/>
    </row>
    <row r="345" spans="1:16" x14ac:dyDescent="0.25">
      <c r="A345">
        <v>2011</v>
      </c>
      <c r="B345">
        <v>1</v>
      </c>
      <c r="C345" t="s">
        <v>11</v>
      </c>
      <c r="D345" s="14" t="str">
        <f t="shared" si="14"/>
        <v>Y</v>
      </c>
      <c r="E345" s="1">
        <v>0.5</v>
      </c>
      <c r="F345" s="1" t="str">
        <f>INDEX('Crime Level'!$R$5:$R$29,MATCH('Number of Arrests'!H345,'Crime Level'!$O$5:$O$29,0))</f>
        <v>high</v>
      </c>
      <c r="G345" s="1" t="str">
        <f>INDEX('Attendance Level'!$H$3:$H$27,MATCH('Number of Arrests'!H345,'Attendance Level'!$C$3:$C$27,0))</f>
        <v>high</v>
      </c>
      <c r="H345" t="s">
        <v>32</v>
      </c>
      <c r="I345" t="s">
        <v>33</v>
      </c>
      <c r="J345">
        <v>34</v>
      </c>
      <c r="K345">
        <v>7</v>
      </c>
      <c r="L345" t="str">
        <f t="shared" ref="L345:L368" si="15">IF(J345&gt;K345,"win","lose")</f>
        <v>win</v>
      </c>
      <c r="N345">
        <v>2</v>
      </c>
      <c r="O345" s="11" t="s">
        <v>19</v>
      </c>
    </row>
    <row r="346" spans="1:16" x14ac:dyDescent="0.25">
      <c r="A346">
        <v>2011</v>
      </c>
      <c r="B346">
        <v>4</v>
      </c>
      <c r="C346" t="s">
        <v>11</v>
      </c>
      <c r="D346" s="14" t="str">
        <f t="shared" si="14"/>
        <v>Y</v>
      </c>
      <c r="E346" s="1">
        <v>0.5</v>
      </c>
      <c r="F346" s="1" t="str">
        <f>INDEX('Crime Level'!$R$5:$R$29,MATCH('Number of Arrests'!H346,'Crime Level'!$O$5:$O$29,0))</f>
        <v>high</v>
      </c>
      <c r="G346" s="1" t="str">
        <f>INDEX('Attendance Level'!$H$3:$H$27,MATCH('Number of Arrests'!H346,'Attendance Level'!$C$3:$C$27,0))</f>
        <v>high</v>
      </c>
      <c r="H346" t="s">
        <v>32</v>
      </c>
      <c r="I346" t="s">
        <v>16</v>
      </c>
      <c r="J346">
        <v>17</v>
      </c>
      <c r="K346">
        <v>10</v>
      </c>
      <c r="L346" t="str">
        <f t="shared" si="15"/>
        <v>win</v>
      </c>
      <c r="N346">
        <v>2</v>
      </c>
      <c r="O346" s="11" t="s">
        <v>14</v>
      </c>
    </row>
    <row r="347" spans="1:16" x14ac:dyDescent="0.25">
      <c r="A347">
        <v>2011</v>
      </c>
      <c r="B347">
        <v>5</v>
      </c>
      <c r="C347" t="s">
        <v>11</v>
      </c>
      <c r="D347" s="14" t="str">
        <f t="shared" si="14"/>
        <v>Y</v>
      </c>
      <c r="E347" s="1">
        <v>0.5</v>
      </c>
      <c r="F347" s="1" t="str">
        <f>INDEX('Crime Level'!$R$5:$R$29,MATCH('Number of Arrests'!H347,'Crime Level'!$O$5:$O$29,0))</f>
        <v>high</v>
      </c>
      <c r="G347" s="1" t="str">
        <f>INDEX('Attendance Level'!$H$3:$H$27,MATCH('Number of Arrests'!H347,'Attendance Level'!$C$3:$C$27,0))</f>
        <v>high</v>
      </c>
      <c r="H347" t="s">
        <v>32</v>
      </c>
      <c r="I347" t="s">
        <v>49</v>
      </c>
      <c r="J347">
        <v>20</v>
      </c>
      <c r="K347">
        <v>25</v>
      </c>
      <c r="L347" t="str">
        <f t="shared" si="15"/>
        <v>lose</v>
      </c>
      <c r="N347">
        <v>1</v>
      </c>
      <c r="O347" s="11" t="s">
        <v>14</v>
      </c>
    </row>
    <row r="348" spans="1:16" x14ac:dyDescent="0.25">
      <c r="A348">
        <v>2011</v>
      </c>
      <c r="B348">
        <v>8</v>
      </c>
      <c r="C348" t="s">
        <v>11</v>
      </c>
      <c r="D348" s="14" t="str">
        <f t="shared" si="14"/>
        <v>Y</v>
      </c>
      <c r="E348" s="1">
        <v>0.5</v>
      </c>
      <c r="F348" s="1" t="str">
        <f>INDEX('Crime Level'!$R$5:$R$29,MATCH('Number of Arrests'!H348,'Crime Level'!$O$5:$O$29,0))</f>
        <v>high</v>
      </c>
      <c r="G348" s="1" t="str">
        <f>INDEX('Attendance Level'!$H$3:$H$27,MATCH('Number of Arrests'!H348,'Attendance Level'!$C$3:$C$27,0))</f>
        <v>high</v>
      </c>
      <c r="H348" t="s">
        <v>32</v>
      </c>
      <c r="I348" t="s">
        <v>45</v>
      </c>
      <c r="J348">
        <v>24</v>
      </c>
      <c r="K348">
        <v>14</v>
      </c>
      <c r="L348" t="str">
        <f t="shared" si="15"/>
        <v>win</v>
      </c>
      <c r="N348">
        <v>0</v>
      </c>
      <c r="O348" s="11" t="s">
        <v>19</v>
      </c>
    </row>
    <row r="349" spans="1:16" x14ac:dyDescent="0.25">
      <c r="A349">
        <v>2011</v>
      </c>
      <c r="B349">
        <v>9</v>
      </c>
      <c r="C349" t="s">
        <v>11</v>
      </c>
      <c r="D349" s="14" t="str">
        <f t="shared" si="14"/>
        <v>Y</v>
      </c>
      <c r="E349" s="1">
        <v>0.5</v>
      </c>
      <c r="F349" s="1" t="str">
        <f>INDEX('Crime Level'!$R$5:$R$29,MATCH('Number of Arrests'!H349,'Crime Level'!$O$5:$O$29,0))</f>
        <v>high</v>
      </c>
      <c r="G349" s="1" t="str">
        <f>INDEX('Attendance Level'!$H$3:$H$27,MATCH('Number of Arrests'!H349,'Attendance Level'!$C$3:$C$27,0))</f>
        <v>high</v>
      </c>
      <c r="H349" t="s">
        <v>32</v>
      </c>
      <c r="I349" t="s">
        <v>22</v>
      </c>
      <c r="J349">
        <v>30</v>
      </c>
      <c r="K349">
        <v>12</v>
      </c>
      <c r="L349" t="str">
        <f t="shared" si="15"/>
        <v>win</v>
      </c>
      <c r="N349">
        <v>0</v>
      </c>
      <c r="O349" s="11" t="s">
        <v>14</v>
      </c>
    </row>
    <row r="350" spans="1:16" x14ac:dyDescent="0.25">
      <c r="A350">
        <v>2011</v>
      </c>
      <c r="B350">
        <v>13</v>
      </c>
      <c r="C350" t="s">
        <v>11</v>
      </c>
      <c r="D350" s="14" t="str">
        <f t="shared" si="14"/>
        <v>Y</v>
      </c>
      <c r="E350" s="1">
        <v>0.5</v>
      </c>
      <c r="F350" s="1" t="str">
        <f>INDEX('Crime Level'!$R$5:$R$29,MATCH('Number of Arrests'!H350,'Crime Level'!$O$5:$O$29,0))</f>
        <v>high</v>
      </c>
      <c r="G350" s="1" t="str">
        <f>INDEX('Attendance Level'!$H$3:$H$27,MATCH('Number of Arrests'!H350,'Attendance Level'!$C$3:$C$27,0))</f>
        <v>high</v>
      </c>
      <c r="H350" t="s">
        <v>32</v>
      </c>
      <c r="I350" t="s">
        <v>31</v>
      </c>
      <c r="J350">
        <v>17</v>
      </c>
      <c r="K350">
        <v>10</v>
      </c>
      <c r="L350" t="str">
        <f t="shared" si="15"/>
        <v>win</v>
      </c>
      <c r="N350">
        <v>2</v>
      </c>
      <c r="O350" s="11" t="s">
        <v>14</v>
      </c>
    </row>
    <row r="351" spans="1:16" x14ac:dyDescent="0.25">
      <c r="A351">
        <v>2011</v>
      </c>
      <c r="B351">
        <v>15</v>
      </c>
      <c r="C351" t="s">
        <v>11</v>
      </c>
      <c r="D351" s="14" t="str">
        <f t="shared" si="14"/>
        <v>Y</v>
      </c>
      <c r="E351" s="1">
        <v>0.5</v>
      </c>
      <c r="F351" s="1" t="str">
        <f>INDEX('Crime Level'!$R$5:$R$29,MATCH('Number of Arrests'!H351,'Crime Level'!$O$5:$O$29,0))</f>
        <v>high</v>
      </c>
      <c r="G351" s="1" t="str">
        <f>INDEX('Attendance Level'!$H$3:$H$27,MATCH('Number of Arrests'!H351,'Attendance Level'!$C$3:$C$27,0))</f>
        <v>high</v>
      </c>
      <c r="H351" t="s">
        <v>32</v>
      </c>
      <c r="I351" t="s">
        <v>13</v>
      </c>
      <c r="J351">
        <v>13</v>
      </c>
      <c r="K351">
        <v>28</v>
      </c>
      <c r="L351" t="str">
        <f t="shared" si="15"/>
        <v>lose</v>
      </c>
      <c r="N351">
        <v>2</v>
      </c>
      <c r="O351" s="11" t="s">
        <v>14</v>
      </c>
    </row>
    <row r="352" spans="1:16" x14ac:dyDescent="0.25">
      <c r="A352">
        <v>2011</v>
      </c>
      <c r="B352">
        <v>17</v>
      </c>
      <c r="C352" t="s">
        <v>11</v>
      </c>
      <c r="D352" s="14" t="str">
        <f t="shared" si="14"/>
        <v>Y</v>
      </c>
      <c r="E352" s="1">
        <v>0.5</v>
      </c>
      <c r="F352" s="1" t="str">
        <f>INDEX('Crime Level'!$R$5:$R$29,MATCH('Number of Arrests'!H352,'Crime Level'!$O$5:$O$29,0))</f>
        <v>high</v>
      </c>
      <c r="G352" s="1" t="str">
        <f>INDEX('Attendance Level'!$H$3:$H$27,MATCH('Number of Arrests'!H352,'Attendance Level'!$C$3:$C$27,0))</f>
        <v>high</v>
      </c>
      <c r="H352" t="s">
        <v>32</v>
      </c>
      <c r="I352" t="s">
        <v>44</v>
      </c>
      <c r="J352">
        <v>22</v>
      </c>
      <c r="K352">
        <v>23</v>
      </c>
      <c r="L352" t="str">
        <f t="shared" si="15"/>
        <v>lose</v>
      </c>
      <c r="N352">
        <v>0</v>
      </c>
      <c r="O352" s="11" t="s">
        <v>19</v>
      </c>
    </row>
    <row r="353" spans="1:15" x14ac:dyDescent="0.25">
      <c r="A353">
        <v>2012</v>
      </c>
      <c r="B353">
        <v>1</v>
      </c>
      <c r="C353" t="s">
        <v>11</v>
      </c>
      <c r="D353" s="14" t="str">
        <f t="shared" si="14"/>
        <v>Y</v>
      </c>
      <c r="E353" s="1">
        <v>0.5</v>
      </c>
      <c r="F353" s="1" t="str">
        <f>INDEX('Crime Level'!$R$5:$R$29,MATCH('Number of Arrests'!H353,'Crime Level'!$O$5:$O$29,0))</f>
        <v>high</v>
      </c>
      <c r="G353" s="1" t="str">
        <f>INDEX('Attendance Level'!$H$3:$H$27,MATCH('Number of Arrests'!H353,'Attendance Level'!$C$3:$C$27,0))</f>
        <v>high</v>
      </c>
      <c r="H353" t="s">
        <v>32</v>
      </c>
      <c r="I353" t="s">
        <v>25</v>
      </c>
      <c r="J353">
        <v>30</v>
      </c>
      <c r="K353">
        <v>10</v>
      </c>
      <c r="L353" t="str">
        <f t="shared" si="15"/>
        <v>win</v>
      </c>
      <c r="N353">
        <v>6</v>
      </c>
      <c r="O353" s="11" t="s">
        <v>14</v>
      </c>
    </row>
    <row r="354" spans="1:15" x14ac:dyDescent="0.25">
      <c r="A354">
        <v>2012</v>
      </c>
      <c r="B354">
        <v>4</v>
      </c>
      <c r="C354" t="s">
        <v>11</v>
      </c>
      <c r="D354" s="14" t="str">
        <f t="shared" si="14"/>
        <v>Y</v>
      </c>
      <c r="E354" s="1">
        <v>0.5</v>
      </c>
      <c r="F354" s="1" t="str">
        <f>INDEX('Crime Level'!$R$5:$R$29,MATCH('Number of Arrests'!H354,'Crime Level'!$O$5:$O$29,0))</f>
        <v>high</v>
      </c>
      <c r="G354" s="1" t="str">
        <f>INDEX('Attendance Level'!$H$3:$H$27,MATCH('Number of Arrests'!H354,'Attendance Level'!$C$3:$C$27,0))</f>
        <v>high</v>
      </c>
      <c r="H354" t="s">
        <v>32</v>
      </c>
      <c r="I354" t="s">
        <v>44</v>
      </c>
      <c r="J354">
        <v>38</v>
      </c>
      <c r="K354">
        <v>14</v>
      </c>
      <c r="L354" t="str">
        <f t="shared" si="15"/>
        <v>win</v>
      </c>
      <c r="N354">
        <v>1</v>
      </c>
      <c r="O354" s="11" t="s">
        <v>19</v>
      </c>
    </row>
    <row r="355" spans="1:15" x14ac:dyDescent="0.25">
      <c r="A355">
        <v>2012</v>
      </c>
      <c r="B355">
        <v>6</v>
      </c>
      <c r="C355" t="s">
        <v>11</v>
      </c>
      <c r="D355" s="14" t="str">
        <f t="shared" si="14"/>
        <v>Y</v>
      </c>
      <c r="E355" s="1">
        <v>0.76388888888888884</v>
      </c>
      <c r="F355" s="1" t="str">
        <f>INDEX('Crime Level'!$R$5:$R$29,MATCH('Number of Arrests'!H355,'Crime Level'!$O$5:$O$29,0))</f>
        <v>high</v>
      </c>
      <c r="G355" s="1" t="str">
        <f>INDEX('Attendance Level'!$H$3:$H$27,MATCH('Number of Arrests'!H355,'Attendance Level'!$C$3:$C$27,0))</f>
        <v>high</v>
      </c>
      <c r="H355" t="s">
        <v>32</v>
      </c>
      <c r="I355" t="s">
        <v>41</v>
      </c>
      <c r="J355">
        <v>24</v>
      </c>
      <c r="K355">
        <v>42</v>
      </c>
      <c r="L355" t="str">
        <f t="shared" si="15"/>
        <v>lose</v>
      </c>
      <c r="N355">
        <v>4</v>
      </c>
      <c r="O355" s="11" t="s">
        <v>14</v>
      </c>
    </row>
    <row r="356" spans="1:15" x14ac:dyDescent="0.25">
      <c r="A356">
        <v>2012</v>
      </c>
      <c r="B356">
        <v>7</v>
      </c>
      <c r="C356" t="s">
        <v>11</v>
      </c>
      <c r="D356" s="14" t="str">
        <f t="shared" si="14"/>
        <v>Y</v>
      </c>
      <c r="E356" s="1">
        <v>0.5</v>
      </c>
      <c r="F356" s="1" t="str">
        <f>INDEX('Crime Level'!$R$5:$R$29,MATCH('Number of Arrests'!H356,'Crime Level'!$O$5:$O$29,0))</f>
        <v>high</v>
      </c>
      <c r="G356" s="1" t="str">
        <f>INDEX('Attendance Level'!$H$3:$H$27,MATCH('Number of Arrests'!H356,'Attendance Level'!$C$3:$C$27,0))</f>
        <v>high</v>
      </c>
      <c r="H356" t="s">
        <v>32</v>
      </c>
      <c r="I356" t="s">
        <v>38</v>
      </c>
      <c r="J356">
        <v>43</v>
      </c>
      <c r="K356">
        <v>13</v>
      </c>
      <c r="L356" t="str">
        <f t="shared" si="15"/>
        <v>win</v>
      </c>
      <c r="N356">
        <v>1</v>
      </c>
      <c r="O356" s="11" t="s">
        <v>14</v>
      </c>
    </row>
    <row r="357" spans="1:15" x14ac:dyDescent="0.25">
      <c r="A357">
        <v>2012</v>
      </c>
      <c r="B357">
        <v>9</v>
      </c>
      <c r="C357" t="s">
        <v>11</v>
      </c>
      <c r="D357" s="14" t="str">
        <f t="shared" si="14"/>
        <v>Y</v>
      </c>
      <c r="E357" s="1">
        <v>0.5</v>
      </c>
      <c r="F357" s="1" t="str">
        <f>INDEX('Crime Level'!$R$5:$R$29,MATCH('Number of Arrests'!H357,'Crime Level'!$O$5:$O$29,0))</f>
        <v>high</v>
      </c>
      <c r="G357" s="1" t="str">
        <f>INDEX('Attendance Level'!$H$3:$H$27,MATCH('Number of Arrests'!H357,'Attendance Level'!$C$3:$C$27,0))</f>
        <v>high</v>
      </c>
      <c r="H357" t="s">
        <v>32</v>
      </c>
      <c r="I357" t="s">
        <v>26</v>
      </c>
      <c r="J357">
        <v>21</v>
      </c>
      <c r="K357">
        <v>9</v>
      </c>
      <c r="L357" t="str">
        <f t="shared" si="15"/>
        <v>win</v>
      </c>
      <c r="N357">
        <v>1</v>
      </c>
      <c r="O357" s="11" t="s">
        <v>14</v>
      </c>
    </row>
    <row r="358" spans="1:15" x14ac:dyDescent="0.25">
      <c r="A358">
        <v>2012</v>
      </c>
      <c r="B358">
        <v>11</v>
      </c>
      <c r="C358" t="s">
        <v>11</v>
      </c>
      <c r="D358" s="14" t="str">
        <f t="shared" si="14"/>
        <v>Y</v>
      </c>
      <c r="E358" s="1">
        <v>0.5</v>
      </c>
      <c r="F358" s="1" t="str">
        <f>INDEX('Crime Level'!$R$5:$R$29,MATCH('Number of Arrests'!H358,'Crime Level'!$O$5:$O$29,0))</f>
        <v>high</v>
      </c>
      <c r="G358" s="1" t="str">
        <f>INDEX('Attendance Level'!$H$3:$H$27,MATCH('Number of Arrests'!H358,'Attendance Level'!$C$3:$C$27,0))</f>
        <v>high</v>
      </c>
      <c r="H358" t="s">
        <v>32</v>
      </c>
      <c r="I358" t="s">
        <v>45</v>
      </c>
      <c r="J358">
        <v>43</v>
      </c>
      <c r="K358">
        <v>37</v>
      </c>
      <c r="L358" t="str">
        <f t="shared" si="15"/>
        <v>win</v>
      </c>
      <c r="M358" t="s">
        <v>18</v>
      </c>
      <c r="N358">
        <v>1</v>
      </c>
      <c r="O358" s="11" t="s">
        <v>19</v>
      </c>
    </row>
    <row r="359" spans="1:15" x14ac:dyDescent="0.25">
      <c r="A359">
        <v>2012</v>
      </c>
      <c r="B359">
        <v>15</v>
      </c>
      <c r="C359" t="s">
        <v>11</v>
      </c>
      <c r="D359" s="14" t="str">
        <f t="shared" si="14"/>
        <v>Y</v>
      </c>
      <c r="E359" s="1">
        <v>0.5</v>
      </c>
      <c r="F359" s="1" t="str">
        <f>INDEX('Crime Level'!$R$5:$R$29,MATCH('Number of Arrests'!H359,'Crime Level'!$O$5:$O$29,0))</f>
        <v>high</v>
      </c>
      <c r="G359" s="1" t="str">
        <f>INDEX('Attendance Level'!$H$3:$H$27,MATCH('Number of Arrests'!H359,'Attendance Level'!$C$3:$C$27,0))</f>
        <v>high</v>
      </c>
      <c r="H359" t="s">
        <v>32</v>
      </c>
      <c r="I359" t="s">
        <v>33</v>
      </c>
      <c r="J359">
        <v>29</v>
      </c>
      <c r="K359">
        <v>17</v>
      </c>
      <c r="L359" t="str">
        <f t="shared" si="15"/>
        <v>win</v>
      </c>
      <c r="N359">
        <v>1</v>
      </c>
      <c r="O359" s="11" t="s">
        <v>19</v>
      </c>
    </row>
    <row r="360" spans="1:15" x14ac:dyDescent="0.25">
      <c r="A360">
        <v>2012</v>
      </c>
      <c r="B360">
        <v>16</v>
      </c>
      <c r="C360" t="s">
        <v>11</v>
      </c>
      <c r="D360" s="14" t="str">
        <f t="shared" si="14"/>
        <v>Y</v>
      </c>
      <c r="E360" s="1">
        <v>0.5</v>
      </c>
      <c r="F360" s="1" t="str">
        <f>INDEX('Crime Level'!$R$5:$R$29,MATCH('Number of Arrests'!H360,'Crime Level'!$O$5:$O$29,0))</f>
        <v>high</v>
      </c>
      <c r="G360" s="1" t="str">
        <f>INDEX('Attendance Level'!$H$3:$H$27,MATCH('Number of Arrests'!H360,'Attendance Level'!$C$3:$C$27,0))</f>
        <v>high</v>
      </c>
      <c r="H360" t="s">
        <v>32</v>
      </c>
      <c r="I360" t="s">
        <v>40</v>
      </c>
      <c r="J360">
        <v>6</v>
      </c>
      <c r="K360">
        <v>23</v>
      </c>
      <c r="L360" t="str">
        <f t="shared" si="15"/>
        <v>lose</v>
      </c>
      <c r="N360">
        <v>3</v>
      </c>
      <c r="O360" s="11" t="s">
        <v>14</v>
      </c>
    </row>
    <row r="361" spans="1:15" x14ac:dyDescent="0.25">
      <c r="A361">
        <v>2013</v>
      </c>
      <c r="B361">
        <v>2</v>
      </c>
      <c r="C361" t="s">
        <v>11</v>
      </c>
      <c r="D361" s="14" t="str">
        <f t="shared" si="14"/>
        <v>Y</v>
      </c>
      <c r="E361" s="1">
        <v>0.5</v>
      </c>
      <c r="F361" s="1" t="str">
        <f>INDEX('Crime Level'!$R$5:$R$29,MATCH('Number of Arrests'!H361,'Crime Level'!$O$5:$O$29,0))</f>
        <v>high</v>
      </c>
      <c r="G361" s="1" t="str">
        <f>INDEX('Attendance Level'!$H$3:$H$27,MATCH('Number of Arrests'!H361,'Attendance Level'!$C$3:$C$27,0))</f>
        <v>high</v>
      </c>
      <c r="H361" t="s">
        <v>32</v>
      </c>
      <c r="I361" t="s">
        <v>44</v>
      </c>
      <c r="J361">
        <v>30</v>
      </c>
      <c r="K361">
        <v>24</v>
      </c>
      <c r="L361" t="str">
        <f t="shared" si="15"/>
        <v>win</v>
      </c>
      <c r="M361" t="s">
        <v>18</v>
      </c>
      <c r="N361">
        <v>2</v>
      </c>
      <c r="O361" s="11" t="s">
        <v>19</v>
      </c>
    </row>
    <row r="362" spans="1:15" x14ac:dyDescent="0.25">
      <c r="A362">
        <v>2013</v>
      </c>
      <c r="B362">
        <v>4</v>
      </c>
      <c r="C362" t="s">
        <v>11</v>
      </c>
      <c r="D362" s="14" t="str">
        <f t="shared" si="14"/>
        <v>Y</v>
      </c>
      <c r="E362" s="1">
        <v>0.5</v>
      </c>
      <c r="F362" s="1" t="str">
        <f>INDEX('Crime Level'!$R$5:$R$29,MATCH('Number of Arrests'!H362,'Crime Level'!$O$5:$O$29,0))</f>
        <v>high</v>
      </c>
      <c r="G362" s="1" t="str">
        <f>INDEX('Attendance Level'!$H$3:$H$27,MATCH('Number of Arrests'!H362,'Attendance Level'!$C$3:$C$27,0))</f>
        <v>high</v>
      </c>
      <c r="H362" t="s">
        <v>32</v>
      </c>
      <c r="I362" t="s">
        <v>23</v>
      </c>
      <c r="J362">
        <v>20</v>
      </c>
      <c r="K362">
        <v>23</v>
      </c>
      <c r="L362" t="str">
        <f t="shared" si="15"/>
        <v>lose</v>
      </c>
      <c r="M362" t="s">
        <v>18</v>
      </c>
      <c r="N362">
        <v>0</v>
      </c>
      <c r="O362" s="11" t="s">
        <v>14</v>
      </c>
    </row>
    <row r="363" spans="1:15" x14ac:dyDescent="0.25">
      <c r="A363">
        <v>2013</v>
      </c>
      <c r="B363">
        <v>6</v>
      </c>
      <c r="C363" t="s">
        <v>11</v>
      </c>
      <c r="D363" s="14" t="str">
        <f t="shared" si="14"/>
        <v>Y</v>
      </c>
      <c r="E363" s="1">
        <v>0.5</v>
      </c>
      <c r="F363" s="1" t="str">
        <f>INDEX('Crime Level'!$R$5:$R$29,MATCH('Number of Arrests'!H363,'Crime Level'!$O$5:$O$29,0))</f>
        <v>high</v>
      </c>
      <c r="G363" s="1" t="str">
        <f>INDEX('Attendance Level'!$H$3:$H$27,MATCH('Number of Arrests'!H363,'Attendance Level'!$C$3:$C$27,0))</f>
        <v>high</v>
      </c>
      <c r="H363" t="s">
        <v>32</v>
      </c>
      <c r="I363" t="s">
        <v>17</v>
      </c>
      <c r="J363">
        <v>13</v>
      </c>
      <c r="K363">
        <v>38</v>
      </c>
      <c r="L363" t="str">
        <f t="shared" si="15"/>
        <v>lose</v>
      </c>
      <c r="N363">
        <v>1</v>
      </c>
      <c r="O363" s="11" t="s">
        <v>14</v>
      </c>
    </row>
    <row r="364" spans="1:15" x14ac:dyDescent="0.25">
      <c r="A364">
        <v>2013</v>
      </c>
      <c r="B364">
        <v>9</v>
      </c>
      <c r="C364" t="s">
        <v>11</v>
      </c>
      <c r="D364" s="14" t="str">
        <f t="shared" si="14"/>
        <v>Y</v>
      </c>
      <c r="E364" s="1">
        <v>0.8125</v>
      </c>
      <c r="F364" s="1" t="str">
        <f>INDEX('Crime Level'!$R$5:$R$29,MATCH('Number of Arrests'!H364,'Crime Level'!$O$5:$O$29,0))</f>
        <v>high</v>
      </c>
      <c r="G364" s="1" t="str">
        <f>INDEX('Attendance Level'!$H$3:$H$27,MATCH('Number of Arrests'!H364,'Attendance Level'!$C$3:$C$27,0))</f>
        <v>high</v>
      </c>
      <c r="H364" t="s">
        <v>32</v>
      </c>
      <c r="I364" t="s">
        <v>33</v>
      </c>
      <c r="J364">
        <v>24</v>
      </c>
      <c r="K364">
        <v>27</v>
      </c>
      <c r="L364" t="str">
        <f t="shared" si="15"/>
        <v>lose</v>
      </c>
      <c r="N364">
        <v>1</v>
      </c>
      <c r="O364" s="11" t="s">
        <v>19</v>
      </c>
    </row>
    <row r="365" spans="1:15" x14ac:dyDescent="0.25">
      <c r="A365">
        <v>2013</v>
      </c>
      <c r="B365">
        <v>11</v>
      </c>
      <c r="C365" t="s">
        <v>11</v>
      </c>
      <c r="D365" s="14" t="str">
        <f t="shared" si="14"/>
        <v>Y</v>
      </c>
      <c r="E365" s="1">
        <v>0.5</v>
      </c>
      <c r="F365" s="1" t="str">
        <f>INDEX('Crime Level'!$R$5:$R$29,MATCH('Number of Arrests'!H365,'Crime Level'!$O$5:$O$29,0))</f>
        <v>high</v>
      </c>
      <c r="G365" s="1" t="str">
        <f>INDEX('Attendance Level'!$H$3:$H$27,MATCH('Number of Arrests'!H365,'Attendance Level'!$C$3:$C$27,0))</f>
        <v>high</v>
      </c>
      <c r="H365" t="s">
        <v>32</v>
      </c>
      <c r="I365" t="s">
        <v>49</v>
      </c>
      <c r="J365">
        <v>23</v>
      </c>
      <c r="K365">
        <v>28</v>
      </c>
      <c r="L365" t="str">
        <f t="shared" si="15"/>
        <v>lose</v>
      </c>
      <c r="N365">
        <v>2</v>
      </c>
      <c r="O365" s="11" t="s">
        <v>14</v>
      </c>
    </row>
    <row r="366" spans="1:15" x14ac:dyDescent="0.25">
      <c r="A366">
        <v>2013</v>
      </c>
      <c r="B366">
        <v>12</v>
      </c>
      <c r="C366" t="s">
        <v>11</v>
      </c>
      <c r="D366" s="14" t="str">
        <f t="shared" si="14"/>
        <v>Y</v>
      </c>
      <c r="E366" s="1">
        <v>0.5</v>
      </c>
      <c r="F366" s="1" t="str">
        <f>INDEX('Crime Level'!$R$5:$R$29,MATCH('Number of Arrests'!H366,'Crime Level'!$O$5:$O$29,0))</f>
        <v>high</v>
      </c>
      <c r="G366" s="1" t="str">
        <f>INDEX('Attendance Level'!$H$3:$H$27,MATCH('Number of Arrests'!H366,'Attendance Level'!$C$3:$C$27,0))</f>
        <v>high</v>
      </c>
      <c r="H366" t="s">
        <v>32</v>
      </c>
      <c r="I366" t="s">
        <v>45</v>
      </c>
      <c r="J366">
        <v>6</v>
      </c>
      <c r="K366">
        <v>13</v>
      </c>
      <c r="L366" t="str">
        <f t="shared" si="15"/>
        <v>lose</v>
      </c>
      <c r="N366">
        <v>1</v>
      </c>
      <c r="O366" s="11" t="s">
        <v>19</v>
      </c>
    </row>
    <row r="367" spans="1:15" x14ac:dyDescent="0.25">
      <c r="A367">
        <v>2013</v>
      </c>
      <c r="B367">
        <v>13</v>
      </c>
      <c r="C367" t="s">
        <v>11</v>
      </c>
      <c r="D367" s="14" t="str">
        <f t="shared" si="14"/>
        <v>Y</v>
      </c>
      <c r="E367" s="1">
        <v>0.5</v>
      </c>
      <c r="F367" s="1" t="str">
        <f>INDEX('Crime Level'!$R$5:$R$29,MATCH('Number of Arrests'!H367,'Crime Level'!$O$5:$O$29,0))</f>
        <v>high</v>
      </c>
      <c r="G367" s="1" t="str">
        <f>INDEX('Attendance Level'!$H$3:$H$27,MATCH('Number of Arrests'!H367,'Attendance Level'!$C$3:$C$27,0))</f>
        <v>high</v>
      </c>
      <c r="H367" t="s">
        <v>32</v>
      </c>
      <c r="I367" t="s">
        <v>43</v>
      </c>
      <c r="J367">
        <v>31</v>
      </c>
      <c r="K367">
        <v>34</v>
      </c>
      <c r="L367" t="str">
        <f t="shared" si="15"/>
        <v>lose</v>
      </c>
      <c r="N367">
        <v>0</v>
      </c>
      <c r="O367" s="11" t="s">
        <v>14</v>
      </c>
    </row>
    <row r="368" spans="1:15" x14ac:dyDescent="0.25">
      <c r="A368">
        <v>2013</v>
      </c>
      <c r="B368">
        <v>16</v>
      </c>
      <c r="C368" t="s">
        <v>11</v>
      </c>
      <c r="D368" s="14" t="str">
        <f t="shared" si="14"/>
        <v>Y</v>
      </c>
      <c r="E368" s="1">
        <v>0.5</v>
      </c>
      <c r="F368" s="1" t="str">
        <f>INDEX('Crime Level'!$R$5:$R$29,MATCH('Number of Arrests'!H368,'Crime Level'!$O$5:$O$29,0))</f>
        <v>high</v>
      </c>
      <c r="G368" s="1" t="str">
        <f>INDEX('Attendance Level'!$H$3:$H$27,MATCH('Number of Arrests'!H368,'Attendance Level'!$C$3:$C$27,0))</f>
        <v>high</v>
      </c>
      <c r="H368" t="s">
        <v>32</v>
      </c>
      <c r="I368" t="s">
        <v>48</v>
      </c>
      <c r="J368">
        <v>13</v>
      </c>
      <c r="K368">
        <v>37</v>
      </c>
      <c r="L368" t="str">
        <f t="shared" si="15"/>
        <v>lose</v>
      </c>
      <c r="N368">
        <v>0</v>
      </c>
      <c r="O368" s="11" t="s">
        <v>14</v>
      </c>
    </row>
    <row r="369" spans="1:16" x14ac:dyDescent="0.25">
      <c r="A369">
        <v>2014</v>
      </c>
      <c r="B369">
        <v>1</v>
      </c>
      <c r="C369" t="s">
        <v>11</v>
      </c>
      <c r="D369" s="14" t="str">
        <f t="shared" si="14"/>
        <v>Y</v>
      </c>
      <c r="E369" s="1">
        <v>0.5</v>
      </c>
      <c r="F369" s="1" t="str">
        <f>INDEX('Crime Level'!$R$5:$R$29,MATCH('Number of Arrests'!H369,'Crime Level'!$O$5:$O$29,0))</f>
        <v>high</v>
      </c>
      <c r="G369" s="1" t="str">
        <f>INDEX('Attendance Level'!$H$3:$H$27,MATCH('Number of Arrests'!H369,'Attendance Level'!$C$3:$C$27,0))</f>
        <v>high</v>
      </c>
      <c r="H369" t="s">
        <v>32</v>
      </c>
      <c r="I369" t="s">
        <v>35</v>
      </c>
      <c r="J369">
        <v>17</v>
      </c>
      <c r="K369">
        <v>6</v>
      </c>
      <c r="N369">
        <v>1</v>
      </c>
      <c r="O369" s="11" t="s">
        <v>14</v>
      </c>
      <c r="P369" s="14"/>
    </row>
    <row r="370" spans="1:16" x14ac:dyDescent="0.25">
      <c r="A370">
        <v>2014</v>
      </c>
      <c r="B370">
        <v>4</v>
      </c>
      <c r="C370" t="s">
        <v>11</v>
      </c>
      <c r="D370" s="14" t="str">
        <f t="shared" si="14"/>
        <v>Y</v>
      </c>
      <c r="E370" s="1">
        <v>0.5</v>
      </c>
      <c r="F370" s="1" t="str">
        <f>INDEX('Crime Level'!$R$5:$R$29,MATCH('Number of Arrests'!H370,'Crime Level'!$O$5:$O$29,0))</f>
        <v>high</v>
      </c>
      <c r="G370" s="1" t="str">
        <f>INDEX('Attendance Level'!$H$3:$H$27,MATCH('Number of Arrests'!H370,'Attendance Level'!$C$3:$C$27,0))</f>
        <v>high</v>
      </c>
      <c r="H370" t="s">
        <v>32</v>
      </c>
      <c r="I370" t="s">
        <v>26</v>
      </c>
      <c r="J370">
        <v>23</v>
      </c>
      <c r="K370">
        <v>17</v>
      </c>
      <c r="N370">
        <v>0</v>
      </c>
      <c r="O370" s="11" t="s">
        <v>14</v>
      </c>
      <c r="P370" s="14"/>
    </row>
    <row r="371" spans="1:16" x14ac:dyDescent="0.25">
      <c r="A371">
        <v>2014</v>
      </c>
      <c r="B371">
        <v>6</v>
      </c>
      <c r="C371" t="s">
        <v>30</v>
      </c>
      <c r="D371" s="14" t="str">
        <f t="shared" si="14"/>
        <v>N</v>
      </c>
      <c r="E371" s="1">
        <v>0.8125</v>
      </c>
      <c r="F371" s="1" t="str">
        <f>INDEX('Crime Level'!$R$5:$R$29,MATCH('Number of Arrests'!H371,'Crime Level'!$O$5:$O$29,0))</f>
        <v>high</v>
      </c>
      <c r="G371" s="1" t="str">
        <f>INDEX('Attendance Level'!$H$3:$H$27,MATCH('Number of Arrests'!H371,'Attendance Level'!$C$3:$C$27,0))</f>
        <v>high</v>
      </c>
      <c r="H371" t="s">
        <v>32</v>
      </c>
      <c r="I371" t="s">
        <v>33</v>
      </c>
      <c r="J371">
        <v>28</v>
      </c>
      <c r="K371">
        <v>33</v>
      </c>
      <c r="N371">
        <v>0</v>
      </c>
      <c r="O371" s="11" t="s">
        <v>19</v>
      </c>
      <c r="P371" s="14"/>
    </row>
    <row r="372" spans="1:16" x14ac:dyDescent="0.25">
      <c r="A372">
        <v>2014</v>
      </c>
      <c r="B372">
        <v>9</v>
      </c>
      <c r="C372" t="s">
        <v>11</v>
      </c>
      <c r="D372" s="14" t="str">
        <f t="shared" si="14"/>
        <v>Y</v>
      </c>
      <c r="E372" s="1">
        <v>0.5</v>
      </c>
      <c r="F372" s="1" t="str">
        <f>INDEX('Crime Level'!$R$5:$R$29,MATCH('Number of Arrests'!H372,'Crime Level'!$O$5:$O$29,0))</f>
        <v>high</v>
      </c>
      <c r="G372" s="1" t="str">
        <f>INDEX('Attendance Level'!$H$3:$H$27,MATCH('Number of Arrests'!H372,'Attendance Level'!$C$3:$C$27,0))</f>
        <v>high</v>
      </c>
      <c r="H372" t="s">
        <v>32</v>
      </c>
      <c r="I372" t="s">
        <v>24</v>
      </c>
      <c r="J372">
        <v>21</v>
      </c>
      <c r="K372">
        <v>31</v>
      </c>
      <c r="N372">
        <v>0</v>
      </c>
      <c r="O372" s="11" t="s">
        <v>14</v>
      </c>
      <c r="P372" s="14"/>
    </row>
    <row r="373" spans="1:16" x14ac:dyDescent="0.25">
      <c r="A373">
        <v>2014</v>
      </c>
      <c r="B373">
        <v>12</v>
      </c>
      <c r="C373" t="s">
        <v>11</v>
      </c>
      <c r="D373" s="14" t="str">
        <f t="shared" si="14"/>
        <v>Y</v>
      </c>
      <c r="E373" s="1">
        <v>0.5</v>
      </c>
      <c r="F373" s="1" t="str">
        <f>INDEX('Crime Level'!$R$5:$R$29,MATCH('Number of Arrests'!H373,'Crime Level'!$O$5:$O$29,0))</f>
        <v>high</v>
      </c>
      <c r="G373" s="1" t="str">
        <f>INDEX('Attendance Level'!$H$3:$H$27,MATCH('Number of Arrests'!H373,'Attendance Level'!$C$3:$C$27,0))</f>
        <v>high</v>
      </c>
      <c r="H373" t="s">
        <v>32</v>
      </c>
      <c r="I373" t="s">
        <v>39</v>
      </c>
      <c r="J373">
        <v>13</v>
      </c>
      <c r="K373">
        <v>22</v>
      </c>
      <c r="N373">
        <v>1</v>
      </c>
      <c r="O373" s="11" t="s">
        <v>14</v>
      </c>
      <c r="P373" s="14"/>
    </row>
    <row r="374" spans="1:16" x14ac:dyDescent="0.25">
      <c r="A374">
        <v>2014</v>
      </c>
      <c r="B374">
        <v>13</v>
      </c>
      <c r="C374" t="s">
        <v>11</v>
      </c>
      <c r="D374" s="14" t="str">
        <f t="shared" si="14"/>
        <v>Y</v>
      </c>
      <c r="E374" s="1">
        <v>0.5</v>
      </c>
      <c r="F374" s="1" t="str">
        <f>INDEX('Crime Level'!$R$5:$R$29,MATCH('Number of Arrests'!H374,'Crime Level'!$O$5:$O$29,0))</f>
        <v>high</v>
      </c>
      <c r="G374" s="1" t="str">
        <f>INDEX('Attendance Level'!$H$3:$H$27,MATCH('Number of Arrests'!H374,'Attendance Level'!$C$3:$C$27,0))</f>
        <v>high</v>
      </c>
      <c r="H374" t="s">
        <v>32</v>
      </c>
      <c r="I374" t="s">
        <v>44</v>
      </c>
      <c r="J374">
        <v>45</v>
      </c>
      <c r="K374">
        <v>21</v>
      </c>
      <c r="N374">
        <v>0</v>
      </c>
      <c r="O374" s="11" t="s">
        <v>19</v>
      </c>
      <c r="P374" s="14"/>
    </row>
    <row r="375" spans="1:16" x14ac:dyDescent="0.25">
      <c r="A375">
        <v>2014</v>
      </c>
      <c r="B375">
        <v>16</v>
      </c>
      <c r="C375" t="s">
        <v>11</v>
      </c>
      <c r="D375" s="14" t="str">
        <f t="shared" si="14"/>
        <v>Y</v>
      </c>
      <c r="E375" s="1">
        <v>0.5</v>
      </c>
      <c r="F375" s="1" t="str">
        <f>INDEX('Crime Level'!$R$5:$R$29,MATCH('Number of Arrests'!H375,'Crime Level'!$O$5:$O$29,0))</f>
        <v>high</v>
      </c>
      <c r="G375" s="1" t="str">
        <f>INDEX('Attendance Level'!$H$3:$H$27,MATCH('Number of Arrests'!H375,'Attendance Level'!$C$3:$C$27,0))</f>
        <v>high</v>
      </c>
      <c r="H375" t="s">
        <v>32</v>
      </c>
      <c r="I375" t="s">
        <v>38</v>
      </c>
      <c r="J375">
        <v>25</v>
      </c>
      <c r="K375">
        <v>13</v>
      </c>
      <c r="N375">
        <v>0</v>
      </c>
      <c r="O375" s="11" t="s">
        <v>14</v>
      </c>
      <c r="P375" s="14"/>
    </row>
    <row r="376" spans="1:16" x14ac:dyDescent="0.25">
      <c r="A376">
        <v>2014</v>
      </c>
      <c r="B376">
        <v>17</v>
      </c>
      <c r="C376" t="s">
        <v>11</v>
      </c>
      <c r="D376" s="14" t="str">
        <f t="shared" si="14"/>
        <v>Y</v>
      </c>
      <c r="E376" s="1">
        <v>0.5</v>
      </c>
      <c r="F376" s="1" t="str">
        <f>INDEX('Crime Level'!$R$5:$R$29,MATCH('Number of Arrests'!H376,'Crime Level'!$O$5:$O$29,0))</f>
        <v>high</v>
      </c>
      <c r="G376" s="1" t="str">
        <f>INDEX('Attendance Level'!$H$3:$H$27,MATCH('Number of Arrests'!H376,'Attendance Level'!$C$3:$C$27,0))</f>
        <v>high</v>
      </c>
      <c r="H376" t="s">
        <v>32</v>
      </c>
      <c r="I376" t="s">
        <v>45</v>
      </c>
      <c r="J376">
        <v>23</v>
      </c>
      <c r="K376">
        <v>17</v>
      </c>
      <c r="N376">
        <v>0</v>
      </c>
      <c r="O376" s="11" t="s">
        <v>19</v>
      </c>
      <c r="P376" s="14"/>
    </row>
    <row r="377" spans="1:16" x14ac:dyDescent="0.25">
      <c r="A377">
        <v>2015</v>
      </c>
      <c r="B377">
        <v>1</v>
      </c>
      <c r="C377" t="s">
        <v>11</v>
      </c>
      <c r="D377" s="14" t="str">
        <f t="shared" si="14"/>
        <v>Y</v>
      </c>
      <c r="E377" s="1">
        <v>0.5</v>
      </c>
      <c r="F377" s="1" t="str">
        <f>INDEX('Crime Level'!$R$5:$R$29,MATCH('Number of Arrests'!H377,'Crime Level'!$O$5:$O$29,0))</f>
        <v>high</v>
      </c>
      <c r="G377" s="1" t="str">
        <f>INDEX('Attendance Level'!$H$3:$H$27,MATCH('Number of Arrests'!H377,'Attendance Level'!$C$3:$C$27,0))</f>
        <v>high</v>
      </c>
      <c r="H377" t="s">
        <v>32</v>
      </c>
      <c r="I377" t="s">
        <v>36</v>
      </c>
      <c r="J377">
        <v>20</v>
      </c>
      <c r="K377">
        <v>27</v>
      </c>
      <c r="N377">
        <v>1</v>
      </c>
      <c r="O377" s="11" t="s">
        <v>14</v>
      </c>
      <c r="P377" s="14"/>
    </row>
    <row r="378" spans="1:16" x14ac:dyDescent="0.25">
      <c r="A378">
        <v>2015</v>
      </c>
      <c r="B378">
        <v>3</v>
      </c>
      <c r="C378" t="s">
        <v>11</v>
      </c>
      <c r="D378" s="14" t="str">
        <f t="shared" si="14"/>
        <v>Y</v>
      </c>
      <c r="E378" s="1">
        <v>0.5</v>
      </c>
      <c r="F378" s="1" t="str">
        <f>INDEX('Crime Level'!$R$5:$R$29,MATCH('Number of Arrests'!H378,'Crime Level'!$O$5:$O$29,0))</f>
        <v>high</v>
      </c>
      <c r="G378" s="1" t="str">
        <f>INDEX('Attendance Level'!$H$3:$H$27,MATCH('Number of Arrests'!H378,'Attendance Level'!$C$3:$C$27,0))</f>
        <v>high</v>
      </c>
      <c r="H378" t="s">
        <v>32</v>
      </c>
      <c r="I378" t="s">
        <v>47</v>
      </c>
      <c r="J378">
        <v>19</v>
      </c>
      <c r="K378">
        <v>9</v>
      </c>
      <c r="N378">
        <v>1</v>
      </c>
      <c r="O378" s="11" t="s">
        <v>14</v>
      </c>
      <c r="P378" s="14"/>
    </row>
    <row r="379" spans="1:16" x14ac:dyDescent="0.25">
      <c r="A379">
        <v>2015</v>
      </c>
      <c r="B379">
        <v>5</v>
      </c>
      <c r="C379" t="s">
        <v>30</v>
      </c>
      <c r="D379" s="14" t="str">
        <f t="shared" si="14"/>
        <v>N</v>
      </c>
      <c r="E379" s="1">
        <v>0.80902777777777779</v>
      </c>
      <c r="F379" s="1" t="str">
        <f>INDEX('Crime Level'!$R$5:$R$29,MATCH('Number of Arrests'!H379,'Crime Level'!$O$5:$O$29,0))</f>
        <v>high</v>
      </c>
      <c r="G379" s="1" t="str">
        <f>INDEX('Attendance Level'!$H$3:$H$27,MATCH('Number of Arrests'!H379,'Attendance Level'!$C$3:$C$27,0))</f>
        <v>high</v>
      </c>
      <c r="H379" t="s">
        <v>32</v>
      </c>
      <c r="I379" t="s">
        <v>33</v>
      </c>
      <c r="J379">
        <v>20</v>
      </c>
      <c r="K379">
        <v>27</v>
      </c>
      <c r="N379">
        <v>0</v>
      </c>
      <c r="O379" s="11" t="s">
        <v>19</v>
      </c>
      <c r="P379" s="14"/>
    </row>
    <row r="380" spans="1:16" x14ac:dyDescent="0.25">
      <c r="A380">
        <v>2015</v>
      </c>
      <c r="B380">
        <v>8</v>
      </c>
      <c r="C380" t="s">
        <v>11</v>
      </c>
      <c r="D380" s="14" t="str">
        <f t="shared" si="14"/>
        <v>Y</v>
      </c>
      <c r="E380" s="1">
        <v>0.5</v>
      </c>
      <c r="F380" s="1" t="str">
        <f>INDEX('Crime Level'!$R$5:$R$29,MATCH('Number of Arrests'!H380,'Crime Level'!$O$5:$O$29,0))</f>
        <v>high</v>
      </c>
      <c r="G380" s="1" t="str">
        <f>INDEX('Attendance Level'!$H$3:$H$27,MATCH('Number of Arrests'!H380,'Attendance Level'!$C$3:$C$27,0))</f>
        <v>high</v>
      </c>
      <c r="H380" t="s">
        <v>32</v>
      </c>
      <c r="I380" t="s">
        <v>44</v>
      </c>
      <c r="J380">
        <v>20</v>
      </c>
      <c r="K380">
        <v>6</v>
      </c>
      <c r="N380">
        <v>0</v>
      </c>
      <c r="O380" s="11" t="s">
        <v>19</v>
      </c>
      <c r="P380" s="14"/>
    </row>
    <row r="381" spans="1:16" x14ac:dyDescent="0.25">
      <c r="A381">
        <v>2015</v>
      </c>
      <c r="B381">
        <v>11</v>
      </c>
      <c r="C381" t="s">
        <v>11</v>
      </c>
      <c r="D381" s="14" t="str">
        <f t="shared" si="14"/>
        <v>Y</v>
      </c>
      <c r="E381" s="1">
        <v>0.5</v>
      </c>
      <c r="F381" s="1" t="str">
        <f>INDEX('Crime Level'!$R$5:$R$29,MATCH('Number of Arrests'!H381,'Crime Level'!$O$5:$O$29,0))</f>
        <v>high</v>
      </c>
      <c r="G381" s="1" t="str">
        <f>INDEX('Attendance Level'!$H$3:$H$27,MATCH('Number of Arrests'!H381,'Attendance Level'!$C$3:$C$27,0))</f>
        <v>high</v>
      </c>
      <c r="H381" t="s">
        <v>32</v>
      </c>
      <c r="I381" t="s">
        <v>42</v>
      </c>
      <c r="J381">
        <v>24</v>
      </c>
      <c r="K381">
        <v>17</v>
      </c>
      <c r="N381">
        <v>1</v>
      </c>
      <c r="O381" s="11" t="s">
        <v>14</v>
      </c>
      <c r="P381" s="14"/>
    </row>
    <row r="382" spans="1:16" x14ac:dyDescent="0.25">
      <c r="A382">
        <v>2015</v>
      </c>
      <c r="B382">
        <v>12</v>
      </c>
      <c r="C382" t="s">
        <v>11</v>
      </c>
      <c r="D382" s="14" t="str">
        <f t="shared" si="14"/>
        <v>Y</v>
      </c>
      <c r="E382" s="1">
        <v>0.5</v>
      </c>
      <c r="F382" s="1" t="str">
        <f>INDEX('Crime Level'!$R$5:$R$29,MATCH('Number of Arrests'!H382,'Crime Level'!$O$5:$O$29,0))</f>
        <v>high</v>
      </c>
      <c r="G382" s="1" t="str">
        <f>INDEX('Attendance Level'!$H$3:$H$27,MATCH('Number of Arrests'!H382,'Attendance Level'!$C$3:$C$27,0))</f>
        <v>high</v>
      </c>
      <c r="H382" t="s">
        <v>32</v>
      </c>
      <c r="I382" t="s">
        <v>37</v>
      </c>
      <c r="J382">
        <v>24</v>
      </c>
      <c r="K382">
        <v>6</v>
      </c>
      <c r="N382">
        <v>1</v>
      </c>
      <c r="O382" s="11" t="s">
        <v>14</v>
      </c>
      <c r="P382" s="14"/>
    </row>
    <row r="383" spans="1:16" x14ac:dyDescent="0.25">
      <c r="A383">
        <v>2015</v>
      </c>
      <c r="B383">
        <v>14</v>
      </c>
      <c r="C383" t="s">
        <v>11</v>
      </c>
      <c r="D383" s="14" t="str">
        <f t="shared" si="14"/>
        <v>Y</v>
      </c>
      <c r="E383" s="1">
        <v>0.8125</v>
      </c>
      <c r="F383" s="1" t="str">
        <f>INDEX('Crime Level'!$R$5:$R$29,MATCH('Number of Arrests'!H383,'Crime Level'!$O$5:$O$29,0))</f>
        <v>high</v>
      </c>
      <c r="G383" s="1" t="str">
        <f>INDEX('Attendance Level'!$H$3:$H$27,MATCH('Number of Arrests'!H383,'Attendance Level'!$C$3:$C$27,0))</f>
        <v>high</v>
      </c>
      <c r="H383" t="s">
        <v>32</v>
      </c>
      <c r="I383" t="s">
        <v>43</v>
      </c>
      <c r="J383">
        <v>6</v>
      </c>
      <c r="K383">
        <v>27</v>
      </c>
      <c r="N383">
        <v>0</v>
      </c>
      <c r="O383" s="11" t="s">
        <v>14</v>
      </c>
      <c r="P383" s="14"/>
    </row>
    <row r="384" spans="1:16" x14ac:dyDescent="0.25">
      <c r="A384">
        <v>2015</v>
      </c>
      <c r="B384">
        <v>17</v>
      </c>
      <c r="C384" t="s">
        <v>11</v>
      </c>
      <c r="D384" s="14" t="str">
        <f t="shared" si="14"/>
        <v>Y</v>
      </c>
      <c r="E384" s="1">
        <v>0.5</v>
      </c>
      <c r="F384" s="1" t="str">
        <f>INDEX('Crime Level'!$R$5:$R$29,MATCH('Number of Arrests'!H384,'Crime Level'!$O$5:$O$29,0))</f>
        <v>high</v>
      </c>
      <c r="G384" s="1" t="str">
        <f>INDEX('Attendance Level'!$H$3:$H$27,MATCH('Number of Arrests'!H384,'Attendance Level'!$C$3:$C$27,0))</f>
        <v>high</v>
      </c>
      <c r="H384" t="s">
        <v>32</v>
      </c>
      <c r="I384" t="s">
        <v>45</v>
      </c>
      <c r="J384">
        <v>30</v>
      </c>
      <c r="K384">
        <v>6</v>
      </c>
      <c r="N384">
        <v>0</v>
      </c>
      <c r="O384" s="11" t="s">
        <v>19</v>
      </c>
      <c r="P384" s="14"/>
    </row>
    <row r="385" spans="1:15" x14ac:dyDescent="0.25">
      <c r="A385">
        <v>2011</v>
      </c>
      <c r="B385">
        <v>2</v>
      </c>
      <c r="C385" t="s">
        <v>11</v>
      </c>
      <c r="D385" s="14" t="str">
        <f t="shared" si="14"/>
        <v>Y</v>
      </c>
      <c r="E385" s="1">
        <v>0.54166666666666663</v>
      </c>
      <c r="F385" s="1" t="str">
        <f>INDEX('Crime Level'!$R$5:$R$29,MATCH('Number of Arrests'!H385,'Crime Level'!$O$5:$O$29,0))</f>
        <v>very high</v>
      </c>
      <c r="G385" s="1" t="str">
        <f>INDEX('Attendance Level'!$H$3:$H$27,MATCH('Number of Arrests'!H385,'Attendance Level'!$C$3:$C$27,0))</f>
        <v>low</v>
      </c>
      <c r="H385" t="s">
        <v>33</v>
      </c>
      <c r="I385" t="s">
        <v>22</v>
      </c>
      <c r="J385">
        <v>19</v>
      </c>
      <c r="K385">
        <v>27</v>
      </c>
      <c r="L385" t="str">
        <f t="shared" ref="L385:L408" si="16">IF(J385&gt;K385,"win","lose")</f>
        <v>lose</v>
      </c>
      <c r="N385">
        <v>2</v>
      </c>
      <c r="O385" s="11" t="s">
        <v>14</v>
      </c>
    </row>
    <row r="386" spans="1:15" x14ac:dyDescent="0.25">
      <c r="A386">
        <v>2011</v>
      </c>
      <c r="B386">
        <v>3</v>
      </c>
      <c r="C386" t="s">
        <v>11</v>
      </c>
      <c r="D386" s="14" t="str">
        <f t="shared" si="14"/>
        <v>Y</v>
      </c>
      <c r="E386" s="1">
        <v>0.84722222222222221</v>
      </c>
      <c r="F386" s="1" t="str">
        <f>INDEX('Crime Level'!$R$5:$R$29,MATCH('Number of Arrests'!H386,'Crime Level'!$O$5:$O$29,0))</f>
        <v>very high</v>
      </c>
      <c r="G386" s="1" t="str">
        <f>INDEX('Attendance Level'!$H$3:$H$27,MATCH('Number of Arrests'!H386,'Attendance Level'!$C$3:$C$27,0))</f>
        <v>low</v>
      </c>
      <c r="H386" t="s">
        <v>33</v>
      </c>
      <c r="I386" t="s">
        <v>16</v>
      </c>
      <c r="J386">
        <v>20</v>
      </c>
      <c r="K386">
        <v>23</v>
      </c>
      <c r="L386" t="str">
        <f t="shared" si="16"/>
        <v>lose</v>
      </c>
      <c r="N386">
        <v>11</v>
      </c>
      <c r="O386" s="11" t="s">
        <v>14</v>
      </c>
    </row>
    <row r="387" spans="1:15" x14ac:dyDescent="0.25">
      <c r="A387">
        <v>2011</v>
      </c>
      <c r="B387">
        <v>5</v>
      </c>
      <c r="C387" t="s">
        <v>11</v>
      </c>
      <c r="D387" s="14" t="str">
        <f t="shared" ref="D387:D450" si="17">IF(OR(C387="Sunday",C387="Saturday"),"Y","N")</f>
        <v>Y</v>
      </c>
      <c r="E387" s="1">
        <v>0.54166666666666663</v>
      </c>
      <c r="F387" s="1" t="str">
        <f>INDEX('Crime Level'!$R$5:$R$29,MATCH('Number of Arrests'!H387,'Crime Level'!$O$5:$O$29,0))</f>
        <v>very high</v>
      </c>
      <c r="G387" s="1" t="str">
        <f>INDEX('Attendance Level'!$H$3:$H$27,MATCH('Number of Arrests'!H387,'Attendance Level'!$C$3:$C$27,0))</f>
        <v>low</v>
      </c>
      <c r="H387" t="s">
        <v>33</v>
      </c>
      <c r="I387" t="s">
        <v>36</v>
      </c>
      <c r="J387">
        <v>24</v>
      </c>
      <c r="K387">
        <v>28</v>
      </c>
      <c r="L387" t="str">
        <f t="shared" si="16"/>
        <v>lose</v>
      </c>
      <c r="N387">
        <v>0</v>
      </c>
      <c r="O387" s="11" t="s">
        <v>14</v>
      </c>
    </row>
    <row r="388" spans="1:15" x14ac:dyDescent="0.25">
      <c r="A388">
        <v>2011</v>
      </c>
      <c r="B388">
        <v>9</v>
      </c>
      <c r="C388" t="s">
        <v>11</v>
      </c>
      <c r="D388" s="14" t="str">
        <f t="shared" si="17"/>
        <v>Y</v>
      </c>
      <c r="E388" s="1">
        <v>0.54166666666666663</v>
      </c>
      <c r="F388" s="1" t="str">
        <f>INDEX('Crime Level'!$R$5:$R$29,MATCH('Number of Arrests'!H388,'Crime Level'!$O$5:$O$29,0))</f>
        <v>very high</v>
      </c>
      <c r="G388" s="1" t="str">
        <f>INDEX('Attendance Level'!$H$3:$H$27,MATCH('Number of Arrests'!H388,'Attendance Level'!$C$3:$C$27,0))</f>
        <v>low</v>
      </c>
      <c r="H388" t="s">
        <v>33</v>
      </c>
      <c r="I388" t="s">
        <v>31</v>
      </c>
      <c r="J388">
        <v>7</v>
      </c>
      <c r="K388">
        <v>31</v>
      </c>
      <c r="L388" t="str">
        <f t="shared" si="16"/>
        <v>lose</v>
      </c>
      <c r="N388">
        <v>3</v>
      </c>
      <c r="O388" s="11" t="s">
        <v>14</v>
      </c>
    </row>
    <row r="389" spans="1:15" x14ac:dyDescent="0.25">
      <c r="A389">
        <v>2011</v>
      </c>
      <c r="B389">
        <v>10</v>
      </c>
      <c r="C389" t="s">
        <v>11</v>
      </c>
      <c r="D389" s="14" t="str">
        <f t="shared" si="17"/>
        <v>Y</v>
      </c>
      <c r="E389" s="1">
        <v>0.54166666666666663</v>
      </c>
      <c r="F389" s="1" t="str">
        <f>INDEX('Crime Level'!$R$5:$R$29,MATCH('Number of Arrests'!H389,'Crime Level'!$O$5:$O$29,0))</f>
        <v>very high</v>
      </c>
      <c r="G389" s="1" t="str">
        <f>INDEX('Attendance Level'!$H$3:$H$27,MATCH('Number of Arrests'!H389,'Attendance Level'!$C$3:$C$27,0))</f>
        <v>low</v>
      </c>
      <c r="H389" t="s">
        <v>33</v>
      </c>
      <c r="I389" t="s">
        <v>45</v>
      </c>
      <c r="J389">
        <v>3</v>
      </c>
      <c r="K389">
        <v>17</v>
      </c>
      <c r="L389" t="str">
        <f t="shared" si="16"/>
        <v>lose</v>
      </c>
      <c r="N389">
        <v>0</v>
      </c>
      <c r="O389" s="11" t="s">
        <v>19</v>
      </c>
    </row>
    <row r="390" spans="1:15" x14ac:dyDescent="0.25">
      <c r="A390">
        <v>2011</v>
      </c>
      <c r="B390">
        <v>12</v>
      </c>
      <c r="C390" t="s">
        <v>11</v>
      </c>
      <c r="D390" s="14" t="str">
        <f t="shared" si="17"/>
        <v>Y</v>
      </c>
      <c r="E390" s="1">
        <v>0.54166666666666663</v>
      </c>
      <c r="F390" s="1" t="str">
        <f>INDEX('Crime Level'!$R$5:$R$29,MATCH('Number of Arrests'!H390,'Crime Level'!$O$5:$O$29,0))</f>
        <v>very high</v>
      </c>
      <c r="G390" s="1" t="str">
        <f>INDEX('Attendance Level'!$H$3:$H$27,MATCH('Number of Arrests'!H390,'Attendance Level'!$C$3:$C$27,0))</f>
        <v>low</v>
      </c>
      <c r="H390" t="s">
        <v>33</v>
      </c>
      <c r="I390" t="s">
        <v>13</v>
      </c>
      <c r="J390">
        <v>19</v>
      </c>
      <c r="K390">
        <v>27</v>
      </c>
      <c r="L390" t="str">
        <f t="shared" si="16"/>
        <v>lose</v>
      </c>
      <c r="N390">
        <v>7</v>
      </c>
      <c r="O390" s="11" t="s">
        <v>14</v>
      </c>
    </row>
    <row r="391" spans="1:15" x14ac:dyDescent="0.25">
      <c r="A391">
        <v>2011</v>
      </c>
      <c r="B391">
        <v>15</v>
      </c>
      <c r="C391" t="s">
        <v>11</v>
      </c>
      <c r="D391" s="14" t="str">
        <f t="shared" si="17"/>
        <v>Y</v>
      </c>
      <c r="E391" s="1">
        <v>0.54166666666666663</v>
      </c>
      <c r="F391" s="1" t="str">
        <f>INDEX('Crime Level'!$R$5:$R$29,MATCH('Number of Arrests'!H391,'Crime Level'!$O$5:$O$29,0))</f>
        <v>very high</v>
      </c>
      <c r="G391" s="1" t="str">
        <f>INDEX('Attendance Level'!$H$3:$H$27,MATCH('Number of Arrests'!H391,'Attendance Level'!$C$3:$C$27,0))</f>
        <v>low</v>
      </c>
      <c r="H391" t="s">
        <v>33</v>
      </c>
      <c r="I391" t="s">
        <v>44</v>
      </c>
      <c r="J391">
        <v>27</v>
      </c>
      <c r="K391">
        <v>13</v>
      </c>
      <c r="L391" t="str">
        <f t="shared" si="16"/>
        <v>win</v>
      </c>
      <c r="N391">
        <v>0</v>
      </c>
      <c r="O391" s="11" t="s">
        <v>19</v>
      </c>
    </row>
    <row r="392" spans="1:15" x14ac:dyDescent="0.25">
      <c r="A392">
        <v>2011</v>
      </c>
      <c r="B392">
        <v>16</v>
      </c>
      <c r="C392" t="s">
        <v>30</v>
      </c>
      <c r="D392" s="14" t="str">
        <f t="shared" si="17"/>
        <v>N</v>
      </c>
      <c r="E392" s="1">
        <v>0.84722222222222221</v>
      </c>
      <c r="F392" s="1" t="str">
        <f>INDEX('Crime Level'!$R$5:$R$29,MATCH('Number of Arrests'!H392,'Crime Level'!$O$5:$O$29,0))</f>
        <v>very high</v>
      </c>
      <c r="G392" s="1" t="str">
        <f>INDEX('Attendance Level'!$H$3:$H$27,MATCH('Number of Arrests'!H392,'Attendance Level'!$C$3:$C$27,0))</f>
        <v>low</v>
      </c>
      <c r="H392" t="s">
        <v>33</v>
      </c>
      <c r="I392" t="s">
        <v>32</v>
      </c>
      <c r="J392">
        <v>19</v>
      </c>
      <c r="K392">
        <v>16</v>
      </c>
      <c r="L392" t="str">
        <f t="shared" si="16"/>
        <v>win</v>
      </c>
      <c r="N392">
        <v>2</v>
      </c>
      <c r="O392" s="11" t="s">
        <v>19</v>
      </c>
    </row>
    <row r="393" spans="1:15" x14ac:dyDescent="0.25">
      <c r="A393">
        <v>2012</v>
      </c>
      <c r="B393">
        <v>2</v>
      </c>
      <c r="C393" t="s">
        <v>11</v>
      </c>
      <c r="D393" s="14" t="str">
        <f t="shared" si="17"/>
        <v>Y</v>
      </c>
      <c r="E393" s="1">
        <v>0.54166666666666663</v>
      </c>
      <c r="F393" s="1" t="str">
        <f>INDEX('Crime Level'!$R$5:$R$29,MATCH('Number of Arrests'!H393,'Crime Level'!$O$5:$O$29,0))</f>
        <v>very high</v>
      </c>
      <c r="G393" s="1" t="str">
        <f>INDEX('Attendance Level'!$H$3:$H$27,MATCH('Number of Arrests'!H393,'Attendance Level'!$C$3:$C$27,0))</f>
        <v>low</v>
      </c>
      <c r="H393" t="s">
        <v>33</v>
      </c>
      <c r="I393" t="s">
        <v>40</v>
      </c>
      <c r="J393">
        <v>23</v>
      </c>
      <c r="K393">
        <v>20</v>
      </c>
      <c r="L393" t="str">
        <f t="shared" si="16"/>
        <v>win</v>
      </c>
      <c r="N393">
        <v>1</v>
      </c>
      <c r="O393" s="11" t="s">
        <v>14</v>
      </c>
    </row>
    <row r="394" spans="1:15" x14ac:dyDescent="0.25">
      <c r="A394">
        <v>2012</v>
      </c>
      <c r="B394">
        <v>3</v>
      </c>
      <c r="C394" t="s">
        <v>11</v>
      </c>
      <c r="D394" s="14" t="str">
        <f t="shared" si="17"/>
        <v>Y</v>
      </c>
      <c r="E394" s="1">
        <v>0.54166666666666663</v>
      </c>
      <c r="F394" s="1" t="str">
        <f>INDEX('Crime Level'!$R$5:$R$29,MATCH('Number of Arrests'!H394,'Crime Level'!$O$5:$O$29,0))</f>
        <v>very high</v>
      </c>
      <c r="G394" s="1" t="str">
        <f>INDEX('Attendance Level'!$H$3:$H$27,MATCH('Number of Arrests'!H394,'Attendance Level'!$C$3:$C$27,0))</f>
        <v>low</v>
      </c>
      <c r="H394" t="s">
        <v>33</v>
      </c>
      <c r="I394" t="s">
        <v>45</v>
      </c>
      <c r="J394">
        <v>17</v>
      </c>
      <c r="K394">
        <v>22</v>
      </c>
      <c r="L394" t="str">
        <f t="shared" si="16"/>
        <v>lose</v>
      </c>
      <c r="N394">
        <v>0</v>
      </c>
      <c r="O394" s="11" t="s">
        <v>19</v>
      </c>
    </row>
    <row r="395" spans="1:15" x14ac:dyDescent="0.25">
      <c r="A395">
        <v>2012</v>
      </c>
      <c r="B395">
        <v>5</v>
      </c>
      <c r="C395" t="s">
        <v>11</v>
      </c>
      <c r="D395" s="14" t="str">
        <f t="shared" si="17"/>
        <v>Y</v>
      </c>
      <c r="E395" s="1">
        <v>0.54166666666666663</v>
      </c>
      <c r="F395" s="1" t="str">
        <f>INDEX('Crime Level'!$R$5:$R$29,MATCH('Number of Arrests'!H395,'Crime Level'!$O$5:$O$29,0))</f>
        <v>very high</v>
      </c>
      <c r="G395" s="1" t="str">
        <f>INDEX('Attendance Level'!$H$3:$H$27,MATCH('Number of Arrests'!H395,'Attendance Level'!$C$3:$C$27,0))</f>
        <v>low</v>
      </c>
      <c r="H395" t="s">
        <v>33</v>
      </c>
      <c r="I395" t="s">
        <v>41</v>
      </c>
      <c r="J395">
        <v>30</v>
      </c>
      <c r="K395">
        <v>27</v>
      </c>
      <c r="L395" t="str">
        <f t="shared" si="16"/>
        <v>win</v>
      </c>
      <c r="N395">
        <v>3</v>
      </c>
      <c r="O395" s="11" t="s">
        <v>14</v>
      </c>
    </row>
    <row r="396" spans="1:15" x14ac:dyDescent="0.25">
      <c r="A396">
        <v>2012</v>
      </c>
      <c r="B396">
        <v>7</v>
      </c>
      <c r="C396" t="s">
        <v>11</v>
      </c>
      <c r="D396" s="14" t="str">
        <f t="shared" si="17"/>
        <v>Y</v>
      </c>
      <c r="E396" s="1">
        <v>0.54166666666666663</v>
      </c>
      <c r="F396" s="1" t="str">
        <f>INDEX('Crime Level'!$R$5:$R$29,MATCH('Number of Arrests'!H396,'Crime Level'!$O$5:$O$29,0))</f>
        <v>very high</v>
      </c>
      <c r="G396" s="1" t="str">
        <f>INDEX('Attendance Level'!$H$3:$H$27,MATCH('Number of Arrests'!H396,'Attendance Level'!$C$3:$C$27,0))</f>
        <v>low</v>
      </c>
      <c r="H396" t="s">
        <v>33</v>
      </c>
      <c r="I396" t="s">
        <v>22</v>
      </c>
      <c r="J396">
        <v>17</v>
      </c>
      <c r="K396">
        <v>13</v>
      </c>
      <c r="L396" t="str">
        <f t="shared" si="16"/>
        <v>win</v>
      </c>
      <c r="N396">
        <v>2</v>
      </c>
      <c r="O396" s="11" t="s">
        <v>14</v>
      </c>
    </row>
    <row r="397" spans="1:15" x14ac:dyDescent="0.25">
      <c r="A397">
        <v>2012</v>
      </c>
      <c r="B397">
        <v>9</v>
      </c>
      <c r="C397" t="s">
        <v>11</v>
      </c>
      <c r="D397" s="14" t="str">
        <f t="shared" si="17"/>
        <v>Y</v>
      </c>
      <c r="E397" s="1">
        <v>0.54166666666666663</v>
      </c>
      <c r="F397" s="1" t="str">
        <f>INDEX('Crime Level'!$R$5:$R$29,MATCH('Number of Arrests'!H397,'Crime Level'!$O$5:$O$29,0))</f>
        <v>very high</v>
      </c>
      <c r="G397" s="1" t="str">
        <f>INDEX('Attendance Level'!$H$3:$H$27,MATCH('Number of Arrests'!H397,'Attendance Level'!$C$3:$C$27,0))</f>
        <v>low</v>
      </c>
      <c r="H397" t="s">
        <v>33</v>
      </c>
      <c r="I397" t="s">
        <v>25</v>
      </c>
      <c r="J397">
        <v>23</v>
      </c>
      <c r="K397">
        <v>20</v>
      </c>
      <c r="L397" t="str">
        <f t="shared" si="16"/>
        <v>win</v>
      </c>
      <c r="N397">
        <v>4</v>
      </c>
      <c r="O397" s="11" t="s">
        <v>14</v>
      </c>
    </row>
    <row r="398" spans="1:15" x14ac:dyDescent="0.25">
      <c r="A398">
        <v>2012</v>
      </c>
      <c r="B398">
        <v>12</v>
      </c>
      <c r="C398" t="s">
        <v>11</v>
      </c>
      <c r="D398" s="14" t="str">
        <f t="shared" si="17"/>
        <v>Y</v>
      </c>
      <c r="E398" s="1">
        <v>0.54166666666666663</v>
      </c>
      <c r="F398" s="1" t="str">
        <f>INDEX('Crime Level'!$R$5:$R$29,MATCH('Number of Arrests'!H398,'Crime Level'!$O$5:$O$29,0))</f>
        <v>very high</v>
      </c>
      <c r="G398" s="1" t="str">
        <f>INDEX('Attendance Level'!$H$3:$H$27,MATCH('Number of Arrests'!H398,'Attendance Level'!$C$3:$C$27,0))</f>
        <v>low</v>
      </c>
      <c r="H398" t="s">
        <v>33</v>
      </c>
      <c r="I398" t="s">
        <v>26</v>
      </c>
      <c r="J398">
        <v>20</v>
      </c>
      <c r="K398">
        <v>13</v>
      </c>
      <c r="L398" t="str">
        <f t="shared" si="16"/>
        <v>win</v>
      </c>
      <c r="N398">
        <v>5</v>
      </c>
      <c r="O398" s="11" t="s">
        <v>14</v>
      </c>
    </row>
    <row r="399" spans="1:15" x14ac:dyDescent="0.25">
      <c r="A399">
        <v>2012</v>
      </c>
      <c r="B399">
        <v>14</v>
      </c>
      <c r="C399" t="s">
        <v>11</v>
      </c>
      <c r="D399" s="14" t="str">
        <f t="shared" si="17"/>
        <v>Y</v>
      </c>
      <c r="E399" s="1">
        <v>0.54166666666666663</v>
      </c>
      <c r="F399" s="1" t="str">
        <f>INDEX('Crime Level'!$R$5:$R$29,MATCH('Number of Arrests'!H399,'Crime Level'!$O$5:$O$29,0))</f>
        <v>very high</v>
      </c>
      <c r="G399" s="1" t="str">
        <f>INDEX('Attendance Level'!$H$3:$H$27,MATCH('Number of Arrests'!H399,'Attendance Level'!$C$3:$C$27,0))</f>
        <v>low</v>
      </c>
      <c r="H399" t="s">
        <v>33</v>
      </c>
      <c r="I399" t="s">
        <v>44</v>
      </c>
      <c r="J399">
        <v>27</v>
      </c>
      <c r="K399">
        <v>23</v>
      </c>
      <c r="L399" t="str">
        <f t="shared" si="16"/>
        <v>win</v>
      </c>
      <c r="N399">
        <v>1</v>
      </c>
      <c r="O399" s="11" t="s">
        <v>19</v>
      </c>
    </row>
    <row r="400" spans="1:15" x14ac:dyDescent="0.25">
      <c r="A400">
        <v>2012</v>
      </c>
      <c r="B400">
        <v>17</v>
      </c>
      <c r="C400" t="s">
        <v>11</v>
      </c>
      <c r="D400" s="14" t="str">
        <f t="shared" si="17"/>
        <v>Y</v>
      </c>
      <c r="E400" s="1">
        <v>0.54166666666666663</v>
      </c>
      <c r="F400" s="1" t="str">
        <f>INDEX('Crime Level'!$R$5:$R$29,MATCH('Number of Arrests'!H400,'Crime Level'!$O$5:$O$29,0))</f>
        <v>very high</v>
      </c>
      <c r="G400" s="1" t="str">
        <f>INDEX('Attendance Level'!$H$3:$H$27,MATCH('Number of Arrests'!H400,'Attendance Level'!$C$3:$C$27,0))</f>
        <v>low</v>
      </c>
      <c r="H400" t="s">
        <v>33</v>
      </c>
      <c r="I400" t="s">
        <v>32</v>
      </c>
      <c r="J400">
        <v>28</v>
      </c>
      <c r="K400">
        <v>16</v>
      </c>
      <c r="L400" t="str">
        <f t="shared" si="16"/>
        <v>win</v>
      </c>
      <c r="N400">
        <v>0</v>
      </c>
      <c r="O400" s="11" t="s">
        <v>19</v>
      </c>
    </row>
    <row r="401" spans="1:16" x14ac:dyDescent="0.25">
      <c r="A401">
        <v>2013</v>
      </c>
      <c r="B401">
        <v>1</v>
      </c>
      <c r="C401" t="s">
        <v>11</v>
      </c>
      <c r="D401" s="14" t="str">
        <f t="shared" si="17"/>
        <v>Y</v>
      </c>
      <c r="E401" s="1">
        <v>0.54166666666666663</v>
      </c>
      <c r="F401" s="1" t="str">
        <f>INDEX('Crime Level'!$R$5:$R$29,MATCH('Number of Arrests'!H401,'Crime Level'!$O$5:$O$29,0))</f>
        <v>very high</v>
      </c>
      <c r="G401" s="1" t="str">
        <f>INDEX('Attendance Level'!$H$3:$H$27,MATCH('Number of Arrests'!H401,'Attendance Level'!$C$3:$C$27,0))</f>
        <v>low</v>
      </c>
      <c r="H401" t="s">
        <v>33</v>
      </c>
      <c r="I401" t="s">
        <v>49</v>
      </c>
      <c r="J401">
        <v>21</v>
      </c>
      <c r="K401">
        <v>17</v>
      </c>
      <c r="L401" t="str">
        <f t="shared" si="16"/>
        <v>win</v>
      </c>
      <c r="N401">
        <v>0</v>
      </c>
      <c r="O401" s="11" t="s">
        <v>14</v>
      </c>
    </row>
    <row r="402" spans="1:16" x14ac:dyDescent="0.25">
      <c r="A402">
        <v>2013</v>
      </c>
      <c r="B402">
        <v>2</v>
      </c>
      <c r="C402" t="s">
        <v>11</v>
      </c>
      <c r="D402" s="14" t="str">
        <f t="shared" si="17"/>
        <v>Y</v>
      </c>
      <c r="E402" s="1">
        <v>0.54166666666666663</v>
      </c>
      <c r="F402" s="1" t="str">
        <f>INDEX('Crime Level'!$R$5:$R$29,MATCH('Number of Arrests'!H402,'Crime Level'!$O$5:$O$29,0))</f>
        <v>very high</v>
      </c>
      <c r="G402" s="1" t="str">
        <f>INDEX('Attendance Level'!$H$3:$H$27,MATCH('Number of Arrests'!H402,'Attendance Level'!$C$3:$C$27,0))</f>
        <v>low</v>
      </c>
      <c r="H402" t="s">
        <v>33</v>
      </c>
      <c r="I402" t="s">
        <v>25</v>
      </c>
      <c r="J402">
        <v>20</v>
      </c>
      <c r="K402">
        <v>24</v>
      </c>
      <c r="L402" t="str">
        <f t="shared" si="16"/>
        <v>lose</v>
      </c>
      <c r="N402">
        <v>4</v>
      </c>
      <c r="O402" s="11" t="s">
        <v>14</v>
      </c>
    </row>
    <row r="403" spans="1:16" x14ac:dyDescent="0.25">
      <c r="A403">
        <v>2013</v>
      </c>
      <c r="B403">
        <v>5</v>
      </c>
      <c r="C403" t="s">
        <v>11</v>
      </c>
      <c r="D403" s="14" t="str">
        <f t="shared" si="17"/>
        <v>Y</v>
      </c>
      <c r="E403" s="1">
        <v>0.54166666666666663</v>
      </c>
      <c r="F403" s="1" t="str">
        <f>INDEX('Crime Level'!$R$5:$R$29,MATCH('Number of Arrests'!H403,'Crime Level'!$O$5:$O$29,0))</f>
        <v>very high</v>
      </c>
      <c r="G403" s="1" t="str">
        <f>INDEX('Attendance Level'!$H$3:$H$27,MATCH('Number of Arrests'!H403,'Attendance Level'!$C$3:$C$27,0))</f>
        <v>low</v>
      </c>
      <c r="H403" t="s">
        <v>33</v>
      </c>
      <c r="I403" t="s">
        <v>23</v>
      </c>
      <c r="J403">
        <v>34</v>
      </c>
      <c r="K403">
        <v>28</v>
      </c>
      <c r="L403" t="str">
        <f t="shared" si="16"/>
        <v>win</v>
      </c>
      <c r="N403">
        <v>2</v>
      </c>
      <c r="O403" s="11" t="s">
        <v>14</v>
      </c>
    </row>
    <row r="404" spans="1:16" x14ac:dyDescent="0.25">
      <c r="A404">
        <v>2013</v>
      </c>
      <c r="B404">
        <v>7</v>
      </c>
      <c r="C404" t="s">
        <v>11</v>
      </c>
      <c r="D404" s="14" t="str">
        <f t="shared" si="17"/>
        <v>Y</v>
      </c>
      <c r="E404" s="1">
        <v>0.85416666666666663</v>
      </c>
      <c r="F404" s="1" t="str">
        <f>INDEX('Crime Level'!$R$5:$R$29,MATCH('Number of Arrests'!H404,'Crime Level'!$O$5:$O$29,0))</f>
        <v>very high</v>
      </c>
      <c r="G404" s="1" t="str">
        <f>INDEX('Attendance Level'!$H$3:$H$27,MATCH('Number of Arrests'!H404,'Attendance Level'!$C$3:$C$27,0))</f>
        <v>low</v>
      </c>
      <c r="H404" t="s">
        <v>33</v>
      </c>
      <c r="I404" t="s">
        <v>48</v>
      </c>
      <c r="J404">
        <v>39</v>
      </c>
      <c r="K404">
        <v>33</v>
      </c>
      <c r="L404" t="str">
        <f t="shared" si="16"/>
        <v>win</v>
      </c>
      <c r="N404">
        <v>10</v>
      </c>
      <c r="O404" s="11" t="s">
        <v>14</v>
      </c>
    </row>
    <row r="405" spans="1:16" x14ac:dyDescent="0.25">
      <c r="A405">
        <v>2013</v>
      </c>
      <c r="B405">
        <v>10</v>
      </c>
      <c r="C405" t="s">
        <v>11</v>
      </c>
      <c r="D405" s="14" t="str">
        <f t="shared" si="17"/>
        <v>Y</v>
      </c>
      <c r="E405" s="1">
        <v>0.54166666666666663</v>
      </c>
      <c r="F405" s="1" t="str">
        <f>INDEX('Crime Level'!$R$5:$R$29,MATCH('Number of Arrests'!H405,'Crime Level'!$O$5:$O$29,0))</f>
        <v>very high</v>
      </c>
      <c r="G405" s="1" t="str">
        <f>INDEX('Attendance Level'!$H$3:$H$27,MATCH('Number of Arrests'!H405,'Attendance Level'!$C$3:$C$27,0))</f>
        <v>low</v>
      </c>
      <c r="H405" t="s">
        <v>33</v>
      </c>
      <c r="I405" t="s">
        <v>17</v>
      </c>
      <c r="J405">
        <v>8</v>
      </c>
      <c r="K405">
        <v>38</v>
      </c>
      <c r="L405" t="str">
        <f t="shared" si="16"/>
        <v>lose</v>
      </c>
      <c r="N405">
        <v>1</v>
      </c>
      <c r="O405" s="11" t="s">
        <v>14</v>
      </c>
    </row>
    <row r="406" spans="1:16" x14ac:dyDescent="0.25">
      <c r="A406">
        <v>2013</v>
      </c>
      <c r="B406">
        <v>13</v>
      </c>
      <c r="C406" t="s">
        <v>11</v>
      </c>
      <c r="D406" s="14" t="str">
        <f t="shared" si="17"/>
        <v>Y</v>
      </c>
      <c r="E406" s="1">
        <v>0.54166666666666663</v>
      </c>
      <c r="F406" s="1" t="str">
        <f>INDEX('Crime Level'!$R$5:$R$29,MATCH('Number of Arrests'!H406,'Crime Level'!$O$5:$O$29,0))</f>
        <v>very high</v>
      </c>
      <c r="G406" s="1" t="str">
        <f>INDEX('Attendance Level'!$H$3:$H$27,MATCH('Number of Arrests'!H406,'Attendance Level'!$C$3:$C$27,0))</f>
        <v>low</v>
      </c>
      <c r="H406" t="s">
        <v>33</v>
      </c>
      <c r="I406" t="s">
        <v>44</v>
      </c>
      <c r="J406">
        <v>22</v>
      </c>
      <c r="K406">
        <v>14</v>
      </c>
      <c r="L406" t="str">
        <f t="shared" si="16"/>
        <v>win</v>
      </c>
      <c r="N406">
        <v>3</v>
      </c>
      <c r="O406" s="11" t="s">
        <v>19</v>
      </c>
    </row>
    <row r="407" spans="1:16" x14ac:dyDescent="0.25">
      <c r="A407">
        <v>2013</v>
      </c>
      <c r="B407">
        <v>15</v>
      </c>
      <c r="C407" t="s">
        <v>11</v>
      </c>
      <c r="D407" s="14" t="str">
        <f t="shared" si="17"/>
        <v>Y</v>
      </c>
      <c r="E407" s="1">
        <v>0.54166666666666663</v>
      </c>
      <c r="F407" s="1" t="str">
        <f>INDEX('Crime Level'!$R$5:$R$29,MATCH('Number of Arrests'!H407,'Crime Level'!$O$5:$O$29,0))</f>
        <v>very high</v>
      </c>
      <c r="G407" s="1" t="str">
        <f>INDEX('Attendance Level'!$H$3:$H$27,MATCH('Number of Arrests'!H407,'Attendance Level'!$C$3:$C$27,0))</f>
        <v>low</v>
      </c>
      <c r="H407" t="s">
        <v>33</v>
      </c>
      <c r="I407" t="s">
        <v>32</v>
      </c>
      <c r="J407">
        <v>25</v>
      </c>
      <c r="K407">
        <v>3</v>
      </c>
      <c r="L407" t="str">
        <f t="shared" si="16"/>
        <v>win</v>
      </c>
      <c r="N407">
        <v>0</v>
      </c>
      <c r="O407" s="11" t="s">
        <v>19</v>
      </c>
    </row>
    <row r="408" spans="1:16" x14ac:dyDescent="0.25">
      <c r="A408">
        <v>2013</v>
      </c>
      <c r="B408">
        <v>17</v>
      </c>
      <c r="C408" t="s">
        <v>11</v>
      </c>
      <c r="D408" s="14" t="str">
        <f t="shared" si="17"/>
        <v>Y</v>
      </c>
      <c r="E408" s="1">
        <v>0.54166666666666663</v>
      </c>
      <c r="F408" s="1" t="str">
        <f>INDEX('Crime Level'!$R$5:$R$29,MATCH('Number of Arrests'!H408,'Crime Level'!$O$5:$O$29,0))</f>
        <v>very high</v>
      </c>
      <c r="G408" s="1" t="str">
        <f>INDEX('Attendance Level'!$H$3:$H$27,MATCH('Number of Arrests'!H408,'Attendance Level'!$C$3:$C$27,0))</f>
        <v>low</v>
      </c>
      <c r="H408" t="s">
        <v>33</v>
      </c>
      <c r="I408" t="s">
        <v>45</v>
      </c>
      <c r="J408">
        <v>30</v>
      </c>
      <c r="K408">
        <v>10</v>
      </c>
      <c r="L408" t="str">
        <f t="shared" si="16"/>
        <v>win</v>
      </c>
      <c r="N408">
        <v>2</v>
      </c>
      <c r="O408" s="11" t="s">
        <v>19</v>
      </c>
    </row>
    <row r="409" spans="1:16" x14ac:dyDescent="0.25">
      <c r="A409">
        <v>2014</v>
      </c>
      <c r="B409">
        <v>2</v>
      </c>
      <c r="C409" t="s">
        <v>27</v>
      </c>
      <c r="D409" s="14" t="str">
        <f t="shared" si="17"/>
        <v>N</v>
      </c>
      <c r="E409" s="1">
        <v>0.85416666666666663</v>
      </c>
      <c r="F409" s="1" t="str">
        <f>INDEX('Crime Level'!$R$5:$R$29,MATCH('Number of Arrests'!H409,'Crime Level'!$O$5:$O$29,0))</f>
        <v>very high</v>
      </c>
      <c r="G409" s="1" t="str">
        <f>INDEX('Attendance Level'!$H$3:$H$27,MATCH('Number of Arrests'!H409,'Attendance Level'!$C$3:$C$27,0))</f>
        <v>low</v>
      </c>
      <c r="H409" t="s">
        <v>33</v>
      </c>
      <c r="I409" t="s">
        <v>24</v>
      </c>
      <c r="J409">
        <v>27</v>
      </c>
      <c r="K409">
        <v>30</v>
      </c>
      <c r="N409">
        <v>4</v>
      </c>
      <c r="O409" s="11" t="s">
        <v>14</v>
      </c>
      <c r="P409" s="14"/>
    </row>
    <row r="410" spans="1:16" x14ac:dyDescent="0.25">
      <c r="A410">
        <v>2014</v>
      </c>
      <c r="B410">
        <v>4</v>
      </c>
      <c r="C410" t="s">
        <v>11</v>
      </c>
      <c r="D410" s="14" t="str">
        <f t="shared" si="17"/>
        <v>Y</v>
      </c>
      <c r="E410" s="1">
        <v>0.54166666666666663</v>
      </c>
      <c r="F410" s="1" t="str">
        <f>INDEX('Crime Level'!$R$5:$R$29,MATCH('Number of Arrests'!H410,'Crime Level'!$O$5:$O$29,0))</f>
        <v>very high</v>
      </c>
      <c r="G410" s="1" t="str">
        <f>INDEX('Attendance Level'!$H$3:$H$27,MATCH('Number of Arrests'!H410,'Attendance Level'!$C$3:$C$27,0))</f>
        <v>low</v>
      </c>
      <c r="H410" t="s">
        <v>33</v>
      </c>
      <c r="I410" t="s">
        <v>44</v>
      </c>
      <c r="J410">
        <v>41</v>
      </c>
      <c r="K410">
        <v>17</v>
      </c>
      <c r="N410">
        <v>0</v>
      </c>
      <c r="O410" s="11" t="s">
        <v>19</v>
      </c>
      <c r="P410" s="14"/>
    </row>
    <row r="411" spans="1:16" x14ac:dyDescent="0.25">
      <c r="A411">
        <v>2014</v>
      </c>
      <c r="B411">
        <v>5</v>
      </c>
      <c r="C411" t="s">
        <v>11</v>
      </c>
      <c r="D411" s="14" t="str">
        <f t="shared" si="17"/>
        <v>Y</v>
      </c>
      <c r="E411" s="1">
        <v>0.54166666666666663</v>
      </c>
      <c r="F411" s="1" t="str">
        <f>INDEX('Crime Level'!$R$5:$R$29,MATCH('Number of Arrests'!H411,'Crime Level'!$O$5:$O$29,0))</f>
        <v>very high</v>
      </c>
      <c r="G411" s="1" t="str">
        <f>INDEX('Attendance Level'!$H$3:$H$27,MATCH('Number of Arrests'!H411,'Attendance Level'!$C$3:$C$27,0))</f>
        <v>low</v>
      </c>
      <c r="H411" t="s">
        <v>33</v>
      </c>
      <c r="I411" t="s">
        <v>38</v>
      </c>
      <c r="J411">
        <v>20</v>
      </c>
      <c r="K411">
        <v>13</v>
      </c>
      <c r="N411">
        <v>0</v>
      </c>
      <c r="O411" s="11" t="s">
        <v>14</v>
      </c>
      <c r="P411" s="14"/>
    </row>
    <row r="412" spans="1:16" x14ac:dyDescent="0.25">
      <c r="A412">
        <v>2014</v>
      </c>
      <c r="B412">
        <v>7</v>
      </c>
      <c r="C412" t="s">
        <v>11</v>
      </c>
      <c r="D412" s="14" t="str">
        <f t="shared" si="17"/>
        <v>Y</v>
      </c>
      <c r="E412" s="1">
        <v>0.54166666666666663</v>
      </c>
      <c r="F412" s="1" t="str">
        <f>INDEX('Crime Level'!$R$5:$R$29,MATCH('Number of Arrests'!H412,'Crime Level'!$O$5:$O$29,0))</f>
        <v>very high</v>
      </c>
      <c r="G412" s="1" t="str">
        <f>INDEX('Attendance Level'!$H$3:$H$27,MATCH('Number of Arrests'!H412,'Attendance Level'!$C$3:$C$27,0))</f>
        <v>low</v>
      </c>
      <c r="H412" t="s">
        <v>33</v>
      </c>
      <c r="I412" t="s">
        <v>39</v>
      </c>
      <c r="J412">
        <v>27</v>
      </c>
      <c r="K412">
        <v>0</v>
      </c>
      <c r="N412">
        <v>5</v>
      </c>
      <c r="O412" s="11" t="s">
        <v>14</v>
      </c>
      <c r="P412" s="14"/>
    </row>
    <row r="413" spans="1:16" x14ac:dyDescent="0.25">
      <c r="A413">
        <v>2014</v>
      </c>
      <c r="B413">
        <v>11</v>
      </c>
      <c r="C413" t="s">
        <v>11</v>
      </c>
      <c r="D413" s="14" t="str">
        <f t="shared" si="17"/>
        <v>Y</v>
      </c>
      <c r="E413" s="1">
        <v>0.85416666666666663</v>
      </c>
      <c r="F413" s="1" t="str">
        <f>INDEX('Crime Level'!$R$5:$R$29,MATCH('Number of Arrests'!H413,'Crime Level'!$O$5:$O$29,0))</f>
        <v>very high</v>
      </c>
      <c r="G413" s="1" t="str">
        <f>INDEX('Attendance Level'!$H$3:$H$27,MATCH('Number of Arrests'!H413,'Attendance Level'!$C$3:$C$27,0))</f>
        <v>low</v>
      </c>
      <c r="H413" t="s">
        <v>33</v>
      </c>
      <c r="I413" t="s">
        <v>43</v>
      </c>
      <c r="J413">
        <v>20</v>
      </c>
      <c r="K413">
        <v>42</v>
      </c>
      <c r="N413">
        <v>3</v>
      </c>
      <c r="O413" s="11" t="s">
        <v>14</v>
      </c>
      <c r="P413" s="14"/>
    </row>
    <row r="414" spans="1:16" x14ac:dyDescent="0.25">
      <c r="A414">
        <v>2014</v>
      </c>
      <c r="B414">
        <v>12</v>
      </c>
      <c r="C414" t="s">
        <v>11</v>
      </c>
      <c r="D414" s="14" t="str">
        <f t="shared" si="17"/>
        <v>Y</v>
      </c>
      <c r="E414" s="1">
        <v>0.54166666666666663</v>
      </c>
      <c r="F414" s="1" t="str">
        <f>INDEX('Crime Level'!$R$5:$R$29,MATCH('Number of Arrests'!H414,'Crime Level'!$O$5:$O$29,0))</f>
        <v>very high</v>
      </c>
      <c r="G414" s="1" t="str">
        <f>INDEX('Attendance Level'!$H$3:$H$27,MATCH('Number of Arrests'!H414,'Attendance Level'!$C$3:$C$27,0))</f>
        <v>low</v>
      </c>
      <c r="H414" t="s">
        <v>33</v>
      </c>
      <c r="I414" t="s">
        <v>45</v>
      </c>
      <c r="J414">
        <v>23</v>
      </c>
      <c r="K414">
        <v>3</v>
      </c>
      <c r="N414">
        <v>1</v>
      </c>
      <c r="O414" s="11" t="s">
        <v>19</v>
      </c>
      <c r="P414" s="14"/>
    </row>
    <row r="415" spans="1:16" x14ac:dyDescent="0.25">
      <c r="A415">
        <v>2014</v>
      </c>
      <c r="B415">
        <v>13</v>
      </c>
      <c r="C415" t="s">
        <v>11</v>
      </c>
      <c r="D415" s="14" t="str">
        <f t="shared" si="17"/>
        <v>Y</v>
      </c>
      <c r="E415" s="1">
        <v>0.54166666666666663</v>
      </c>
      <c r="F415" s="1" t="str">
        <f>INDEX('Crime Level'!$R$5:$R$29,MATCH('Number of Arrests'!H415,'Crime Level'!$O$5:$O$29,0))</f>
        <v>very high</v>
      </c>
      <c r="G415" s="1" t="str">
        <f>INDEX('Attendance Level'!$H$3:$H$27,MATCH('Number of Arrests'!H415,'Attendance Level'!$C$3:$C$27,0))</f>
        <v>low</v>
      </c>
      <c r="H415" t="s">
        <v>33</v>
      </c>
      <c r="I415" t="s">
        <v>35</v>
      </c>
      <c r="J415">
        <v>49</v>
      </c>
      <c r="K415">
        <v>27</v>
      </c>
      <c r="N415">
        <v>4</v>
      </c>
      <c r="O415" s="11" t="s">
        <v>14</v>
      </c>
      <c r="P415" s="14"/>
    </row>
    <row r="416" spans="1:16" x14ac:dyDescent="0.25">
      <c r="A416">
        <v>2014</v>
      </c>
      <c r="B416">
        <v>15</v>
      </c>
      <c r="C416" t="s">
        <v>11</v>
      </c>
      <c r="D416" s="14" t="str">
        <f t="shared" si="17"/>
        <v>Y</v>
      </c>
      <c r="E416" s="1">
        <v>0.54166666666666663</v>
      </c>
      <c r="F416" s="1" t="str">
        <f>INDEX('Crime Level'!$R$5:$R$29,MATCH('Number of Arrests'!H416,'Crime Level'!$O$5:$O$29,0))</f>
        <v>very high</v>
      </c>
      <c r="G416" s="1" t="str">
        <f>INDEX('Attendance Level'!$H$3:$H$27,MATCH('Number of Arrests'!H416,'Attendance Level'!$C$3:$C$27,0))</f>
        <v>low</v>
      </c>
      <c r="H416" t="s">
        <v>33</v>
      </c>
      <c r="I416" t="s">
        <v>32</v>
      </c>
      <c r="J416">
        <v>17</v>
      </c>
      <c r="K416">
        <v>10</v>
      </c>
      <c r="N416">
        <v>0</v>
      </c>
      <c r="O416" s="11" t="s">
        <v>19</v>
      </c>
      <c r="P416" s="14"/>
    </row>
    <row r="417" spans="1:16" x14ac:dyDescent="0.25">
      <c r="A417">
        <v>2015</v>
      </c>
      <c r="B417">
        <v>2</v>
      </c>
      <c r="C417" t="s">
        <v>27</v>
      </c>
      <c r="D417" s="14" t="str">
        <f t="shared" si="17"/>
        <v>N</v>
      </c>
      <c r="E417" s="1">
        <v>0.85416666666666663</v>
      </c>
      <c r="F417" s="1" t="str">
        <f>INDEX('Crime Level'!$R$5:$R$29,MATCH('Number of Arrests'!H417,'Crime Level'!$O$5:$O$29,0))</f>
        <v>very high</v>
      </c>
      <c r="G417" s="1" t="str">
        <f>INDEX('Attendance Level'!$H$3:$H$27,MATCH('Number of Arrests'!H417,'Attendance Level'!$C$3:$C$27,0))</f>
        <v>low</v>
      </c>
      <c r="H417" t="s">
        <v>33</v>
      </c>
      <c r="I417" t="s">
        <v>42</v>
      </c>
      <c r="J417">
        <v>7</v>
      </c>
      <c r="K417">
        <v>20</v>
      </c>
      <c r="N417">
        <v>3</v>
      </c>
      <c r="O417" s="11" t="s">
        <v>14</v>
      </c>
      <c r="P417" s="14"/>
    </row>
    <row r="418" spans="1:16" x14ac:dyDescent="0.25">
      <c r="A418">
        <v>2015</v>
      </c>
      <c r="B418">
        <v>4</v>
      </c>
      <c r="C418" t="s">
        <v>11</v>
      </c>
      <c r="D418" s="14" t="str">
        <f t="shared" si="17"/>
        <v>Y</v>
      </c>
      <c r="E418" s="1">
        <v>0.54166666666666663</v>
      </c>
      <c r="F418" s="1" t="str">
        <f>INDEX('Crime Level'!$R$5:$R$29,MATCH('Number of Arrests'!H418,'Crime Level'!$O$5:$O$29,0))</f>
        <v>very high</v>
      </c>
      <c r="G418" s="1" t="str">
        <f>INDEX('Attendance Level'!$H$3:$H$27,MATCH('Number of Arrests'!H418,'Attendance Level'!$C$3:$C$27,0))</f>
        <v>low</v>
      </c>
      <c r="H418" t="s">
        <v>33</v>
      </c>
      <c r="I418" t="s">
        <v>45</v>
      </c>
      <c r="J418">
        <v>16</v>
      </c>
      <c r="K418">
        <v>13</v>
      </c>
      <c r="M418" t="s">
        <v>18</v>
      </c>
      <c r="N418">
        <v>0</v>
      </c>
      <c r="O418" s="11" t="s">
        <v>19</v>
      </c>
      <c r="P418" s="14"/>
    </row>
    <row r="419" spans="1:16" x14ac:dyDescent="0.25">
      <c r="A419">
        <v>2015</v>
      </c>
      <c r="B419">
        <v>6</v>
      </c>
      <c r="C419" t="s">
        <v>11</v>
      </c>
      <c r="D419" s="14" t="str">
        <f t="shared" si="17"/>
        <v>Y</v>
      </c>
      <c r="E419" s="1">
        <v>0.85416666666666663</v>
      </c>
      <c r="F419" s="1" t="str">
        <f>INDEX('Crime Level'!$R$5:$R$29,MATCH('Number of Arrests'!H419,'Crime Level'!$O$5:$O$29,0))</f>
        <v>very high</v>
      </c>
      <c r="G419" s="1" t="str">
        <f>INDEX('Attendance Level'!$H$3:$H$27,MATCH('Number of Arrests'!H419,'Attendance Level'!$C$3:$C$27,0))</f>
        <v>low</v>
      </c>
      <c r="H419" t="s">
        <v>33</v>
      </c>
      <c r="I419" t="s">
        <v>43</v>
      </c>
      <c r="J419">
        <v>27</v>
      </c>
      <c r="K419">
        <v>34</v>
      </c>
      <c r="N419">
        <v>2</v>
      </c>
      <c r="O419" s="11" t="s">
        <v>14</v>
      </c>
      <c r="P419" s="14"/>
    </row>
    <row r="420" spans="1:16" x14ac:dyDescent="0.25">
      <c r="A420">
        <v>2015</v>
      </c>
      <c r="B420">
        <v>7</v>
      </c>
      <c r="C420" t="s">
        <v>11</v>
      </c>
      <c r="D420" s="14" t="str">
        <f t="shared" si="17"/>
        <v>Y</v>
      </c>
      <c r="E420" s="1">
        <v>0.54166666666666663</v>
      </c>
      <c r="F420" s="1" t="str">
        <f>INDEX('Crime Level'!$R$5:$R$29,MATCH('Number of Arrests'!H420,'Crime Level'!$O$5:$O$29,0))</f>
        <v>very high</v>
      </c>
      <c r="G420" s="1" t="str">
        <f>INDEX('Attendance Level'!$H$3:$H$27,MATCH('Number of Arrests'!H420,'Attendance Level'!$C$3:$C$27,0))</f>
        <v>low</v>
      </c>
      <c r="H420" t="s">
        <v>33</v>
      </c>
      <c r="I420" t="s">
        <v>37</v>
      </c>
      <c r="J420">
        <v>21</v>
      </c>
      <c r="K420">
        <v>27</v>
      </c>
      <c r="N420">
        <v>0</v>
      </c>
      <c r="O420" s="11" t="s">
        <v>14</v>
      </c>
      <c r="P420" s="14"/>
    </row>
    <row r="421" spans="1:16" x14ac:dyDescent="0.25">
      <c r="A421">
        <v>2015</v>
      </c>
      <c r="B421">
        <v>9</v>
      </c>
      <c r="C421" t="s">
        <v>11</v>
      </c>
      <c r="D421" s="14" t="str">
        <f t="shared" si="17"/>
        <v>Y</v>
      </c>
      <c r="E421" s="1">
        <v>0.68402777777777779</v>
      </c>
      <c r="F421" s="1" t="str">
        <f>INDEX('Crime Level'!$R$5:$R$29,MATCH('Number of Arrests'!H421,'Crime Level'!$O$5:$O$29,0))</f>
        <v>very high</v>
      </c>
      <c r="G421" s="1" t="str">
        <f>INDEX('Attendance Level'!$H$3:$H$27,MATCH('Number of Arrests'!H421,'Attendance Level'!$C$3:$C$27,0))</f>
        <v>low</v>
      </c>
      <c r="H421" t="s">
        <v>33</v>
      </c>
      <c r="I421" t="s">
        <v>48</v>
      </c>
      <c r="J421">
        <v>27</v>
      </c>
      <c r="K421">
        <v>24</v>
      </c>
      <c r="N421">
        <v>2</v>
      </c>
      <c r="O421" s="11" t="s">
        <v>14</v>
      </c>
      <c r="P421" s="14"/>
    </row>
    <row r="422" spans="1:16" x14ac:dyDescent="0.25">
      <c r="A422">
        <v>2015</v>
      </c>
      <c r="B422">
        <v>12</v>
      </c>
      <c r="C422" t="s">
        <v>11</v>
      </c>
      <c r="D422" s="14" t="str">
        <f t="shared" si="17"/>
        <v>Y</v>
      </c>
      <c r="E422" s="1">
        <v>0.54166666666666663</v>
      </c>
      <c r="F422" s="1" t="str">
        <f>INDEX('Crime Level'!$R$5:$R$29,MATCH('Number of Arrests'!H422,'Crime Level'!$O$5:$O$29,0))</f>
        <v>very high</v>
      </c>
      <c r="G422" s="1" t="str">
        <f>INDEX('Attendance Level'!$H$3:$H$27,MATCH('Number of Arrests'!H422,'Attendance Level'!$C$3:$C$27,0))</f>
        <v>low</v>
      </c>
      <c r="H422" t="s">
        <v>33</v>
      </c>
      <c r="I422" t="s">
        <v>47</v>
      </c>
      <c r="J422">
        <v>25</v>
      </c>
      <c r="K422">
        <v>12</v>
      </c>
      <c r="N422">
        <v>0</v>
      </c>
      <c r="O422" s="11" t="s">
        <v>14</v>
      </c>
      <c r="P422" s="14"/>
    </row>
    <row r="423" spans="1:16" x14ac:dyDescent="0.25">
      <c r="A423">
        <v>2015</v>
      </c>
      <c r="B423">
        <v>15</v>
      </c>
      <c r="C423" t="s">
        <v>11</v>
      </c>
      <c r="D423" s="14" t="str">
        <f t="shared" si="17"/>
        <v>Y</v>
      </c>
      <c r="E423" s="1">
        <v>0.54166666666666663</v>
      </c>
      <c r="F423" s="1" t="str">
        <f>INDEX('Crime Level'!$R$5:$R$29,MATCH('Number of Arrests'!H423,'Crime Level'!$O$5:$O$29,0))</f>
        <v>very high</v>
      </c>
      <c r="G423" s="1" t="str">
        <f>INDEX('Attendance Level'!$H$3:$H$27,MATCH('Number of Arrests'!H423,'Attendance Level'!$C$3:$C$27,0))</f>
        <v>low</v>
      </c>
      <c r="H423" t="s">
        <v>33</v>
      </c>
      <c r="I423" t="s">
        <v>32</v>
      </c>
      <c r="J423">
        <v>10</v>
      </c>
      <c r="K423">
        <v>16</v>
      </c>
      <c r="N423">
        <v>3</v>
      </c>
      <c r="O423" s="11" t="s">
        <v>19</v>
      </c>
      <c r="P423" s="14"/>
    </row>
    <row r="424" spans="1:16" x14ac:dyDescent="0.25">
      <c r="A424">
        <v>2015</v>
      </c>
      <c r="B424">
        <v>17</v>
      </c>
      <c r="C424" t="s">
        <v>11</v>
      </c>
      <c r="D424" s="14" t="str">
        <f t="shared" si="17"/>
        <v>Y</v>
      </c>
      <c r="E424" s="1">
        <v>0.54166666666666663</v>
      </c>
      <c r="F424" s="1" t="str">
        <f>INDEX('Crime Level'!$R$5:$R$29,MATCH('Number of Arrests'!H424,'Crime Level'!$O$5:$O$29,0))</f>
        <v>very high</v>
      </c>
      <c r="G424" s="1" t="str">
        <f>INDEX('Attendance Level'!$H$3:$H$27,MATCH('Number of Arrests'!H424,'Attendance Level'!$C$3:$C$27,0))</f>
        <v>low</v>
      </c>
      <c r="H424" t="s">
        <v>33</v>
      </c>
      <c r="I424" t="s">
        <v>44</v>
      </c>
      <c r="J424">
        <v>30</v>
      </c>
      <c r="K424">
        <v>24</v>
      </c>
      <c r="N424">
        <v>1</v>
      </c>
      <c r="O424" s="11" t="s">
        <v>19</v>
      </c>
      <c r="P424" s="14"/>
    </row>
    <row r="425" spans="1:16" x14ac:dyDescent="0.25">
      <c r="A425">
        <v>2011</v>
      </c>
      <c r="B425">
        <v>1</v>
      </c>
      <c r="C425" t="s">
        <v>11</v>
      </c>
      <c r="D425" s="14" t="str">
        <f t="shared" si="17"/>
        <v>Y</v>
      </c>
      <c r="E425" s="1">
        <v>0.54166666666666663</v>
      </c>
      <c r="F425" s="1" t="str">
        <f>INDEX('Crime Level'!$R$5:$R$29,MATCH('Number of Arrests'!H425,'Crime Level'!$O$5:$O$29,0))</f>
        <v>low</v>
      </c>
      <c r="G425" s="1" t="str">
        <f>INDEX('Attendance Level'!$H$3:$H$27,MATCH('Number of Arrests'!H425,'Attendance Level'!$C$3:$C$27,0))</f>
        <v>very low</v>
      </c>
      <c r="H425" t="s">
        <v>45</v>
      </c>
      <c r="I425" t="s">
        <v>44</v>
      </c>
      <c r="J425">
        <v>16</v>
      </c>
      <c r="K425">
        <v>14</v>
      </c>
      <c r="L425" t="str">
        <f t="shared" ref="L425:L447" si="18">IF(J425&gt;K425,"win","lose")</f>
        <v>win</v>
      </c>
      <c r="N425">
        <v>4</v>
      </c>
      <c r="O425" s="11" t="s">
        <v>19</v>
      </c>
    </row>
    <row r="426" spans="1:16" x14ac:dyDescent="0.25">
      <c r="A426">
        <v>2011</v>
      </c>
      <c r="B426">
        <v>4</v>
      </c>
      <c r="C426" t="s">
        <v>11</v>
      </c>
      <c r="D426" s="14" t="str">
        <f t="shared" si="17"/>
        <v>Y</v>
      </c>
      <c r="E426" s="1">
        <v>0.54166666666666663</v>
      </c>
      <c r="F426" s="1" t="str">
        <f>INDEX('Crime Level'!$R$5:$R$29,MATCH('Number of Arrests'!H426,'Crime Level'!$O$5:$O$29,0))</f>
        <v>low</v>
      </c>
      <c r="G426" s="1" t="str">
        <f>INDEX('Attendance Level'!$H$3:$H$27,MATCH('Number of Arrests'!H426,'Attendance Level'!$C$3:$C$27,0))</f>
        <v>very low</v>
      </c>
      <c r="H426" t="s">
        <v>45</v>
      </c>
      <c r="I426" t="s">
        <v>37</v>
      </c>
      <c r="J426">
        <v>10</v>
      </c>
      <c r="K426">
        <v>23</v>
      </c>
      <c r="L426" t="str">
        <f t="shared" si="18"/>
        <v>lose</v>
      </c>
      <c r="N426">
        <v>4</v>
      </c>
      <c r="O426" s="11" t="s">
        <v>14</v>
      </c>
    </row>
    <row r="427" spans="1:16" x14ac:dyDescent="0.25">
      <c r="A427">
        <v>2011</v>
      </c>
      <c r="B427">
        <v>5</v>
      </c>
      <c r="C427" t="s">
        <v>11</v>
      </c>
      <c r="D427" s="14" t="str">
        <f t="shared" si="17"/>
        <v>Y</v>
      </c>
      <c r="E427" s="1">
        <v>0.54166666666666663</v>
      </c>
      <c r="F427" s="1" t="str">
        <f>INDEX('Crime Level'!$R$5:$R$29,MATCH('Number of Arrests'!H427,'Crime Level'!$O$5:$O$29,0))</f>
        <v>low</v>
      </c>
      <c r="G427" s="1" t="str">
        <f>INDEX('Attendance Level'!$H$3:$H$27,MATCH('Number of Arrests'!H427,'Attendance Level'!$C$3:$C$27,0))</f>
        <v>very low</v>
      </c>
      <c r="H427" t="s">
        <v>45</v>
      </c>
      <c r="I427" t="s">
        <v>39</v>
      </c>
      <c r="J427">
        <v>20</v>
      </c>
      <c r="K427">
        <v>30</v>
      </c>
      <c r="L427" t="str">
        <f t="shared" si="18"/>
        <v>lose</v>
      </c>
      <c r="N427">
        <v>2</v>
      </c>
      <c r="O427" s="11" t="s">
        <v>14</v>
      </c>
    </row>
    <row r="428" spans="1:16" x14ac:dyDescent="0.25">
      <c r="A428">
        <v>2011</v>
      </c>
      <c r="B428">
        <v>7</v>
      </c>
      <c r="C428" t="s">
        <v>27</v>
      </c>
      <c r="D428" s="14" t="str">
        <f t="shared" si="17"/>
        <v>N</v>
      </c>
      <c r="E428" s="1">
        <v>0.85416666666666663</v>
      </c>
      <c r="F428" s="1" t="str">
        <f>INDEX('Crime Level'!$R$5:$R$29,MATCH('Number of Arrests'!H428,'Crime Level'!$O$5:$O$29,0))</f>
        <v>low</v>
      </c>
      <c r="G428" s="1" t="str">
        <f>INDEX('Attendance Level'!$H$3:$H$27,MATCH('Number of Arrests'!H428,'Attendance Level'!$C$3:$C$27,0))</f>
        <v>very low</v>
      </c>
      <c r="H428" t="s">
        <v>45</v>
      </c>
      <c r="I428" t="s">
        <v>38</v>
      </c>
      <c r="J428">
        <v>12</v>
      </c>
      <c r="K428">
        <v>7</v>
      </c>
      <c r="L428" t="str">
        <f t="shared" si="18"/>
        <v>win</v>
      </c>
      <c r="N428">
        <v>3</v>
      </c>
      <c r="O428" s="11" t="s">
        <v>14</v>
      </c>
    </row>
    <row r="429" spans="1:16" x14ac:dyDescent="0.25">
      <c r="A429">
        <v>2011</v>
      </c>
      <c r="B429">
        <v>12</v>
      </c>
      <c r="C429" t="s">
        <v>11</v>
      </c>
      <c r="D429" s="14" t="str">
        <f t="shared" si="17"/>
        <v>Y</v>
      </c>
      <c r="E429" s="1">
        <v>0.54166666666666663</v>
      </c>
      <c r="F429" s="1" t="str">
        <f>INDEX('Crime Level'!$R$5:$R$29,MATCH('Number of Arrests'!H429,'Crime Level'!$O$5:$O$29,0))</f>
        <v>low</v>
      </c>
      <c r="G429" s="1" t="str">
        <f>INDEX('Attendance Level'!$H$3:$H$27,MATCH('Number of Arrests'!H429,'Attendance Level'!$C$3:$C$27,0))</f>
        <v>very low</v>
      </c>
      <c r="H429" t="s">
        <v>45</v>
      </c>
      <c r="I429" t="s">
        <v>32</v>
      </c>
      <c r="J429">
        <v>13</v>
      </c>
      <c r="K429">
        <v>20</v>
      </c>
      <c r="L429" t="str">
        <f t="shared" si="18"/>
        <v>lose</v>
      </c>
      <c r="N429">
        <v>1</v>
      </c>
      <c r="O429" s="11" t="s">
        <v>19</v>
      </c>
    </row>
    <row r="430" spans="1:16" x14ac:dyDescent="0.25">
      <c r="A430">
        <v>2011</v>
      </c>
      <c r="B430">
        <v>13</v>
      </c>
      <c r="C430" t="s">
        <v>27</v>
      </c>
      <c r="D430" s="14" t="str">
        <f t="shared" si="17"/>
        <v>N</v>
      </c>
      <c r="E430" s="1">
        <v>0.85416666666666663</v>
      </c>
      <c r="F430" s="1" t="str">
        <f>INDEX('Crime Level'!$R$5:$R$29,MATCH('Number of Arrests'!H430,'Crime Level'!$O$5:$O$29,0))</f>
        <v>low</v>
      </c>
      <c r="G430" s="1" t="str">
        <f>INDEX('Attendance Level'!$H$3:$H$27,MATCH('Number of Arrests'!H430,'Attendance Level'!$C$3:$C$27,0))</f>
        <v>very low</v>
      </c>
      <c r="H430" t="s">
        <v>45</v>
      </c>
      <c r="I430" t="s">
        <v>34</v>
      </c>
      <c r="J430">
        <v>14</v>
      </c>
      <c r="K430">
        <v>38</v>
      </c>
      <c r="L430" t="str">
        <f t="shared" si="18"/>
        <v>lose</v>
      </c>
      <c r="N430">
        <v>6</v>
      </c>
      <c r="O430" s="11" t="s">
        <v>14</v>
      </c>
    </row>
    <row r="431" spans="1:16" x14ac:dyDescent="0.25">
      <c r="A431">
        <v>2011</v>
      </c>
      <c r="B431">
        <v>14</v>
      </c>
      <c r="C431" t="s">
        <v>11</v>
      </c>
      <c r="D431" s="14" t="str">
        <f t="shared" si="17"/>
        <v>Y</v>
      </c>
      <c r="E431" s="1">
        <v>0.54166666666666663</v>
      </c>
      <c r="F431" s="1" t="str">
        <f>INDEX('Crime Level'!$R$5:$R$29,MATCH('Number of Arrests'!H431,'Crime Level'!$O$5:$O$29,0))</f>
        <v>low</v>
      </c>
      <c r="G431" s="1" t="str">
        <f>INDEX('Attendance Level'!$H$3:$H$27,MATCH('Number of Arrests'!H431,'Attendance Level'!$C$3:$C$27,0))</f>
        <v>very low</v>
      </c>
      <c r="H431" t="s">
        <v>45</v>
      </c>
      <c r="I431" t="s">
        <v>47</v>
      </c>
      <c r="J431">
        <v>41</v>
      </c>
      <c r="K431">
        <v>14</v>
      </c>
      <c r="L431" t="str">
        <f t="shared" si="18"/>
        <v>win</v>
      </c>
      <c r="N431">
        <v>3</v>
      </c>
      <c r="O431" s="11" t="s">
        <v>14</v>
      </c>
    </row>
    <row r="432" spans="1:16" x14ac:dyDescent="0.25">
      <c r="A432">
        <v>2011</v>
      </c>
      <c r="B432">
        <v>17</v>
      </c>
      <c r="C432" t="s">
        <v>11</v>
      </c>
      <c r="D432" s="14" t="str">
        <f t="shared" si="17"/>
        <v>Y</v>
      </c>
      <c r="E432" s="1">
        <v>0.54166666666666663</v>
      </c>
      <c r="F432" s="1" t="str">
        <f>INDEX('Crime Level'!$R$5:$R$29,MATCH('Number of Arrests'!H432,'Crime Level'!$O$5:$O$29,0))</f>
        <v>low</v>
      </c>
      <c r="G432" s="1" t="str">
        <f>INDEX('Attendance Level'!$H$3:$H$27,MATCH('Number of Arrests'!H432,'Attendance Level'!$C$3:$C$27,0))</f>
        <v>very low</v>
      </c>
      <c r="H432" t="s">
        <v>45</v>
      </c>
      <c r="I432" t="s">
        <v>33</v>
      </c>
      <c r="J432">
        <v>19</v>
      </c>
      <c r="K432">
        <v>13</v>
      </c>
      <c r="L432" t="str">
        <f t="shared" si="18"/>
        <v>win</v>
      </c>
      <c r="N432">
        <v>1</v>
      </c>
      <c r="O432" s="11" t="s">
        <v>19</v>
      </c>
    </row>
    <row r="433" spans="1:16" x14ac:dyDescent="0.25">
      <c r="A433">
        <v>2012</v>
      </c>
      <c r="B433">
        <v>2</v>
      </c>
      <c r="C433" t="s">
        <v>11</v>
      </c>
      <c r="D433" s="14" t="str">
        <f t="shared" si="17"/>
        <v>Y</v>
      </c>
      <c r="E433" s="1">
        <v>0.54166666666666663</v>
      </c>
      <c r="F433" s="1" t="str">
        <f>INDEX('Crime Level'!$R$5:$R$29,MATCH('Number of Arrests'!H433,'Crime Level'!$O$5:$O$29,0))</f>
        <v>low</v>
      </c>
      <c r="G433" s="1" t="str">
        <f>INDEX('Attendance Level'!$H$3:$H$27,MATCH('Number of Arrests'!H433,'Attendance Level'!$C$3:$C$27,0))</f>
        <v>very low</v>
      </c>
      <c r="H433" t="s">
        <v>45</v>
      </c>
      <c r="I433" t="s">
        <v>32</v>
      </c>
      <c r="J433">
        <v>7</v>
      </c>
      <c r="K433">
        <v>27</v>
      </c>
      <c r="L433" t="str">
        <f t="shared" si="18"/>
        <v>lose</v>
      </c>
      <c r="N433">
        <v>5</v>
      </c>
      <c r="O433" s="11" t="s">
        <v>19</v>
      </c>
    </row>
    <row r="434" spans="1:16" x14ac:dyDescent="0.25">
      <c r="A434">
        <v>2012</v>
      </c>
      <c r="B434">
        <v>4</v>
      </c>
      <c r="C434" t="s">
        <v>11</v>
      </c>
      <c r="D434" s="14" t="str">
        <f t="shared" si="17"/>
        <v>Y</v>
      </c>
      <c r="E434" s="1">
        <v>0.67013888888888884</v>
      </c>
      <c r="F434" s="1" t="str">
        <f>INDEX('Crime Level'!$R$5:$R$29,MATCH('Number of Arrests'!H434,'Crime Level'!$O$5:$O$29,0))</f>
        <v>low</v>
      </c>
      <c r="G434" s="1" t="str">
        <f>INDEX('Attendance Level'!$H$3:$H$27,MATCH('Number of Arrests'!H434,'Attendance Level'!$C$3:$C$27,0))</f>
        <v>very low</v>
      </c>
      <c r="H434" t="s">
        <v>45</v>
      </c>
      <c r="I434" t="s">
        <v>39</v>
      </c>
      <c r="J434">
        <v>10</v>
      </c>
      <c r="K434">
        <v>27</v>
      </c>
      <c r="L434" t="str">
        <f t="shared" si="18"/>
        <v>lose</v>
      </c>
      <c r="N434">
        <v>1</v>
      </c>
      <c r="O434" s="11" t="s">
        <v>14</v>
      </c>
    </row>
    <row r="435" spans="1:16" x14ac:dyDescent="0.25">
      <c r="A435">
        <v>2012</v>
      </c>
      <c r="B435">
        <v>5</v>
      </c>
      <c r="C435" t="s">
        <v>11</v>
      </c>
      <c r="D435" s="14" t="str">
        <f t="shared" si="17"/>
        <v>Y</v>
      </c>
      <c r="E435" s="1">
        <v>0.67013888888888884</v>
      </c>
      <c r="F435" s="1" t="str">
        <f>INDEX('Crime Level'!$R$5:$R$29,MATCH('Number of Arrests'!H435,'Crime Level'!$O$5:$O$29,0))</f>
        <v>low</v>
      </c>
      <c r="G435" s="1" t="str">
        <f>INDEX('Attendance Level'!$H$3:$H$27,MATCH('Number of Arrests'!H435,'Attendance Level'!$C$3:$C$27,0))</f>
        <v>very low</v>
      </c>
      <c r="H435" t="s">
        <v>45</v>
      </c>
      <c r="I435" t="s">
        <v>29</v>
      </c>
      <c r="J435">
        <v>3</v>
      </c>
      <c r="K435">
        <v>41</v>
      </c>
      <c r="L435" t="str">
        <f t="shared" si="18"/>
        <v>lose</v>
      </c>
      <c r="N435">
        <v>2</v>
      </c>
      <c r="O435" s="11" t="s">
        <v>14</v>
      </c>
    </row>
    <row r="436" spans="1:16" x14ac:dyDescent="0.25">
      <c r="A436">
        <v>2012</v>
      </c>
      <c r="B436">
        <v>9</v>
      </c>
      <c r="C436" t="s">
        <v>11</v>
      </c>
      <c r="D436" s="14" t="str">
        <f t="shared" si="17"/>
        <v>Y</v>
      </c>
      <c r="E436" s="1">
        <v>0.54166666666666663</v>
      </c>
      <c r="F436" s="1" t="str">
        <f>INDEX('Crime Level'!$R$5:$R$29,MATCH('Number of Arrests'!H436,'Crime Level'!$O$5:$O$29,0))</f>
        <v>low</v>
      </c>
      <c r="G436" s="1" t="str">
        <f>INDEX('Attendance Level'!$H$3:$H$27,MATCH('Number of Arrests'!H436,'Attendance Level'!$C$3:$C$27,0))</f>
        <v>very low</v>
      </c>
      <c r="H436" t="s">
        <v>45</v>
      </c>
      <c r="I436" t="s">
        <v>28</v>
      </c>
      <c r="J436">
        <v>14</v>
      </c>
      <c r="K436">
        <v>31</v>
      </c>
      <c r="L436" t="str">
        <f t="shared" si="18"/>
        <v>lose</v>
      </c>
      <c r="N436">
        <v>0</v>
      </c>
      <c r="O436" s="11" t="s">
        <v>14</v>
      </c>
    </row>
    <row r="437" spans="1:16" x14ac:dyDescent="0.25">
      <c r="A437">
        <v>2012</v>
      </c>
      <c r="B437">
        <v>10</v>
      </c>
      <c r="C437" t="s">
        <v>30</v>
      </c>
      <c r="D437" s="14" t="str">
        <f t="shared" si="17"/>
        <v>N</v>
      </c>
      <c r="E437" s="1">
        <v>0.84722222222222221</v>
      </c>
      <c r="F437" s="1" t="str">
        <f>INDEX('Crime Level'!$R$5:$R$29,MATCH('Number of Arrests'!H437,'Crime Level'!$O$5:$O$29,0))</f>
        <v>low</v>
      </c>
      <c r="G437" s="1" t="str">
        <f>INDEX('Attendance Level'!$H$3:$H$27,MATCH('Number of Arrests'!H437,'Attendance Level'!$C$3:$C$27,0))</f>
        <v>very low</v>
      </c>
      <c r="H437" t="s">
        <v>45</v>
      </c>
      <c r="I437" t="s">
        <v>33</v>
      </c>
      <c r="J437">
        <v>10</v>
      </c>
      <c r="K437">
        <v>27</v>
      </c>
      <c r="L437" t="str">
        <f t="shared" si="18"/>
        <v>lose</v>
      </c>
      <c r="N437">
        <v>0</v>
      </c>
      <c r="O437" s="11" t="s">
        <v>19</v>
      </c>
    </row>
    <row r="438" spans="1:16" x14ac:dyDescent="0.25">
      <c r="A438">
        <v>2012</v>
      </c>
      <c r="B438">
        <v>12</v>
      </c>
      <c r="C438" t="s">
        <v>11</v>
      </c>
      <c r="D438" s="14" t="str">
        <f t="shared" si="17"/>
        <v>Y</v>
      </c>
      <c r="E438" s="1">
        <v>0.54166666666666663</v>
      </c>
      <c r="F438" s="1" t="str">
        <f>INDEX('Crime Level'!$R$5:$R$29,MATCH('Number of Arrests'!H438,'Crime Level'!$O$5:$O$29,0))</f>
        <v>low</v>
      </c>
      <c r="G438" s="1" t="str">
        <f>INDEX('Attendance Level'!$H$3:$H$27,MATCH('Number of Arrests'!H438,'Attendance Level'!$C$3:$C$27,0))</f>
        <v>very low</v>
      </c>
      <c r="H438" t="s">
        <v>45</v>
      </c>
      <c r="I438" t="s">
        <v>44</v>
      </c>
      <c r="J438">
        <v>24</v>
      </c>
      <c r="K438">
        <v>19</v>
      </c>
      <c r="L438" t="str">
        <f t="shared" si="18"/>
        <v>win</v>
      </c>
      <c r="N438">
        <v>0</v>
      </c>
      <c r="O438" s="11" t="s">
        <v>19</v>
      </c>
    </row>
    <row r="439" spans="1:16" x14ac:dyDescent="0.25">
      <c r="A439">
        <v>2012</v>
      </c>
      <c r="B439">
        <v>14</v>
      </c>
      <c r="C439" t="s">
        <v>11</v>
      </c>
      <c r="D439" s="14" t="str">
        <f t="shared" si="17"/>
        <v>Y</v>
      </c>
      <c r="E439" s="1">
        <v>0.54166666666666663</v>
      </c>
      <c r="F439" s="1" t="str">
        <f>INDEX('Crime Level'!$R$5:$R$29,MATCH('Number of Arrests'!H439,'Crime Level'!$O$5:$O$29,0))</f>
        <v>low</v>
      </c>
      <c r="G439" s="1" t="str">
        <f>INDEX('Attendance Level'!$H$3:$H$27,MATCH('Number of Arrests'!H439,'Attendance Level'!$C$3:$C$27,0))</f>
        <v>very low</v>
      </c>
      <c r="H439" t="s">
        <v>45</v>
      </c>
      <c r="I439" t="s">
        <v>42</v>
      </c>
      <c r="J439">
        <v>10</v>
      </c>
      <c r="K439">
        <v>17</v>
      </c>
      <c r="L439" t="str">
        <f t="shared" si="18"/>
        <v>lose</v>
      </c>
      <c r="N439">
        <v>1</v>
      </c>
      <c r="O439" s="11" t="s">
        <v>14</v>
      </c>
    </row>
    <row r="440" spans="1:16" x14ac:dyDescent="0.25">
      <c r="A440">
        <v>2012</v>
      </c>
      <c r="B440">
        <v>16</v>
      </c>
      <c r="C440" t="s">
        <v>11</v>
      </c>
      <c r="D440" s="14" t="str">
        <f t="shared" si="17"/>
        <v>Y</v>
      </c>
      <c r="E440" s="1">
        <v>0.54166666666666663</v>
      </c>
      <c r="F440" s="1" t="str">
        <f>INDEX('Crime Level'!$R$5:$R$29,MATCH('Number of Arrests'!H440,'Crime Level'!$O$5:$O$29,0))</f>
        <v>low</v>
      </c>
      <c r="G440" s="1" t="str">
        <f>INDEX('Attendance Level'!$H$3:$H$27,MATCH('Number of Arrests'!H440,'Attendance Level'!$C$3:$C$27,0))</f>
        <v>very low</v>
      </c>
      <c r="H440" t="s">
        <v>45</v>
      </c>
      <c r="I440" t="s">
        <v>43</v>
      </c>
      <c r="J440">
        <v>16</v>
      </c>
      <c r="K440">
        <v>23</v>
      </c>
      <c r="L440" t="str">
        <f t="shared" si="18"/>
        <v>lose</v>
      </c>
      <c r="N440">
        <v>1</v>
      </c>
      <c r="O440" s="11" t="s">
        <v>14</v>
      </c>
    </row>
    <row r="441" spans="1:16" x14ac:dyDescent="0.25">
      <c r="A441">
        <v>2013</v>
      </c>
      <c r="B441">
        <v>1</v>
      </c>
      <c r="C441" t="s">
        <v>11</v>
      </c>
      <c r="D441" s="14" t="str">
        <f t="shared" si="17"/>
        <v>Y</v>
      </c>
      <c r="E441" s="1">
        <v>0.54166666666666663</v>
      </c>
      <c r="F441" s="1" t="str">
        <f>INDEX('Crime Level'!$R$5:$R$29,MATCH('Number of Arrests'!H441,'Crime Level'!$O$5:$O$29,0))</f>
        <v>low</v>
      </c>
      <c r="G441" s="1" t="str">
        <f>INDEX('Attendance Level'!$H$3:$H$27,MATCH('Number of Arrests'!H441,'Attendance Level'!$C$3:$C$27,0))</f>
        <v>very low</v>
      </c>
      <c r="H441" t="s">
        <v>45</v>
      </c>
      <c r="I441" t="s">
        <v>36</v>
      </c>
      <c r="J441">
        <v>2</v>
      </c>
      <c r="K441">
        <v>28</v>
      </c>
      <c r="L441" t="str">
        <f t="shared" si="18"/>
        <v>lose</v>
      </c>
      <c r="N441">
        <v>3</v>
      </c>
      <c r="O441" s="11" t="s">
        <v>14</v>
      </c>
    </row>
    <row r="442" spans="1:16" x14ac:dyDescent="0.25">
      <c r="A442">
        <v>2013</v>
      </c>
      <c r="B442">
        <v>4</v>
      </c>
      <c r="C442" t="s">
        <v>11</v>
      </c>
      <c r="D442" s="14" t="str">
        <f t="shared" si="17"/>
        <v>Y</v>
      </c>
      <c r="E442" s="1">
        <v>0.54166666666666663</v>
      </c>
      <c r="F442" s="1" t="str">
        <f>INDEX('Crime Level'!$R$5:$R$29,MATCH('Number of Arrests'!H442,'Crime Level'!$O$5:$O$29,0))</f>
        <v>low</v>
      </c>
      <c r="G442" s="1" t="str">
        <f>INDEX('Attendance Level'!$H$3:$H$27,MATCH('Number of Arrests'!H442,'Attendance Level'!$C$3:$C$27,0))</f>
        <v>very low</v>
      </c>
      <c r="H442" t="s">
        <v>45</v>
      </c>
      <c r="I442" t="s">
        <v>33</v>
      </c>
      <c r="J442">
        <v>3</v>
      </c>
      <c r="K442">
        <v>37</v>
      </c>
      <c r="L442" t="str">
        <f t="shared" si="18"/>
        <v>lose</v>
      </c>
      <c r="N442">
        <v>0</v>
      </c>
      <c r="O442" s="11" t="s">
        <v>19</v>
      </c>
    </row>
    <row r="443" spans="1:16" x14ac:dyDescent="0.25">
      <c r="A443">
        <v>2013</v>
      </c>
      <c r="B443">
        <v>7</v>
      </c>
      <c r="C443" t="s">
        <v>11</v>
      </c>
      <c r="D443" s="14" t="str">
        <f t="shared" si="17"/>
        <v>Y</v>
      </c>
      <c r="E443" s="1">
        <v>0.54166666666666663</v>
      </c>
      <c r="F443" s="1" t="str">
        <f>INDEX('Crime Level'!$R$5:$R$29,MATCH('Number of Arrests'!H443,'Crime Level'!$O$5:$O$29,0))</f>
        <v>low</v>
      </c>
      <c r="G443" s="1" t="str">
        <f>INDEX('Attendance Level'!$H$3:$H$27,MATCH('Number of Arrests'!H443,'Attendance Level'!$C$3:$C$27,0))</f>
        <v>very low</v>
      </c>
      <c r="H443" t="s">
        <v>45</v>
      </c>
      <c r="I443" t="s">
        <v>34</v>
      </c>
      <c r="J443">
        <v>6</v>
      </c>
      <c r="K443">
        <v>24</v>
      </c>
      <c r="L443" t="str">
        <f t="shared" si="18"/>
        <v>lose</v>
      </c>
      <c r="N443">
        <v>2</v>
      </c>
      <c r="O443" s="11" t="s">
        <v>14</v>
      </c>
    </row>
    <row r="444" spans="1:16" x14ac:dyDescent="0.25">
      <c r="A444">
        <v>2013</v>
      </c>
      <c r="B444">
        <v>11</v>
      </c>
      <c r="C444" t="s">
        <v>11</v>
      </c>
      <c r="D444" s="14" t="str">
        <f t="shared" si="17"/>
        <v>Y</v>
      </c>
      <c r="E444" s="1">
        <v>0.54166666666666663</v>
      </c>
      <c r="F444" s="1" t="str">
        <f>INDEX('Crime Level'!$R$5:$R$29,MATCH('Number of Arrests'!H444,'Crime Level'!$O$5:$O$29,0))</f>
        <v>low</v>
      </c>
      <c r="G444" s="1" t="str">
        <f>INDEX('Attendance Level'!$H$3:$H$27,MATCH('Number of Arrests'!H444,'Attendance Level'!$C$3:$C$27,0))</f>
        <v>very low</v>
      </c>
      <c r="H444" t="s">
        <v>45</v>
      </c>
      <c r="I444" t="s">
        <v>12</v>
      </c>
      <c r="J444">
        <v>14</v>
      </c>
      <c r="K444">
        <v>27</v>
      </c>
      <c r="L444" t="str">
        <f t="shared" si="18"/>
        <v>lose</v>
      </c>
      <c r="N444">
        <v>3</v>
      </c>
      <c r="O444" s="11" t="s">
        <v>14</v>
      </c>
    </row>
    <row r="445" spans="1:16" x14ac:dyDescent="0.25">
      <c r="A445">
        <v>2013</v>
      </c>
      <c r="B445">
        <v>14</v>
      </c>
      <c r="C445" t="s">
        <v>30</v>
      </c>
      <c r="D445" s="14" t="str">
        <f t="shared" si="17"/>
        <v>N</v>
      </c>
      <c r="E445" s="1">
        <v>0.85069444444444453</v>
      </c>
      <c r="F445" s="1" t="str">
        <f>INDEX('Crime Level'!$R$5:$R$29,MATCH('Number of Arrests'!H445,'Crime Level'!$O$5:$O$29,0))</f>
        <v>low</v>
      </c>
      <c r="G445" s="1" t="str">
        <f>INDEX('Attendance Level'!$H$3:$H$27,MATCH('Number of Arrests'!H445,'Attendance Level'!$C$3:$C$27,0))</f>
        <v>very low</v>
      </c>
      <c r="H445" t="s">
        <v>45</v>
      </c>
      <c r="I445" t="s">
        <v>32</v>
      </c>
      <c r="J445">
        <v>27</v>
      </c>
      <c r="K445">
        <v>20</v>
      </c>
      <c r="L445" t="str">
        <f t="shared" si="18"/>
        <v>win</v>
      </c>
      <c r="N445">
        <v>3</v>
      </c>
      <c r="O445" s="11" t="s">
        <v>19</v>
      </c>
    </row>
    <row r="446" spans="1:16" x14ac:dyDescent="0.25">
      <c r="A446">
        <v>2013</v>
      </c>
      <c r="B446">
        <v>15</v>
      </c>
      <c r="C446" t="s">
        <v>11</v>
      </c>
      <c r="D446" s="14" t="str">
        <f t="shared" si="17"/>
        <v>Y</v>
      </c>
      <c r="E446" s="1">
        <v>0.54166666666666663</v>
      </c>
      <c r="F446" s="1" t="str">
        <f>INDEX('Crime Level'!$R$5:$R$29,MATCH('Number of Arrests'!H446,'Crime Level'!$O$5:$O$29,0))</f>
        <v>low</v>
      </c>
      <c r="G446" s="1" t="str">
        <f>INDEX('Attendance Level'!$H$3:$H$27,MATCH('Number of Arrests'!H446,'Attendance Level'!$C$3:$C$27,0))</f>
        <v>very low</v>
      </c>
      <c r="H446" t="s">
        <v>45</v>
      </c>
      <c r="I446" t="s">
        <v>26</v>
      </c>
      <c r="J446">
        <v>20</v>
      </c>
      <c r="K446">
        <v>27</v>
      </c>
      <c r="L446" t="str">
        <f t="shared" si="18"/>
        <v>lose</v>
      </c>
      <c r="N446">
        <v>0</v>
      </c>
      <c r="O446" s="11" t="s">
        <v>14</v>
      </c>
    </row>
    <row r="447" spans="1:16" x14ac:dyDescent="0.25">
      <c r="A447">
        <v>2013</v>
      </c>
      <c r="B447">
        <v>16</v>
      </c>
      <c r="C447" t="s">
        <v>11</v>
      </c>
      <c r="D447" s="14" t="str">
        <f t="shared" si="17"/>
        <v>Y</v>
      </c>
      <c r="E447" s="1">
        <v>0.54166666666666663</v>
      </c>
      <c r="F447" s="1" t="str">
        <f>INDEX('Crime Level'!$R$5:$R$29,MATCH('Number of Arrests'!H447,'Crime Level'!$O$5:$O$29,0))</f>
        <v>low</v>
      </c>
      <c r="G447" s="1" t="str">
        <f>INDEX('Attendance Level'!$H$3:$H$27,MATCH('Number of Arrests'!H447,'Attendance Level'!$C$3:$C$27,0))</f>
        <v>very low</v>
      </c>
      <c r="H447" t="s">
        <v>45</v>
      </c>
      <c r="I447" t="s">
        <v>44</v>
      </c>
      <c r="J447">
        <v>16</v>
      </c>
      <c r="K447">
        <v>20</v>
      </c>
      <c r="L447" t="str">
        <f t="shared" si="18"/>
        <v>lose</v>
      </c>
      <c r="N447">
        <v>1</v>
      </c>
      <c r="O447" s="11" t="s">
        <v>19</v>
      </c>
    </row>
    <row r="448" spans="1:16" x14ac:dyDescent="0.25">
      <c r="A448">
        <v>2014</v>
      </c>
      <c r="B448">
        <v>3</v>
      </c>
      <c r="C448" t="s">
        <v>11</v>
      </c>
      <c r="D448" s="14" t="str">
        <f t="shared" si="17"/>
        <v>Y</v>
      </c>
      <c r="E448" s="1">
        <v>0.54166666666666663</v>
      </c>
      <c r="F448" s="1" t="str">
        <f>INDEX('Crime Level'!$R$5:$R$29,MATCH('Number of Arrests'!H448,'Crime Level'!$O$5:$O$29,0))</f>
        <v>low</v>
      </c>
      <c r="G448" s="1" t="str">
        <f>INDEX('Attendance Level'!$H$3:$H$27,MATCH('Number of Arrests'!H448,'Attendance Level'!$C$3:$C$27,0))</f>
        <v>very low</v>
      </c>
      <c r="H448" t="s">
        <v>45</v>
      </c>
      <c r="I448" t="s">
        <v>33</v>
      </c>
      <c r="J448">
        <v>17</v>
      </c>
      <c r="K448">
        <v>44</v>
      </c>
      <c r="N448">
        <v>3</v>
      </c>
      <c r="O448" s="11" t="s">
        <v>19</v>
      </c>
      <c r="P448" s="14"/>
    </row>
    <row r="449" spans="1:16" x14ac:dyDescent="0.25">
      <c r="A449">
        <v>2014</v>
      </c>
      <c r="B449">
        <v>5</v>
      </c>
      <c r="C449" t="s">
        <v>11</v>
      </c>
      <c r="D449" s="14" t="str">
        <f t="shared" si="17"/>
        <v>Y</v>
      </c>
      <c r="E449" s="1">
        <v>0.54166666666666663</v>
      </c>
      <c r="F449" s="1" t="str">
        <f>INDEX('Crime Level'!$R$5:$R$29,MATCH('Number of Arrests'!H449,'Crime Level'!$O$5:$O$29,0))</f>
        <v>low</v>
      </c>
      <c r="G449" s="1" t="str">
        <f>INDEX('Attendance Level'!$H$3:$H$27,MATCH('Number of Arrests'!H449,'Attendance Level'!$C$3:$C$27,0))</f>
        <v>very low</v>
      </c>
      <c r="H449" t="s">
        <v>45</v>
      </c>
      <c r="I449" t="s">
        <v>16</v>
      </c>
      <c r="J449">
        <v>9</v>
      </c>
      <c r="K449">
        <v>17</v>
      </c>
      <c r="N449">
        <v>3</v>
      </c>
      <c r="O449" s="11" t="s">
        <v>14</v>
      </c>
      <c r="P449" s="14"/>
    </row>
    <row r="450" spans="1:16" x14ac:dyDescent="0.25">
      <c r="A450">
        <v>2014</v>
      </c>
      <c r="B450">
        <v>7</v>
      </c>
      <c r="C450" t="s">
        <v>11</v>
      </c>
      <c r="D450" s="14" t="str">
        <f t="shared" si="17"/>
        <v>Y</v>
      </c>
      <c r="E450" s="1">
        <v>0.54166666666666663</v>
      </c>
      <c r="F450" s="1" t="str">
        <f>INDEX('Crime Level'!$R$5:$R$29,MATCH('Number of Arrests'!H450,'Crime Level'!$O$5:$O$29,0))</f>
        <v>low</v>
      </c>
      <c r="G450" s="1" t="str">
        <f>INDEX('Attendance Level'!$H$3:$H$27,MATCH('Number of Arrests'!H450,'Attendance Level'!$C$3:$C$27,0))</f>
        <v>very low</v>
      </c>
      <c r="H450" t="s">
        <v>45</v>
      </c>
      <c r="I450" t="s">
        <v>22</v>
      </c>
      <c r="J450">
        <v>24</v>
      </c>
      <c r="K450">
        <v>6</v>
      </c>
      <c r="N450">
        <v>0</v>
      </c>
      <c r="O450" s="11" t="s">
        <v>14</v>
      </c>
      <c r="P450" s="14"/>
    </row>
    <row r="451" spans="1:16" x14ac:dyDescent="0.25">
      <c r="A451">
        <v>2014</v>
      </c>
      <c r="B451">
        <v>8</v>
      </c>
      <c r="C451" t="s">
        <v>11</v>
      </c>
      <c r="D451" s="14" t="str">
        <f t="shared" ref="D451:D514" si="19">IF(OR(C451="Sunday",C451="Saturday"),"Y","N")</f>
        <v>Y</v>
      </c>
      <c r="E451" s="1">
        <v>0.54166666666666663</v>
      </c>
      <c r="F451" s="1" t="str">
        <f>INDEX('Crime Level'!$R$5:$R$29,MATCH('Number of Arrests'!H451,'Crime Level'!$O$5:$O$29,0))</f>
        <v>low</v>
      </c>
      <c r="G451" s="1" t="str">
        <f>INDEX('Attendance Level'!$H$3:$H$27,MATCH('Number of Arrests'!H451,'Attendance Level'!$C$3:$C$27,0))</f>
        <v>very low</v>
      </c>
      <c r="H451" t="s">
        <v>45</v>
      </c>
      <c r="I451" t="s">
        <v>25</v>
      </c>
      <c r="J451">
        <v>13</v>
      </c>
      <c r="K451">
        <v>27</v>
      </c>
      <c r="N451">
        <v>3</v>
      </c>
      <c r="O451" s="11" t="s">
        <v>14</v>
      </c>
      <c r="P451" s="14"/>
    </row>
    <row r="452" spans="1:16" x14ac:dyDescent="0.25">
      <c r="A452">
        <v>2014</v>
      </c>
      <c r="B452">
        <v>13</v>
      </c>
      <c r="C452" t="s">
        <v>11</v>
      </c>
      <c r="D452" s="14" t="str">
        <f t="shared" si="19"/>
        <v>Y</v>
      </c>
      <c r="E452" s="1">
        <v>0.54166666666666663</v>
      </c>
      <c r="F452" s="1" t="str">
        <f>INDEX('Crime Level'!$R$5:$R$29,MATCH('Number of Arrests'!H452,'Crime Level'!$O$5:$O$29,0))</f>
        <v>low</v>
      </c>
      <c r="G452" s="1" t="str">
        <f>INDEX('Attendance Level'!$H$3:$H$27,MATCH('Number of Arrests'!H452,'Attendance Level'!$C$3:$C$27,0))</f>
        <v>very low</v>
      </c>
      <c r="H452" t="s">
        <v>45</v>
      </c>
      <c r="I452" t="s">
        <v>15</v>
      </c>
      <c r="J452">
        <v>25</v>
      </c>
      <c r="K452">
        <v>24</v>
      </c>
      <c r="N452">
        <v>0</v>
      </c>
      <c r="O452" s="11" t="s">
        <v>14</v>
      </c>
      <c r="P452" s="14"/>
    </row>
    <row r="453" spans="1:16" x14ac:dyDescent="0.25">
      <c r="A453">
        <v>2014</v>
      </c>
      <c r="B453">
        <v>14</v>
      </c>
      <c r="C453" t="s">
        <v>11</v>
      </c>
      <c r="D453" s="14" t="str">
        <f t="shared" si="19"/>
        <v>Y</v>
      </c>
      <c r="E453" s="1">
        <v>0.54166666666666663</v>
      </c>
      <c r="F453" s="1" t="str">
        <f>INDEX('Crime Level'!$R$5:$R$29,MATCH('Number of Arrests'!H453,'Crime Level'!$O$5:$O$29,0))</f>
        <v>low</v>
      </c>
      <c r="G453" s="1" t="str">
        <f>INDEX('Attendance Level'!$H$3:$H$27,MATCH('Number of Arrests'!H453,'Attendance Level'!$C$3:$C$27,0))</f>
        <v>very low</v>
      </c>
      <c r="H453" t="s">
        <v>45</v>
      </c>
      <c r="I453" t="s">
        <v>32</v>
      </c>
      <c r="J453">
        <v>13</v>
      </c>
      <c r="K453">
        <v>27</v>
      </c>
      <c r="N453">
        <v>0</v>
      </c>
      <c r="O453" s="11" t="s">
        <v>19</v>
      </c>
      <c r="P453" s="14"/>
    </row>
    <row r="454" spans="1:16" x14ac:dyDescent="0.25">
      <c r="A454">
        <v>2014</v>
      </c>
      <c r="B454">
        <v>16</v>
      </c>
      <c r="C454" t="s">
        <v>30</v>
      </c>
      <c r="D454" s="14" t="str">
        <f t="shared" si="19"/>
        <v>N</v>
      </c>
      <c r="E454" s="1">
        <v>0.85416666666666663</v>
      </c>
      <c r="F454" s="1" t="str">
        <f>INDEX('Crime Level'!$R$5:$R$29,MATCH('Number of Arrests'!H454,'Crime Level'!$O$5:$O$29,0))</f>
        <v>low</v>
      </c>
      <c r="G454" s="1" t="str">
        <f>INDEX('Attendance Level'!$H$3:$H$27,MATCH('Number of Arrests'!H454,'Attendance Level'!$C$3:$C$27,0))</f>
        <v>very low</v>
      </c>
      <c r="H454" t="s">
        <v>45</v>
      </c>
      <c r="I454" t="s">
        <v>44</v>
      </c>
      <c r="J454">
        <v>21</v>
      </c>
      <c r="K454">
        <v>13</v>
      </c>
      <c r="N454">
        <v>1</v>
      </c>
      <c r="O454" s="11" t="s">
        <v>19</v>
      </c>
      <c r="P454" s="14"/>
    </row>
    <row r="455" spans="1:16" x14ac:dyDescent="0.25">
      <c r="A455">
        <v>2015</v>
      </c>
      <c r="B455">
        <v>1</v>
      </c>
      <c r="C455" t="s">
        <v>11</v>
      </c>
      <c r="D455" s="14" t="str">
        <f t="shared" si="19"/>
        <v>Y</v>
      </c>
      <c r="E455" s="1">
        <v>0.54166666666666663</v>
      </c>
      <c r="F455" s="1" t="str">
        <f>INDEX('Crime Level'!$R$5:$R$29,MATCH('Number of Arrests'!H455,'Crime Level'!$O$5:$O$29,0))</f>
        <v>low</v>
      </c>
      <c r="G455" s="1" t="str">
        <f>INDEX('Attendance Level'!$H$3:$H$27,MATCH('Number of Arrests'!H455,'Attendance Level'!$C$3:$C$27,0))</f>
        <v>very low</v>
      </c>
      <c r="H455" t="s">
        <v>45</v>
      </c>
      <c r="I455" t="s">
        <v>13</v>
      </c>
      <c r="J455">
        <v>9</v>
      </c>
      <c r="K455">
        <v>20</v>
      </c>
      <c r="N455">
        <v>1</v>
      </c>
      <c r="O455" s="11" t="s">
        <v>14</v>
      </c>
      <c r="P455" s="14"/>
    </row>
    <row r="456" spans="1:16" x14ac:dyDescent="0.25">
      <c r="A456">
        <v>2015</v>
      </c>
      <c r="B456">
        <v>2</v>
      </c>
      <c r="C456" t="s">
        <v>11</v>
      </c>
      <c r="D456" s="14" t="str">
        <f t="shared" si="19"/>
        <v>Y</v>
      </c>
      <c r="E456" s="1">
        <v>0.67013888888888884</v>
      </c>
      <c r="F456" s="1" t="str">
        <f>INDEX('Crime Level'!$R$5:$R$29,MATCH('Number of Arrests'!H456,'Crime Level'!$O$5:$O$29,0))</f>
        <v>low</v>
      </c>
      <c r="G456" s="1" t="str">
        <f>INDEX('Attendance Level'!$H$3:$H$27,MATCH('Number of Arrests'!H456,'Attendance Level'!$C$3:$C$27,0))</f>
        <v>very low</v>
      </c>
      <c r="H456" t="s">
        <v>45</v>
      </c>
      <c r="I456" t="s">
        <v>25</v>
      </c>
      <c r="J456">
        <v>23</v>
      </c>
      <c r="K456">
        <v>20</v>
      </c>
      <c r="N456">
        <v>2</v>
      </c>
      <c r="O456" s="11" t="s">
        <v>14</v>
      </c>
      <c r="P456" s="14"/>
    </row>
    <row r="457" spans="1:16" x14ac:dyDescent="0.25">
      <c r="A457">
        <v>2015</v>
      </c>
      <c r="B457">
        <v>6</v>
      </c>
      <c r="C457" t="s">
        <v>11</v>
      </c>
      <c r="D457" s="14" t="str">
        <f t="shared" si="19"/>
        <v>Y</v>
      </c>
      <c r="E457" s="1">
        <v>0.54166666666666663</v>
      </c>
      <c r="F457" s="1" t="str">
        <f>INDEX('Crime Level'!$R$5:$R$29,MATCH('Number of Arrests'!H457,'Crime Level'!$O$5:$O$29,0))</f>
        <v>low</v>
      </c>
      <c r="G457" s="1" t="str">
        <f>INDEX('Attendance Level'!$H$3:$H$27,MATCH('Number of Arrests'!H457,'Attendance Level'!$C$3:$C$27,0))</f>
        <v>very low</v>
      </c>
      <c r="H457" t="s">
        <v>45</v>
      </c>
      <c r="I457" t="s">
        <v>32</v>
      </c>
      <c r="J457">
        <v>20</v>
      </c>
      <c r="K457">
        <v>31</v>
      </c>
      <c r="N457">
        <v>0</v>
      </c>
      <c r="O457" s="11" t="s">
        <v>19</v>
      </c>
      <c r="P457" s="14"/>
    </row>
    <row r="458" spans="1:16" x14ac:dyDescent="0.25">
      <c r="A458">
        <v>2015</v>
      </c>
      <c r="B458">
        <v>11</v>
      </c>
      <c r="C458" t="s">
        <v>30</v>
      </c>
      <c r="D458" s="14" t="str">
        <f t="shared" si="19"/>
        <v>N</v>
      </c>
      <c r="E458" s="1">
        <v>0.85069444444444453</v>
      </c>
      <c r="F458" s="1" t="str">
        <f>INDEX('Crime Level'!$R$5:$R$29,MATCH('Number of Arrests'!H458,'Crime Level'!$O$5:$O$29,0))</f>
        <v>low</v>
      </c>
      <c r="G458" s="1" t="str">
        <f>INDEX('Attendance Level'!$H$3:$H$27,MATCH('Number of Arrests'!H458,'Attendance Level'!$C$3:$C$27,0))</f>
        <v>very low</v>
      </c>
      <c r="H458" t="s">
        <v>45</v>
      </c>
      <c r="I458" t="s">
        <v>44</v>
      </c>
      <c r="J458">
        <v>19</v>
      </c>
      <c r="K458">
        <v>13</v>
      </c>
      <c r="N458">
        <v>1</v>
      </c>
      <c r="O458" s="11" t="s">
        <v>19</v>
      </c>
      <c r="P458" s="14"/>
    </row>
    <row r="459" spans="1:16" x14ac:dyDescent="0.25">
      <c r="A459">
        <v>2015</v>
      </c>
      <c r="B459">
        <v>12</v>
      </c>
      <c r="C459" t="s">
        <v>11</v>
      </c>
      <c r="D459" s="14" t="str">
        <f t="shared" si="19"/>
        <v>Y</v>
      </c>
      <c r="E459" s="1">
        <v>0.54166666666666663</v>
      </c>
      <c r="F459" s="1" t="str">
        <f>INDEX('Crime Level'!$R$5:$R$29,MATCH('Number of Arrests'!H459,'Crime Level'!$O$5:$O$29,0))</f>
        <v>low</v>
      </c>
      <c r="G459" s="1" t="str">
        <f>INDEX('Attendance Level'!$H$3:$H$27,MATCH('Number of Arrests'!H459,'Attendance Level'!$C$3:$C$27,0))</f>
        <v>very low</v>
      </c>
      <c r="H459" t="s">
        <v>45</v>
      </c>
      <c r="I459" t="s">
        <v>34</v>
      </c>
      <c r="J459">
        <v>25</v>
      </c>
      <c r="K459">
        <v>31</v>
      </c>
      <c r="N459">
        <v>0</v>
      </c>
      <c r="O459" s="11" t="s">
        <v>14</v>
      </c>
      <c r="P459" s="14"/>
    </row>
    <row r="460" spans="1:16" x14ac:dyDescent="0.25">
      <c r="A460">
        <v>2015</v>
      </c>
      <c r="B460">
        <v>14</v>
      </c>
      <c r="C460" t="s">
        <v>11</v>
      </c>
      <c r="D460" s="14" t="str">
        <f t="shared" si="19"/>
        <v>Y</v>
      </c>
      <c r="E460" s="1">
        <v>0.54166666666666663</v>
      </c>
      <c r="F460" s="1" t="str">
        <f>INDEX('Crime Level'!$R$5:$R$29,MATCH('Number of Arrests'!H460,'Crime Level'!$O$5:$O$29,0))</f>
        <v>low</v>
      </c>
      <c r="G460" s="1" t="str">
        <f>INDEX('Attendance Level'!$H$3:$H$27,MATCH('Number of Arrests'!H460,'Attendance Level'!$C$3:$C$27,0))</f>
        <v>very low</v>
      </c>
      <c r="H460" t="s">
        <v>45</v>
      </c>
      <c r="I460" t="s">
        <v>33</v>
      </c>
      <c r="J460">
        <v>51</v>
      </c>
      <c r="K460">
        <v>16</v>
      </c>
      <c r="N460">
        <v>2</v>
      </c>
      <c r="O460" s="11" t="s">
        <v>19</v>
      </c>
      <c r="P460" s="14"/>
    </row>
    <row r="461" spans="1:16" x14ac:dyDescent="0.25">
      <c r="A461">
        <v>2015</v>
      </c>
      <c r="B461">
        <v>15</v>
      </c>
      <c r="C461" t="s">
        <v>11</v>
      </c>
      <c r="D461" s="14" t="str">
        <f t="shared" si="19"/>
        <v>Y</v>
      </c>
      <c r="E461" s="1">
        <v>0.54166666666666663</v>
      </c>
      <c r="F461" s="1" t="str">
        <f>INDEX('Crime Level'!$R$5:$R$29,MATCH('Number of Arrests'!H461,'Crime Level'!$O$5:$O$29,0))</f>
        <v>low</v>
      </c>
      <c r="G461" s="1" t="str">
        <f>INDEX('Attendance Level'!$H$3:$H$27,MATCH('Number of Arrests'!H461,'Attendance Level'!$C$3:$C$27,0))</f>
        <v>very low</v>
      </c>
      <c r="H461" t="s">
        <v>45</v>
      </c>
      <c r="I461" t="s">
        <v>31</v>
      </c>
      <c r="J461">
        <v>17</v>
      </c>
      <c r="K461">
        <v>23</v>
      </c>
      <c r="N461">
        <v>2</v>
      </c>
      <c r="O461" s="11" t="s">
        <v>14</v>
      </c>
      <c r="P461" s="14"/>
    </row>
    <row r="462" spans="1:16" x14ac:dyDescent="0.25">
      <c r="A462">
        <v>2011</v>
      </c>
      <c r="B462">
        <v>1</v>
      </c>
      <c r="C462" t="s">
        <v>11</v>
      </c>
      <c r="D462" s="14" t="str">
        <f t="shared" si="19"/>
        <v>Y</v>
      </c>
      <c r="E462" s="1">
        <v>0.5</v>
      </c>
      <c r="F462" s="1" t="str">
        <f>INDEX('Crime Level'!$R$5:$R$29,MATCH('Number of Arrests'!H462,'Crime Level'!$O$5:$O$29,0))</f>
        <v>very high</v>
      </c>
      <c r="G462" s="1" t="str">
        <f>INDEX('Attendance Level'!$H$3:$H$27,MATCH('Number of Arrests'!H462,'Attendance Level'!$C$3:$C$27,0))</f>
        <v>high</v>
      </c>
      <c r="H462" t="s">
        <v>36</v>
      </c>
      <c r="I462" t="s">
        <v>26</v>
      </c>
      <c r="J462">
        <v>7</v>
      </c>
      <c r="K462">
        <v>41</v>
      </c>
      <c r="L462" t="str">
        <f t="shared" ref="L462:L485" si="20">IF(J462&gt;K462,"win","lose")</f>
        <v>lose</v>
      </c>
      <c r="N462">
        <v>0</v>
      </c>
      <c r="O462" s="11" t="s">
        <v>14</v>
      </c>
    </row>
    <row r="463" spans="1:16" x14ac:dyDescent="0.25">
      <c r="A463">
        <v>2011</v>
      </c>
      <c r="B463">
        <v>4</v>
      </c>
      <c r="C463" t="s">
        <v>11</v>
      </c>
      <c r="D463" s="14" t="str">
        <f t="shared" si="19"/>
        <v>Y</v>
      </c>
      <c r="E463" s="1">
        <v>0.5</v>
      </c>
      <c r="F463" s="1" t="str">
        <f>INDEX('Crime Level'!$R$5:$R$29,MATCH('Number of Arrests'!H463,'Crime Level'!$O$5:$O$29,0))</f>
        <v>very high</v>
      </c>
      <c r="G463" s="1" t="str">
        <f>INDEX('Attendance Level'!$H$3:$H$27,MATCH('Number of Arrests'!H463,'Attendance Level'!$C$3:$C$27,0))</f>
        <v>high</v>
      </c>
      <c r="H463" t="s">
        <v>36</v>
      </c>
      <c r="I463" t="s">
        <v>40</v>
      </c>
      <c r="J463">
        <v>22</v>
      </c>
      <c r="K463">
        <v>17</v>
      </c>
      <c r="L463" t="str">
        <f t="shared" si="20"/>
        <v>win</v>
      </c>
      <c r="N463">
        <v>1</v>
      </c>
      <c r="O463" s="11" t="s">
        <v>14</v>
      </c>
    </row>
    <row r="464" spans="1:16" x14ac:dyDescent="0.25">
      <c r="A464">
        <v>2011</v>
      </c>
      <c r="B464">
        <v>8</v>
      </c>
      <c r="C464" t="s">
        <v>27</v>
      </c>
      <c r="D464" s="14" t="str">
        <f t="shared" si="19"/>
        <v>N</v>
      </c>
      <c r="E464" s="1">
        <v>0.8125</v>
      </c>
      <c r="F464" s="1" t="str">
        <f>INDEX('Crime Level'!$R$5:$R$29,MATCH('Number of Arrests'!H464,'Crime Level'!$O$5:$O$29,0))</f>
        <v>very high</v>
      </c>
      <c r="G464" s="1" t="str">
        <f>INDEX('Attendance Level'!$H$3:$H$27,MATCH('Number of Arrests'!H464,'Attendance Level'!$C$3:$C$27,0))</f>
        <v>high</v>
      </c>
      <c r="H464" t="s">
        <v>36</v>
      </c>
      <c r="I464" t="s">
        <v>34</v>
      </c>
      <c r="J464">
        <v>23</v>
      </c>
      <c r="K464">
        <v>20</v>
      </c>
      <c r="L464" t="str">
        <f t="shared" si="20"/>
        <v>win</v>
      </c>
      <c r="M464" t="s">
        <v>18</v>
      </c>
      <c r="N464">
        <v>2</v>
      </c>
      <c r="O464" s="11" t="s">
        <v>19</v>
      </c>
    </row>
    <row r="465" spans="1:15" x14ac:dyDescent="0.25">
      <c r="A465">
        <v>2011</v>
      </c>
      <c r="B465">
        <v>9</v>
      </c>
      <c r="C465" t="s">
        <v>11</v>
      </c>
      <c r="D465" s="14" t="str">
        <f t="shared" si="19"/>
        <v>Y</v>
      </c>
      <c r="E465" s="1">
        <v>0.5</v>
      </c>
      <c r="F465" s="1" t="str">
        <f>INDEX('Crime Level'!$R$5:$R$29,MATCH('Number of Arrests'!H465,'Crime Level'!$O$5:$O$29,0))</f>
        <v>very high</v>
      </c>
      <c r="G465" s="1" t="str">
        <f>INDEX('Attendance Level'!$H$3:$H$27,MATCH('Number of Arrests'!H465,'Attendance Level'!$C$3:$C$27,0))</f>
        <v>high</v>
      </c>
      <c r="H465" t="s">
        <v>36</v>
      </c>
      <c r="I465" t="s">
        <v>25</v>
      </c>
      <c r="J465">
        <v>3</v>
      </c>
      <c r="K465">
        <v>31</v>
      </c>
      <c r="L465" t="str">
        <f t="shared" si="20"/>
        <v>lose</v>
      </c>
      <c r="N465">
        <v>3</v>
      </c>
      <c r="O465" s="11" t="s">
        <v>14</v>
      </c>
    </row>
    <row r="466" spans="1:15" x14ac:dyDescent="0.25">
      <c r="A466">
        <v>2011</v>
      </c>
      <c r="B466">
        <v>10</v>
      </c>
      <c r="C466" t="s">
        <v>11</v>
      </c>
      <c r="D466" s="14" t="str">
        <f t="shared" si="19"/>
        <v>Y</v>
      </c>
      <c r="E466" s="1">
        <v>0.5</v>
      </c>
      <c r="F466" s="1" t="str">
        <f>INDEX('Crime Level'!$R$5:$R$29,MATCH('Number of Arrests'!H466,'Crime Level'!$O$5:$O$29,0))</f>
        <v>very high</v>
      </c>
      <c r="G466" s="1" t="str">
        <f>INDEX('Attendance Level'!$H$3:$H$27,MATCH('Number of Arrests'!H466,'Attendance Level'!$C$3:$C$27,0))</f>
        <v>high</v>
      </c>
      <c r="H466" t="s">
        <v>36</v>
      </c>
      <c r="I466" t="s">
        <v>48</v>
      </c>
      <c r="J466">
        <v>10</v>
      </c>
      <c r="K466">
        <v>17</v>
      </c>
      <c r="L466" t="str">
        <f t="shared" si="20"/>
        <v>lose</v>
      </c>
      <c r="N466">
        <v>1</v>
      </c>
      <c r="O466" s="11" t="s">
        <v>19</v>
      </c>
    </row>
    <row r="467" spans="1:15" x14ac:dyDescent="0.25">
      <c r="A467">
        <v>2011</v>
      </c>
      <c r="B467">
        <v>12</v>
      </c>
      <c r="C467" t="s">
        <v>11</v>
      </c>
      <c r="D467" s="14" t="str">
        <f t="shared" si="19"/>
        <v>Y</v>
      </c>
      <c r="E467" s="1">
        <v>0.80555555555555547</v>
      </c>
      <c r="F467" s="1" t="str">
        <f>INDEX('Crime Level'!$R$5:$R$29,MATCH('Number of Arrests'!H467,'Crime Level'!$O$5:$O$29,0))</f>
        <v>very high</v>
      </c>
      <c r="G467" s="1" t="str">
        <f>INDEX('Attendance Level'!$H$3:$H$27,MATCH('Number of Arrests'!H467,'Attendance Level'!$C$3:$C$27,0))</f>
        <v>high</v>
      </c>
      <c r="H467" t="s">
        <v>36</v>
      </c>
      <c r="I467" t="s">
        <v>16</v>
      </c>
      <c r="J467">
        <v>9</v>
      </c>
      <c r="K467">
        <v>13</v>
      </c>
      <c r="L467" t="str">
        <f t="shared" si="20"/>
        <v>lose</v>
      </c>
      <c r="N467">
        <v>0</v>
      </c>
      <c r="O467" s="11" t="s">
        <v>14</v>
      </c>
    </row>
    <row r="468" spans="1:15" x14ac:dyDescent="0.25">
      <c r="A468">
        <v>2011</v>
      </c>
      <c r="B468">
        <v>15</v>
      </c>
      <c r="C468" t="s">
        <v>11</v>
      </c>
      <c r="D468" s="14" t="str">
        <f t="shared" si="19"/>
        <v>Y</v>
      </c>
      <c r="E468" s="1">
        <v>0.5</v>
      </c>
      <c r="F468" s="1" t="str">
        <f>INDEX('Crime Level'!$R$5:$R$29,MATCH('Number of Arrests'!H468,'Crime Level'!$O$5:$O$29,0))</f>
        <v>very high</v>
      </c>
      <c r="G468" s="1" t="str">
        <f>INDEX('Attendance Level'!$H$3:$H$27,MATCH('Number of Arrests'!H468,'Attendance Level'!$C$3:$C$27,0))</f>
        <v>high</v>
      </c>
      <c r="H468" t="s">
        <v>36</v>
      </c>
      <c r="I468" t="s">
        <v>41</v>
      </c>
      <c r="J468">
        <v>19</v>
      </c>
      <c r="K468">
        <v>14</v>
      </c>
      <c r="L468" t="str">
        <f t="shared" si="20"/>
        <v>win</v>
      </c>
      <c r="N468">
        <v>2</v>
      </c>
      <c r="O468" s="11" t="s">
        <v>14</v>
      </c>
    </row>
    <row r="469" spans="1:15" x14ac:dyDescent="0.25">
      <c r="A469">
        <v>2011</v>
      </c>
      <c r="B469">
        <v>16</v>
      </c>
      <c r="C469" t="s">
        <v>46</v>
      </c>
      <c r="D469" s="14" t="str">
        <f t="shared" si="19"/>
        <v>Y</v>
      </c>
      <c r="E469" s="1">
        <v>0.5</v>
      </c>
      <c r="F469" s="1" t="str">
        <f>INDEX('Crime Level'!$R$5:$R$29,MATCH('Number of Arrests'!H469,'Crime Level'!$O$5:$O$29,0))</f>
        <v>very high</v>
      </c>
      <c r="G469" s="1" t="str">
        <f>INDEX('Attendance Level'!$H$3:$H$27,MATCH('Number of Arrests'!H469,'Attendance Level'!$C$3:$C$27,0))</f>
        <v>high</v>
      </c>
      <c r="H469" t="s">
        <v>36</v>
      </c>
      <c r="I469" t="s">
        <v>49</v>
      </c>
      <c r="J469">
        <v>13</v>
      </c>
      <c r="K469">
        <v>16</v>
      </c>
      <c r="L469" t="str">
        <f t="shared" si="20"/>
        <v>lose</v>
      </c>
      <c r="M469" t="s">
        <v>18</v>
      </c>
      <c r="N469">
        <v>2</v>
      </c>
      <c r="O469" s="11" t="s">
        <v>19</v>
      </c>
    </row>
    <row r="470" spans="1:15" x14ac:dyDescent="0.25">
      <c r="A470">
        <v>2012</v>
      </c>
      <c r="B470">
        <v>1</v>
      </c>
      <c r="C470" t="s">
        <v>11</v>
      </c>
      <c r="D470" s="14" t="str">
        <f t="shared" si="19"/>
        <v>Y</v>
      </c>
      <c r="E470" s="1">
        <v>0.5</v>
      </c>
      <c r="F470" s="1" t="str">
        <f>INDEX('Crime Level'!$R$5:$R$29,MATCH('Number of Arrests'!H470,'Crime Level'!$O$5:$O$29,0))</f>
        <v>very high</v>
      </c>
      <c r="G470" s="1" t="str">
        <f>INDEX('Attendance Level'!$H$3:$H$27,MATCH('Number of Arrests'!H470,'Attendance Level'!$C$3:$C$27,0))</f>
        <v>high</v>
      </c>
      <c r="H470" t="s">
        <v>36</v>
      </c>
      <c r="I470" t="s">
        <v>31</v>
      </c>
      <c r="J470">
        <v>24</v>
      </c>
      <c r="K470">
        <v>40</v>
      </c>
      <c r="L470" t="str">
        <f t="shared" si="20"/>
        <v>lose</v>
      </c>
      <c r="N470">
        <v>0</v>
      </c>
      <c r="O470" s="11" t="s">
        <v>14</v>
      </c>
    </row>
    <row r="471" spans="1:15" x14ac:dyDescent="0.25">
      <c r="A471">
        <v>2012</v>
      </c>
      <c r="B471">
        <v>4</v>
      </c>
      <c r="C471" t="s">
        <v>11</v>
      </c>
      <c r="D471" s="14" t="str">
        <f t="shared" si="19"/>
        <v>Y</v>
      </c>
      <c r="E471" s="1">
        <v>0.5</v>
      </c>
      <c r="F471" s="1" t="str">
        <f>INDEX('Crime Level'!$R$5:$R$29,MATCH('Number of Arrests'!H471,'Crime Level'!$O$5:$O$29,0))</f>
        <v>very high</v>
      </c>
      <c r="G471" s="1" t="str">
        <f>INDEX('Attendance Level'!$H$3:$H$27,MATCH('Number of Arrests'!H471,'Attendance Level'!$C$3:$C$27,0))</f>
        <v>high</v>
      </c>
      <c r="H471" t="s">
        <v>36</v>
      </c>
      <c r="I471" t="s">
        <v>34</v>
      </c>
      <c r="J471">
        <v>20</v>
      </c>
      <c r="K471">
        <v>37</v>
      </c>
      <c r="L471" t="str">
        <f t="shared" si="20"/>
        <v>lose</v>
      </c>
      <c r="N471">
        <v>0</v>
      </c>
      <c r="O471" s="11" t="s">
        <v>19</v>
      </c>
    </row>
    <row r="472" spans="1:15" x14ac:dyDescent="0.25">
      <c r="A472">
        <v>2012</v>
      </c>
      <c r="B472">
        <v>5</v>
      </c>
      <c r="C472" t="s">
        <v>11</v>
      </c>
      <c r="D472" s="14" t="str">
        <f t="shared" si="19"/>
        <v>Y</v>
      </c>
      <c r="E472" s="1">
        <v>0.5</v>
      </c>
      <c r="F472" s="1" t="str">
        <f>INDEX('Crime Level'!$R$5:$R$29,MATCH('Number of Arrests'!H472,'Crime Level'!$O$5:$O$29,0))</f>
        <v>very high</v>
      </c>
      <c r="G472" s="1" t="str">
        <f>INDEX('Attendance Level'!$H$3:$H$27,MATCH('Number of Arrests'!H472,'Attendance Level'!$C$3:$C$27,0))</f>
        <v>high</v>
      </c>
      <c r="H472" t="s">
        <v>36</v>
      </c>
      <c r="I472" t="s">
        <v>38</v>
      </c>
      <c r="J472">
        <v>6</v>
      </c>
      <c r="K472">
        <v>9</v>
      </c>
      <c r="L472" t="str">
        <f t="shared" si="20"/>
        <v>lose</v>
      </c>
      <c r="N472">
        <v>0</v>
      </c>
      <c r="O472" s="11" t="s">
        <v>14</v>
      </c>
    </row>
    <row r="473" spans="1:15" x14ac:dyDescent="0.25">
      <c r="A473">
        <v>2012</v>
      </c>
      <c r="B473">
        <v>8</v>
      </c>
      <c r="C473" t="s">
        <v>11</v>
      </c>
      <c r="D473" s="14" t="str">
        <f t="shared" si="19"/>
        <v>Y</v>
      </c>
      <c r="E473" s="1">
        <v>0.62847222222222221</v>
      </c>
      <c r="F473" s="1" t="str">
        <f>INDEX('Crime Level'!$R$5:$R$29,MATCH('Number of Arrests'!H473,'Crime Level'!$O$5:$O$29,0))</f>
        <v>very high</v>
      </c>
      <c r="G473" s="1" t="str">
        <f>INDEX('Attendance Level'!$H$3:$H$27,MATCH('Number of Arrests'!H473,'Attendance Level'!$C$3:$C$27,0))</f>
        <v>high</v>
      </c>
      <c r="H473" t="s">
        <v>36</v>
      </c>
      <c r="I473" t="s">
        <v>49</v>
      </c>
      <c r="J473">
        <v>16</v>
      </c>
      <c r="K473">
        <v>26</v>
      </c>
      <c r="L473" t="str">
        <f t="shared" si="20"/>
        <v>lose</v>
      </c>
      <c r="N473">
        <v>4</v>
      </c>
      <c r="O473" s="11" t="s">
        <v>19</v>
      </c>
    </row>
    <row r="474" spans="1:15" x14ac:dyDescent="0.25">
      <c r="A474">
        <v>2012</v>
      </c>
      <c r="B474">
        <v>11</v>
      </c>
      <c r="C474" t="s">
        <v>11</v>
      </c>
      <c r="D474" s="14" t="str">
        <f t="shared" si="19"/>
        <v>Y</v>
      </c>
      <c r="E474" s="1">
        <v>0.5</v>
      </c>
      <c r="F474" s="1" t="str">
        <f>INDEX('Crime Level'!$R$5:$R$29,MATCH('Number of Arrests'!H474,'Crime Level'!$O$5:$O$29,0))</f>
        <v>very high</v>
      </c>
      <c r="G474" s="1" t="str">
        <f>INDEX('Attendance Level'!$H$3:$H$27,MATCH('Number of Arrests'!H474,'Attendance Level'!$C$3:$C$27,0))</f>
        <v>high</v>
      </c>
      <c r="H474" t="s">
        <v>36</v>
      </c>
      <c r="I474" t="s">
        <v>39</v>
      </c>
      <c r="J474">
        <v>6</v>
      </c>
      <c r="K474">
        <v>28</v>
      </c>
      <c r="L474" t="str">
        <f t="shared" si="20"/>
        <v>lose</v>
      </c>
      <c r="N474">
        <v>0</v>
      </c>
      <c r="O474" s="11" t="s">
        <v>14</v>
      </c>
    </row>
    <row r="475" spans="1:15" x14ac:dyDescent="0.25">
      <c r="A475">
        <v>2012</v>
      </c>
      <c r="B475">
        <v>12</v>
      </c>
      <c r="C475" t="s">
        <v>11</v>
      </c>
      <c r="D475" s="14" t="str">
        <f t="shared" si="19"/>
        <v>Y</v>
      </c>
      <c r="E475" s="1">
        <v>0.5</v>
      </c>
      <c r="F475" s="1" t="str">
        <f>INDEX('Crime Level'!$R$5:$R$29,MATCH('Number of Arrests'!H475,'Crime Level'!$O$5:$O$29,0))</f>
        <v>very high</v>
      </c>
      <c r="G475" s="1" t="str">
        <f>INDEX('Attendance Level'!$H$3:$H$27,MATCH('Number of Arrests'!H475,'Attendance Level'!$C$3:$C$27,0))</f>
        <v>high</v>
      </c>
      <c r="H475" t="s">
        <v>36</v>
      </c>
      <c r="I475" t="s">
        <v>48</v>
      </c>
      <c r="J475">
        <v>9</v>
      </c>
      <c r="K475">
        <v>17</v>
      </c>
      <c r="L475" t="str">
        <f t="shared" si="20"/>
        <v>lose</v>
      </c>
      <c r="N475">
        <v>1</v>
      </c>
      <c r="O475" s="11" t="s">
        <v>19</v>
      </c>
    </row>
    <row r="476" spans="1:15" x14ac:dyDescent="0.25">
      <c r="A476">
        <v>2012</v>
      </c>
      <c r="B476">
        <v>13</v>
      </c>
      <c r="C476" t="s">
        <v>11</v>
      </c>
      <c r="D476" s="14" t="str">
        <f t="shared" si="19"/>
        <v>Y</v>
      </c>
      <c r="E476" s="1">
        <v>0.5</v>
      </c>
      <c r="F476" s="1" t="str">
        <f>INDEX('Crime Level'!$R$5:$R$29,MATCH('Number of Arrests'!H476,'Crime Level'!$O$5:$O$29,0))</f>
        <v>very high</v>
      </c>
      <c r="G476" s="1" t="str">
        <f>INDEX('Attendance Level'!$H$3:$H$27,MATCH('Number of Arrests'!H476,'Attendance Level'!$C$3:$C$27,0))</f>
        <v>high</v>
      </c>
      <c r="H476" t="s">
        <v>36</v>
      </c>
      <c r="I476" t="s">
        <v>25</v>
      </c>
      <c r="J476">
        <v>27</v>
      </c>
      <c r="K476">
        <v>21</v>
      </c>
      <c r="L476" t="str">
        <f t="shared" si="20"/>
        <v>win</v>
      </c>
      <c r="N476">
        <v>1</v>
      </c>
      <c r="O476" s="11" t="s">
        <v>14</v>
      </c>
    </row>
    <row r="477" spans="1:15" x14ac:dyDescent="0.25">
      <c r="A477">
        <v>2012</v>
      </c>
      <c r="B477">
        <v>16</v>
      </c>
      <c r="C477" t="s">
        <v>11</v>
      </c>
      <c r="D477" s="14" t="str">
        <f t="shared" si="19"/>
        <v>Y</v>
      </c>
      <c r="E477" s="1">
        <v>0.5</v>
      </c>
      <c r="F477" s="1" t="str">
        <f>INDEX('Crime Level'!$R$5:$R$29,MATCH('Number of Arrests'!H477,'Crime Level'!$O$5:$O$29,0))</f>
        <v>very high</v>
      </c>
      <c r="G477" s="1" t="str">
        <f>INDEX('Attendance Level'!$H$3:$H$27,MATCH('Number of Arrests'!H477,'Attendance Level'!$C$3:$C$27,0))</f>
        <v>high</v>
      </c>
      <c r="H477" t="s">
        <v>36</v>
      </c>
      <c r="I477" t="s">
        <v>33</v>
      </c>
      <c r="J477">
        <v>13</v>
      </c>
      <c r="K477">
        <v>20</v>
      </c>
      <c r="L477" t="str">
        <f t="shared" si="20"/>
        <v>lose</v>
      </c>
      <c r="N477">
        <v>0</v>
      </c>
      <c r="O477" s="11" t="s">
        <v>14</v>
      </c>
    </row>
    <row r="478" spans="1:15" x14ac:dyDescent="0.25">
      <c r="A478">
        <v>2013</v>
      </c>
      <c r="B478">
        <v>2</v>
      </c>
      <c r="C478" t="s">
        <v>11</v>
      </c>
      <c r="D478" s="14" t="str">
        <f t="shared" si="19"/>
        <v>Y</v>
      </c>
      <c r="E478" s="1">
        <v>0.5</v>
      </c>
      <c r="F478" s="1" t="str">
        <f>INDEX('Crime Level'!$R$5:$R$29,MATCH('Number of Arrests'!H478,'Crime Level'!$O$5:$O$29,0))</f>
        <v>very high</v>
      </c>
      <c r="G478" s="1" t="str">
        <f>INDEX('Attendance Level'!$H$3:$H$27,MATCH('Number of Arrests'!H478,'Attendance Level'!$C$3:$C$27,0))</f>
        <v>high</v>
      </c>
      <c r="H478" t="s">
        <v>36</v>
      </c>
      <c r="I478" t="s">
        <v>20</v>
      </c>
      <c r="J478">
        <v>17</v>
      </c>
      <c r="K478">
        <v>16</v>
      </c>
      <c r="L478" t="str">
        <f t="shared" si="20"/>
        <v>win</v>
      </c>
      <c r="N478">
        <v>4</v>
      </c>
      <c r="O478" s="11" t="s">
        <v>14</v>
      </c>
    </row>
    <row r="479" spans="1:15" x14ac:dyDescent="0.25">
      <c r="A479">
        <v>2013</v>
      </c>
      <c r="B479">
        <v>4</v>
      </c>
      <c r="C479" t="s">
        <v>11</v>
      </c>
      <c r="D479" s="14" t="str">
        <f t="shared" si="19"/>
        <v>Y</v>
      </c>
      <c r="E479" s="1">
        <v>0.5</v>
      </c>
      <c r="F479" s="1" t="str">
        <f>INDEX('Crime Level'!$R$5:$R$29,MATCH('Number of Arrests'!H479,'Crime Level'!$O$5:$O$29,0))</f>
        <v>very high</v>
      </c>
      <c r="G479" s="1" t="str">
        <f>INDEX('Attendance Level'!$H$3:$H$27,MATCH('Number of Arrests'!H479,'Attendance Level'!$C$3:$C$27,0))</f>
        <v>high</v>
      </c>
      <c r="H479" t="s">
        <v>36</v>
      </c>
      <c r="I479" t="s">
        <v>15</v>
      </c>
      <c r="J479">
        <v>31</v>
      </c>
      <c r="K479">
        <v>7</v>
      </c>
      <c r="L479" t="str">
        <f t="shared" si="20"/>
        <v>win</v>
      </c>
      <c r="N479">
        <v>4</v>
      </c>
      <c r="O479" s="11" t="s">
        <v>14</v>
      </c>
    </row>
    <row r="480" spans="1:15" x14ac:dyDescent="0.25">
      <c r="A480">
        <v>2013</v>
      </c>
      <c r="B480">
        <v>6</v>
      </c>
      <c r="C480" t="s">
        <v>11</v>
      </c>
      <c r="D480" s="14" t="str">
        <f t="shared" si="19"/>
        <v>Y</v>
      </c>
      <c r="E480" s="1">
        <v>0.5</v>
      </c>
      <c r="F480" s="1" t="str">
        <f>INDEX('Crime Level'!$R$5:$R$29,MATCH('Number of Arrests'!H480,'Crime Level'!$O$5:$O$29,0))</f>
        <v>very high</v>
      </c>
      <c r="G480" s="1" t="str">
        <f>INDEX('Attendance Level'!$H$3:$H$27,MATCH('Number of Arrests'!H480,'Attendance Level'!$C$3:$C$27,0))</f>
        <v>high</v>
      </c>
      <c r="H480" t="s">
        <v>36</v>
      </c>
      <c r="I480" t="s">
        <v>49</v>
      </c>
      <c r="J480">
        <v>24</v>
      </c>
      <c r="K480">
        <v>7</v>
      </c>
      <c r="L480" t="str">
        <f t="shared" si="20"/>
        <v>win</v>
      </c>
      <c r="N480">
        <v>0</v>
      </c>
      <c r="O480" s="11" t="s">
        <v>19</v>
      </c>
    </row>
    <row r="481" spans="1:16" x14ac:dyDescent="0.25">
      <c r="A481">
        <v>2013</v>
      </c>
      <c r="B481">
        <v>7</v>
      </c>
      <c r="C481" t="s">
        <v>11</v>
      </c>
      <c r="D481" s="14" t="str">
        <f t="shared" si="19"/>
        <v>Y</v>
      </c>
      <c r="E481" s="1">
        <v>0.64236111111111105</v>
      </c>
      <c r="F481" s="1" t="str">
        <f>INDEX('Crime Level'!$R$5:$R$29,MATCH('Number of Arrests'!H481,'Crime Level'!$O$5:$O$29,0))</f>
        <v>very high</v>
      </c>
      <c r="G481" s="1" t="str">
        <f>INDEX('Attendance Level'!$H$3:$H$27,MATCH('Number of Arrests'!H481,'Attendance Level'!$C$3:$C$27,0))</f>
        <v>high</v>
      </c>
      <c r="H481" t="s">
        <v>36</v>
      </c>
      <c r="I481" t="s">
        <v>32</v>
      </c>
      <c r="J481">
        <v>17</v>
      </c>
      <c r="K481">
        <v>16</v>
      </c>
      <c r="L481" t="str">
        <f t="shared" si="20"/>
        <v>win</v>
      </c>
      <c r="N481">
        <v>2</v>
      </c>
      <c r="O481" s="11" t="s">
        <v>14</v>
      </c>
    </row>
    <row r="482" spans="1:16" x14ac:dyDescent="0.25">
      <c r="A482">
        <v>2013</v>
      </c>
      <c r="B482">
        <v>8</v>
      </c>
      <c r="C482" t="s">
        <v>11</v>
      </c>
      <c r="D482" s="14" t="str">
        <f t="shared" si="19"/>
        <v>Y</v>
      </c>
      <c r="E482" s="1">
        <v>0.5</v>
      </c>
      <c r="F482" s="1" t="str">
        <f>INDEX('Crime Level'!$R$5:$R$29,MATCH('Number of Arrests'!H482,'Crime Level'!$O$5:$O$29,0))</f>
        <v>very high</v>
      </c>
      <c r="G482" s="1" t="str">
        <f>INDEX('Attendance Level'!$H$3:$H$27,MATCH('Number of Arrests'!H482,'Attendance Level'!$C$3:$C$27,0))</f>
        <v>high</v>
      </c>
      <c r="H482" t="s">
        <v>36</v>
      </c>
      <c r="I482" t="s">
        <v>22</v>
      </c>
      <c r="J482">
        <v>23</v>
      </c>
      <c r="K482">
        <v>17</v>
      </c>
      <c r="L482" t="str">
        <f t="shared" si="20"/>
        <v>win</v>
      </c>
      <c r="N482">
        <v>3</v>
      </c>
      <c r="O482" s="11" t="s">
        <v>14</v>
      </c>
    </row>
    <row r="483" spans="1:16" x14ac:dyDescent="0.25">
      <c r="A483">
        <v>2013</v>
      </c>
      <c r="B483">
        <v>12</v>
      </c>
      <c r="C483" t="s">
        <v>11</v>
      </c>
      <c r="D483" s="14" t="str">
        <f t="shared" si="19"/>
        <v>Y</v>
      </c>
      <c r="E483" s="1">
        <v>0.5</v>
      </c>
      <c r="F483" s="1" t="str">
        <f>INDEX('Crime Level'!$R$5:$R$29,MATCH('Number of Arrests'!H483,'Crime Level'!$O$5:$O$29,0))</f>
        <v>very high</v>
      </c>
      <c r="G483" s="1" t="str">
        <f>INDEX('Attendance Level'!$H$3:$H$27,MATCH('Number of Arrests'!H483,'Attendance Level'!$C$3:$C$27,0))</f>
        <v>high</v>
      </c>
      <c r="H483" t="s">
        <v>36</v>
      </c>
      <c r="I483" t="s">
        <v>34</v>
      </c>
      <c r="J483">
        <v>38</v>
      </c>
      <c r="K483">
        <v>41</v>
      </c>
      <c r="L483" t="str">
        <f t="shared" si="20"/>
        <v>lose</v>
      </c>
      <c r="N483">
        <v>4</v>
      </c>
      <c r="O483" s="11" t="s">
        <v>19</v>
      </c>
    </row>
    <row r="484" spans="1:16" x14ac:dyDescent="0.25">
      <c r="A484">
        <v>2013</v>
      </c>
      <c r="B484">
        <v>13</v>
      </c>
      <c r="C484" t="s">
        <v>11</v>
      </c>
      <c r="D484" s="14" t="str">
        <f t="shared" si="19"/>
        <v>Y</v>
      </c>
      <c r="E484" s="1">
        <v>0.64236111111111105</v>
      </c>
      <c r="F484" s="1" t="str">
        <f>INDEX('Crime Level'!$R$5:$R$29,MATCH('Number of Arrests'!H484,'Crime Level'!$O$5:$O$29,0))</f>
        <v>very high</v>
      </c>
      <c r="G484" s="1" t="str">
        <f>INDEX('Attendance Level'!$H$3:$H$27,MATCH('Number of Arrests'!H484,'Attendance Level'!$C$3:$C$27,0))</f>
        <v>high</v>
      </c>
      <c r="H484" t="s">
        <v>36</v>
      </c>
      <c r="I484" t="s">
        <v>48</v>
      </c>
      <c r="J484">
        <v>28</v>
      </c>
      <c r="K484">
        <v>35</v>
      </c>
      <c r="L484" t="str">
        <f t="shared" si="20"/>
        <v>lose</v>
      </c>
      <c r="N484">
        <v>4</v>
      </c>
      <c r="O484" s="11" t="s">
        <v>19</v>
      </c>
    </row>
    <row r="485" spans="1:16" x14ac:dyDescent="0.25">
      <c r="A485">
        <v>2013</v>
      </c>
      <c r="B485">
        <v>16</v>
      </c>
      <c r="C485" t="s">
        <v>11</v>
      </c>
      <c r="D485" s="14" t="str">
        <f t="shared" si="19"/>
        <v>Y</v>
      </c>
      <c r="E485" s="1">
        <v>0.5</v>
      </c>
      <c r="F485" s="1" t="str">
        <f>INDEX('Crime Level'!$R$5:$R$29,MATCH('Number of Arrests'!H485,'Crime Level'!$O$5:$O$29,0))</f>
        <v>very high</v>
      </c>
      <c r="G485" s="1" t="str">
        <f>INDEX('Attendance Level'!$H$3:$H$27,MATCH('Number of Arrests'!H485,'Attendance Level'!$C$3:$C$27,0))</f>
        <v>high</v>
      </c>
      <c r="H485" t="s">
        <v>36</v>
      </c>
      <c r="I485" t="s">
        <v>33</v>
      </c>
      <c r="J485">
        <v>7</v>
      </c>
      <c r="K485">
        <v>23</v>
      </c>
      <c r="L485" t="str">
        <f t="shared" si="20"/>
        <v>lose</v>
      </c>
      <c r="N485">
        <v>0</v>
      </c>
      <c r="O485" s="11" t="s">
        <v>14</v>
      </c>
    </row>
    <row r="486" spans="1:16" x14ac:dyDescent="0.25">
      <c r="A486">
        <v>2014</v>
      </c>
      <c r="B486">
        <v>1</v>
      </c>
      <c r="C486" t="s">
        <v>11</v>
      </c>
      <c r="D486" s="14" t="str">
        <f t="shared" si="19"/>
        <v>Y</v>
      </c>
      <c r="E486" s="1">
        <v>0.5</v>
      </c>
      <c r="F486" s="1" t="str">
        <f>INDEX('Crime Level'!$R$5:$R$29,MATCH('Number of Arrests'!H486,'Crime Level'!$O$5:$O$29,0))</f>
        <v>very high</v>
      </c>
      <c r="G486" s="1" t="str">
        <f>INDEX('Attendance Level'!$H$3:$H$27,MATCH('Number of Arrests'!H486,'Attendance Level'!$C$3:$C$27,0))</f>
        <v>high</v>
      </c>
      <c r="H486" t="s">
        <v>36</v>
      </c>
      <c r="I486" t="s">
        <v>44</v>
      </c>
      <c r="J486">
        <v>10</v>
      </c>
      <c r="K486">
        <v>26</v>
      </c>
      <c r="N486">
        <v>1</v>
      </c>
      <c r="O486" s="11" t="s">
        <v>14</v>
      </c>
      <c r="P486" s="14"/>
    </row>
    <row r="487" spans="1:16" x14ac:dyDescent="0.25">
      <c r="A487">
        <v>2014</v>
      </c>
      <c r="B487">
        <v>4</v>
      </c>
      <c r="C487" t="s">
        <v>27</v>
      </c>
      <c r="D487" s="14" t="str">
        <f t="shared" si="19"/>
        <v>N</v>
      </c>
      <c r="E487" s="1">
        <v>0.8125</v>
      </c>
      <c r="F487" s="1" t="str">
        <f>INDEX('Crime Level'!$R$5:$R$29,MATCH('Number of Arrests'!H487,'Crime Level'!$O$5:$O$29,0))</f>
        <v>very high</v>
      </c>
      <c r="G487" s="1" t="str">
        <f>INDEX('Attendance Level'!$H$3:$H$27,MATCH('Number of Arrests'!H487,'Attendance Level'!$C$3:$C$27,0))</f>
        <v>high</v>
      </c>
      <c r="H487" t="s">
        <v>36</v>
      </c>
      <c r="I487" t="s">
        <v>43</v>
      </c>
      <c r="J487">
        <v>41</v>
      </c>
      <c r="K487">
        <v>14</v>
      </c>
      <c r="N487">
        <v>5</v>
      </c>
      <c r="O487" s="11" t="s">
        <v>14</v>
      </c>
      <c r="P487" s="14"/>
    </row>
    <row r="488" spans="1:16" x14ac:dyDescent="0.25">
      <c r="A488">
        <v>2014</v>
      </c>
      <c r="B488">
        <v>8</v>
      </c>
      <c r="C488" t="s">
        <v>11</v>
      </c>
      <c r="D488" s="14" t="str">
        <f t="shared" si="19"/>
        <v>Y</v>
      </c>
      <c r="E488" s="1">
        <v>0.5</v>
      </c>
      <c r="F488" s="1" t="str">
        <f>INDEX('Crime Level'!$R$5:$R$29,MATCH('Number of Arrests'!H488,'Crime Level'!$O$5:$O$29,0))</f>
        <v>very high</v>
      </c>
      <c r="G488" s="1" t="str">
        <f>INDEX('Attendance Level'!$H$3:$H$27,MATCH('Number of Arrests'!H488,'Attendance Level'!$C$3:$C$27,0))</f>
        <v>high</v>
      </c>
      <c r="H488" t="s">
        <v>36</v>
      </c>
      <c r="I488" t="s">
        <v>17</v>
      </c>
      <c r="J488">
        <v>34</v>
      </c>
      <c r="K488">
        <v>7</v>
      </c>
      <c r="N488">
        <v>2</v>
      </c>
      <c r="O488" s="11" t="s">
        <v>14</v>
      </c>
      <c r="P488" s="14"/>
    </row>
    <row r="489" spans="1:16" x14ac:dyDescent="0.25">
      <c r="A489">
        <v>2014</v>
      </c>
      <c r="B489">
        <v>9</v>
      </c>
      <c r="C489" t="s">
        <v>11</v>
      </c>
      <c r="D489" s="14" t="str">
        <f t="shared" si="19"/>
        <v>Y</v>
      </c>
      <c r="E489" s="1">
        <v>0.5</v>
      </c>
      <c r="F489" s="1" t="str">
        <f>INDEX('Crime Level'!$R$5:$R$29,MATCH('Number of Arrests'!H489,'Crime Level'!$O$5:$O$29,0))</f>
        <v>very high</v>
      </c>
      <c r="G489" s="1" t="str">
        <f>INDEX('Attendance Level'!$H$3:$H$27,MATCH('Number of Arrests'!H489,'Attendance Level'!$C$3:$C$27,0))</f>
        <v>high</v>
      </c>
      <c r="H489" t="s">
        <v>36</v>
      </c>
      <c r="I489" t="s">
        <v>42</v>
      </c>
      <c r="J489">
        <v>24</v>
      </c>
      <c r="K489">
        <v>10</v>
      </c>
      <c r="N489">
        <v>1</v>
      </c>
      <c r="O489" s="11" t="s">
        <v>14</v>
      </c>
      <c r="P489" s="14"/>
    </row>
    <row r="490" spans="1:16" x14ac:dyDescent="0.25">
      <c r="A490">
        <v>2014</v>
      </c>
      <c r="B490">
        <v>11</v>
      </c>
      <c r="C490" t="s">
        <v>11</v>
      </c>
      <c r="D490" s="14" t="str">
        <f t="shared" si="19"/>
        <v>Y</v>
      </c>
      <c r="E490" s="1">
        <v>0.5</v>
      </c>
      <c r="F490" s="1" t="str">
        <f>INDEX('Crime Level'!$R$5:$R$29,MATCH('Number of Arrests'!H490,'Crime Level'!$O$5:$O$29,0))</f>
        <v>very high</v>
      </c>
      <c r="G490" s="1" t="str">
        <f>INDEX('Attendance Level'!$H$3:$H$27,MATCH('Number of Arrests'!H490,'Attendance Level'!$C$3:$C$27,0))</f>
        <v>high</v>
      </c>
      <c r="H490" t="s">
        <v>36</v>
      </c>
      <c r="I490" t="s">
        <v>23</v>
      </c>
      <c r="J490">
        <v>24</v>
      </c>
      <c r="K490">
        <v>20</v>
      </c>
      <c r="N490">
        <v>2</v>
      </c>
      <c r="O490" s="11" t="s">
        <v>14</v>
      </c>
      <c r="P490" s="14"/>
    </row>
    <row r="491" spans="1:16" x14ac:dyDescent="0.25">
      <c r="A491">
        <v>2014</v>
      </c>
      <c r="B491">
        <v>13</v>
      </c>
      <c r="C491" t="s">
        <v>11</v>
      </c>
      <c r="D491" s="14" t="str">
        <f t="shared" si="19"/>
        <v>Y</v>
      </c>
      <c r="E491" s="1">
        <v>0.8125</v>
      </c>
      <c r="F491" s="1" t="str">
        <f>INDEX('Crime Level'!$R$5:$R$29,MATCH('Number of Arrests'!H491,'Crime Level'!$O$5:$O$29,0))</f>
        <v>very high</v>
      </c>
      <c r="G491" s="1" t="str">
        <f>INDEX('Attendance Level'!$H$3:$H$27,MATCH('Number of Arrests'!H491,'Attendance Level'!$C$3:$C$27,0))</f>
        <v>high</v>
      </c>
      <c r="H491" t="s">
        <v>36</v>
      </c>
      <c r="I491" t="s">
        <v>48</v>
      </c>
      <c r="J491">
        <v>16</v>
      </c>
      <c r="K491">
        <v>29</v>
      </c>
      <c r="N491">
        <v>5</v>
      </c>
      <c r="O491" s="11" t="s">
        <v>19</v>
      </c>
      <c r="P491" s="14"/>
    </row>
    <row r="492" spans="1:16" x14ac:dyDescent="0.25">
      <c r="A492">
        <v>2014</v>
      </c>
      <c r="B492">
        <v>15</v>
      </c>
      <c r="C492" t="s">
        <v>11</v>
      </c>
      <c r="D492" s="14" t="str">
        <f t="shared" si="19"/>
        <v>Y</v>
      </c>
      <c r="E492" s="1">
        <v>0.5</v>
      </c>
      <c r="F492" s="1" t="str">
        <f>INDEX('Crime Level'!$R$5:$R$29,MATCH('Number of Arrests'!H492,'Crime Level'!$O$5:$O$29,0))</f>
        <v>very high</v>
      </c>
      <c r="G492" s="1" t="str">
        <f>INDEX('Attendance Level'!$H$3:$H$27,MATCH('Number of Arrests'!H492,'Attendance Level'!$C$3:$C$27,0))</f>
        <v>high</v>
      </c>
      <c r="H492" t="s">
        <v>36</v>
      </c>
      <c r="I492" t="s">
        <v>49</v>
      </c>
      <c r="J492">
        <v>31</v>
      </c>
      <c r="K492">
        <v>13</v>
      </c>
      <c r="N492">
        <v>8</v>
      </c>
      <c r="O492" s="11" t="s">
        <v>19</v>
      </c>
      <c r="P492" s="14"/>
    </row>
    <row r="493" spans="1:16" x14ac:dyDescent="0.25">
      <c r="A493">
        <v>2014</v>
      </c>
      <c r="B493">
        <v>17</v>
      </c>
      <c r="C493" t="s">
        <v>11</v>
      </c>
      <c r="D493" s="14" t="str">
        <f t="shared" si="19"/>
        <v>Y</v>
      </c>
      <c r="E493" s="1">
        <v>0.5</v>
      </c>
      <c r="F493" s="1" t="str">
        <f>INDEX('Crime Level'!$R$5:$R$29,MATCH('Number of Arrests'!H493,'Crime Level'!$O$5:$O$29,0))</f>
        <v>very high</v>
      </c>
      <c r="G493" s="1" t="str">
        <f>INDEX('Attendance Level'!$H$3:$H$27,MATCH('Number of Arrests'!H493,'Attendance Level'!$C$3:$C$27,0))</f>
        <v>high</v>
      </c>
      <c r="H493" t="s">
        <v>36</v>
      </c>
      <c r="I493" t="s">
        <v>34</v>
      </c>
      <c r="J493">
        <v>19</v>
      </c>
      <c r="K493">
        <v>7</v>
      </c>
      <c r="N493">
        <v>3</v>
      </c>
      <c r="O493" s="11" t="s">
        <v>19</v>
      </c>
      <c r="P493" s="14"/>
    </row>
    <row r="494" spans="1:16" x14ac:dyDescent="0.25">
      <c r="A494">
        <v>2015</v>
      </c>
      <c r="B494">
        <v>2</v>
      </c>
      <c r="C494" t="s">
        <v>30</v>
      </c>
      <c r="D494" s="14" t="str">
        <f t="shared" si="19"/>
        <v>N</v>
      </c>
      <c r="E494" s="1">
        <v>0.8125</v>
      </c>
      <c r="F494" s="1" t="str">
        <f>INDEX('Crime Level'!$R$5:$R$29,MATCH('Number of Arrests'!H494,'Crime Level'!$O$5:$O$29,0))</f>
        <v>very high</v>
      </c>
      <c r="G494" s="1" t="str">
        <f>INDEX('Attendance Level'!$H$3:$H$27,MATCH('Number of Arrests'!H494,'Attendance Level'!$C$3:$C$27,0))</f>
        <v>high</v>
      </c>
      <c r="H494" t="s">
        <v>36</v>
      </c>
      <c r="I494" t="s">
        <v>48</v>
      </c>
      <c r="J494">
        <v>24</v>
      </c>
      <c r="K494">
        <v>31</v>
      </c>
      <c r="N494">
        <v>2</v>
      </c>
      <c r="O494" s="11" t="s">
        <v>19</v>
      </c>
      <c r="P494" s="14"/>
    </row>
    <row r="495" spans="1:16" x14ac:dyDescent="0.25">
      <c r="A495">
        <v>2015</v>
      </c>
      <c r="B495">
        <v>5</v>
      </c>
      <c r="C495" t="s">
        <v>11</v>
      </c>
      <c r="D495" s="14" t="str">
        <f t="shared" si="19"/>
        <v>Y</v>
      </c>
      <c r="E495" s="1">
        <v>0.5</v>
      </c>
      <c r="F495" s="1" t="str">
        <f>INDEX('Crime Level'!$R$5:$R$29,MATCH('Number of Arrests'!H495,'Crime Level'!$O$5:$O$29,0))</f>
        <v>very high</v>
      </c>
      <c r="G495" s="1" t="str">
        <f>INDEX('Attendance Level'!$H$3:$H$27,MATCH('Number of Arrests'!H495,'Attendance Level'!$C$3:$C$27,0))</f>
        <v>high</v>
      </c>
      <c r="H495" t="s">
        <v>36</v>
      </c>
      <c r="I495" t="s">
        <v>29</v>
      </c>
      <c r="J495">
        <v>17</v>
      </c>
      <c r="K495">
        <v>18</v>
      </c>
      <c r="N495">
        <v>0</v>
      </c>
      <c r="O495" s="11" t="s">
        <v>14</v>
      </c>
      <c r="P495" s="14"/>
    </row>
    <row r="496" spans="1:16" x14ac:dyDescent="0.25">
      <c r="A496">
        <v>2015</v>
      </c>
      <c r="B496">
        <v>7</v>
      </c>
      <c r="C496" t="s">
        <v>11</v>
      </c>
      <c r="D496" s="14" t="str">
        <f t="shared" si="19"/>
        <v>Y</v>
      </c>
      <c r="E496" s="1">
        <v>0.5</v>
      </c>
      <c r="F496" s="1" t="str">
        <f>INDEX('Crime Level'!$R$5:$R$29,MATCH('Number of Arrests'!H496,'Crime Level'!$O$5:$O$29,0))</f>
        <v>very high</v>
      </c>
      <c r="G496" s="1" t="str">
        <f>INDEX('Attendance Level'!$H$3:$H$27,MATCH('Number of Arrests'!H496,'Attendance Level'!$C$3:$C$27,0))</f>
        <v>high</v>
      </c>
      <c r="H496" t="s">
        <v>36</v>
      </c>
      <c r="I496" t="s">
        <v>16</v>
      </c>
      <c r="J496">
        <v>23</v>
      </c>
      <c r="K496">
        <v>13</v>
      </c>
      <c r="N496">
        <v>1</v>
      </c>
      <c r="O496" s="11" t="s">
        <v>14</v>
      </c>
      <c r="P496" s="14"/>
    </row>
    <row r="497" spans="1:16" x14ac:dyDescent="0.25">
      <c r="A497">
        <v>2015</v>
      </c>
      <c r="B497">
        <v>12</v>
      </c>
      <c r="C497" t="s">
        <v>11</v>
      </c>
      <c r="D497" s="14" t="str">
        <f t="shared" si="19"/>
        <v>Y</v>
      </c>
      <c r="E497" s="1">
        <v>0.5</v>
      </c>
      <c r="F497" s="1" t="str">
        <f>INDEX('Crime Level'!$R$5:$R$29,MATCH('Number of Arrests'!H497,'Crime Level'!$O$5:$O$29,0))</f>
        <v>very high</v>
      </c>
      <c r="G497" s="1" t="str">
        <f>INDEX('Attendance Level'!$H$3:$H$27,MATCH('Number of Arrests'!H497,'Attendance Level'!$C$3:$C$27,0))</f>
        <v>high</v>
      </c>
      <c r="H497" t="s">
        <v>36</v>
      </c>
      <c r="I497" t="s">
        <v>26</v>
      </c>
      <c r="J497">
        <v>30</v>
      </c>
      <c r="K497">
        <v>22</v>
      </c>
      <c r="N497">
        <v>0</v>
      </c>
      <c r="O497" s="11" t="s">
        <v>14</v>
      </c>
      <c r="P497" s="14"/>
    </row>
    <row r="498" spans="1:16" x14ac:dyDescent="0.25">
      <c r="A498">
        <v>2015</v>
      </c>
      <c r="B498">
        <v>14</v>
      </c>
      <c r="C498" t="s">
        <v>11</v>
      </c>
      <c r="D498" s="14" t="str">
        <f t="shared" si="19"/>
        <v>Y</v>
      </c>
      <c r="E498" s="1">
        <v>0.5</v>
      </c>
      <c r="F498" s="1" t="str">
        <f>INDEX('Crime Level'!$R$5:$R$29,MATCH('Number of Arrests'!H498,'Crime Level'!$O$5:$O$29,0))</f>
        <v>very high</v>
      </c>
      <c r="G498" s="1" t="str">
        <f>INDEX('Attendance Level'!$H$3:$H$27,MATCH('Number of Arrests'!H498,'Attendance Level'!$C$3:$C$27,0))</f>
        <v>high</v>
      </c>
      <c r="H498" t="s">
        <v>36</v>
      </c>
      <c r="I498" t="s">
        <v>34</v>
      </c>
      <c r="J498">
        <v>10</v>
      </c>
      <c r="K498">
        <v>3</v>
      </c>
      <c r="N498">
        <v>1</v>
      </c>
      <c r="O498" s="11" t="s">
        <v>19</v>
      </c>
      <c r="P498" s="14"/>
    </row>
    <row r="499" spans="1:16" x14ac:dyDescent="0.25">
      <c r="A499">
        <v>2015</v>
      </c>
      <c r="B499">
        <v>16</v>
      </c>
      <c r="C499" t="s">
        <v>11</v>
      </c>
      <c r="D499" s="14" t="str">
        <f t="shared" si="19"/>
        <v>Y</v>
      </c>
      <c r="E499" s="1">
        <v>0.5</v>
      </c>
      <c r="F499" s="1" t="str">
        <f>INDEX('Crime Level'!$R$5:$R$29,MATCH('Number of Arrests'!H499,'Crime Level'!$O$5:$O$29,0))</f>
        <v>very high</v>
      </c>
      <c r="G499" s="1" t="str">
        <f>INDEX('Attendance Level'!$H$3:$H$27,MATCH('Number of Arrests'!H499,'Attendance Level'!$C$3:$C$27,0))</f>
        <v>high</v>
      </c>
      <c r="H499" t="s">
        <v>36</v>
      </c>
      <c r="I499" t="s">
        <v>22</v>
      </c>
      <c r="J499">
        <v>17</v>
      </c>
      <c r="K499">
        <v>13</v>
      </c>
      <c r="N499">
        <v>0</v>
      </c>
      <c r="O499" s="11" t="s">
        <v>14</v>
      </c>
      <c r="P499" s="14"/>
    </row>
    <row r="500" spans="1:16" x14ac:dyDescent="0.25">
      <c r="A500">
        <v>2015</v>
      </c>
      <c r="B500">
        <v>17</v>
      </c>
      <c r="C500" t="s">
        <v>11</v>
      </c>
      <c r="D500" s="14" t="str">
        <f t="shared" si="19"/>
        <v>Y</v>
      </c>
      <c r="E500" s="1">
        <v>0.64236111111111105</v>
      </c>
      <c r="F500" s="1" t="str">
        <f>INDEX('Crime Level'!$R$5:$R$29,MATCH('Number of Arrests'!H500,'Crime Level'!$O$5:$O$29,0))</f>
        <v>very high</v>
      </c>
      <c r="G500" s="1" t="str">
        <f>INDEX('Attendance Level'!$H$3:$H$27,MATCH('Number of Arrests'!H500,'Attendance Level'!$C$3:$C$27,0))</f>
        <v>high</v>
      </c>
      <c r="H500" t="s">
        <v>36</v>
      </c>
      <c r="I500" t="s">
        <v>49</v>
      </c>
      <c r="J500">
        <v>23</v>
      </c>
      <c r="K500">
        <v>17</v>
      </c>
      <c r="N500">
        <v>2</v>
      </c>
      <c r="O500" s="11" t="s">
        <v>19</v>
      </c>
      <c r="P500" s="14"/>
    </row>
    <row r="501" spans="1:16" x14ac:dyDescent="0.25">
      <c r="A501">
        <v>2012</v>
      </c>
      <c r="B501">
        <v>2</v>
      </c>
      <c r="C501" t="s">
        <v>11</v>
      </c>
      <c r="D501" s="14" t="str">
        <f t="shared" si="19"/>
        <v>Y</v>
      </c>
      <c r="E501" s="1">
        <v>0.54305555555555551</v>
      </c>
      <c r="F501" s="1" t="str">
        <f>INDEX('Crime Level'!$R$5:$R$29,MATCH('Number of Arrests'!H501,'Crime Level'!$O$5:$O$29,0))</f>
        <v>high</v>
      </c>
      <c r="G501" s="1" t="str">
        <f>INDEX('Attendance Level'!$H$3:$H$27,MATCH('Number of Arrests'!H501,'Attendance Level'!$C$3:$C$27,0))</f>
        <v>low</v>
      </c>
      <c r="H501" t="s">
        <v>25</v>
      </c>
      <c r="I501" t="s">
        <v>49</v>
      </c>
      <c r="J501">
        <v>35</v>
      </c>
      <c r="K501">
        <v>13</v>
      </c>
      <c r="L501" t="str">
        <f t="shared" ref="L501:L516" si="21">IF(J501&gt;K501,"win","lose")</f>
        <v>win</v>
      </c>
      <c r="N501">
        <v>1</v>
      </c>
      <c r="O501" s="11" t="s">
        <v>14</v>
      </c>
    </row>
    <row r="502" spans="1:16" x14ac:dyDescent="0.25">
      <c r="A502">
        <v>2012</v>
      </c>
      <c r="B502">
        <v>3</v>
      </c>
      <c r="C502" t="s">
        <v>11</v>
      </c>
      <c r="D502" s="14" t="str">
        <f t="shared" si="19"/>
        <v>Y</v>
      </c>
      <c r="E502" s="1">
        <v>0.54166666666666663</v>
      </c>
      <c r="F502" s="1" t="str">
        <f>INDEX('Crime Level'!$R$5:$R$29,MATCH('Number of Arrests'!H502,'Crime Level'!$O$5:$O$29,0))</f>
        <v>high</v>
      </c>
      <c r="G502" s="1" t="str">
        <f>INDEX('Attendance Level'!$H$3:$H$27,MATCH('Number of Arrests'!H502,'Attendance Level'!$C$3:$C$27,0))</f>
        <v>low</v>
      </c>
      <c r="H502" t="s">
        <v>25</v>
      </c>
      <c r="I502" t="s">
        <v>42</v>
      </c>
      <c r="J502">
        <v>20</v>
      </c>
      <c r="K502">
        <v>23</v>
      </c>
      <c r="L502" t="str">
        <f t="shared" si="21"/>
        <v>lose</v>
      </c>
      <c r="N502">
        <v>4</v>
      </c>
      <c r="O502" s="11" t="s">
        <v>19</v>
      </c>
    </row>
    <row r="503" spans="1:16" x14ac:dyDescent="0.25">
      <c r="A503">
        <v>2012</v>
      </c>
      <c r="B503">
        <v>6</v>
      </c>
      <c r="C503" t="s">
        <v>11</v>
      </c>
      <c r="D503" s="14" t="str">
        <f t="shared" si="19"/>
        <v>Y</v>
      </c>
      <c r="E503" s="1">
        <v>0.54166666666666663</v>
      </c>
      <c r="F503" s="1" t="str">
        <f>INDEX('Crime Level'!$R$5:$R$29,MATCH('Number of Arrests'!H503,'Crime Level'!$O$5:$O$29,0))</f>
        <v>high</v>
      </c>
      <c r="G503" s="1" t="str">
        <f>INDEX('Attendance Level'!$H$3:$H$27,MATCH('Number of Arrests'!H503,'Attendance Level'!$C$3:$C$27,0))</f>
        <v>low</v>
      </c>
      <c r="H503" t="s">
        <v>25</v>
      </c>
      <c r="I503" t="s">
        <v>17</v>
      </c>
      <c r="J503">
        <v>17</v>
      </c>
      <c r="K503">
        <v>14</v>
      </c>
      <c r="L503" t="str">
        <f t="shared" si="21"/>
        <v>win</v>
      </c>
      <c r="N503">
        <v>0</v>
      </c>
      <c r="O503" s="11" t="s">
        <v>14</v>
      </c>
    </row>
    <row r="504" spans="1:16" x14ac:dyDescent="0.25">
      <c r="A504">
        <v>2012</v>
      </c>
      <c r="B504">
        <v>10</v>
      </c>
      <c r="C504" t="s">
        <v>11</v>
      </c>
      <c r="D504" s="14" t="str">
        <f t="shared" si="19"/>
        <v>Y</v>
      </c>
      <c r="E504" s="1">
        <v>0.54166666666666663</v>
      </c>
      <c r="F504" s="1" t="str">
        <f>INDEX('Crime Level'!$R$5:$R$29,MATCH('Number of Arrests'!H504,'Crime Level'!$O$5:$O$29,0))</f>
        <v>high</v>
      </c>
      <c r="G504" s="1" t="str">
        <f>INDEX('Attendance Level'!$H$3:$H$27,MATCH('Number of Arrests'!H504,'Attendance Level'!$C$3:$C$27,0))</f>
        <v>low</v>
      </c>
      <c r="H504" t="s">
        <v>25</v>
      </c>
      <c r="I504" t="s">
        <v>44</v>
      </c>
      <c r="J504">
        <v>3</v>
      </c>
      <c r="K504">
        <v>37</v>
      </c>
      <c r="L504" t="str">
        <f t="shared" si="21"/>
        <v>lose</v>
      </c>
      <c r="N504">
        <v>3</v>
      </c>
      <c r="O504" s="11" t="s">
        <v>14</v>
      </c>
    </row>
    <row r="505" spans="1:16" x14ac:dyDescent="0.25">
      <c r="A505">
        <v>2012</v>
      </c>
      <c r="B505">
        <v>12</v>
      </c>
      <c r="C505" t="s">
        <v>11</v>
      </c>
      <c r="D505" s="14" t="str">
        <f t="shared" si="19"/>
        <v>Y</v>
      </c>
      <c r="E505" s="1">
        <v>0.54166666666666663</v>
      </c>
      <c r="F505" s="1" t="str">
        <f>INDEX('Crime Level'!$R$5:$R$29,MATCH('Number of Arrests'!H505,'Crime Level'!$O$5:$O$29,0))</f>
        <v>high</v>
      </c>
      <c r="G505" s="1" t="str">
        <f>INDEX('Attendance Level'!$H$3:$H$27,MATCH('Number of Arrests'!H505,'Attendance Level'!$C$3:$C$27,0))</f>
        <v>low</v>
      </c>
      <c r="H505" t="s">
        <v>25</v>
      </c>
      <c r="I505" t="s">
        <v>23</v>
      </c>
      <c r="J505">
        <v>24</v>
      </c>
      <c r="K505">
        <v>21</v>
      </c>
      <c r="L505" t="str">
        <f t="shared" si="21"/>
        <v>win</v>
      </c>
      <c r="N505">
        <v>0</v>
      </c>
      <c r="O505" s="11" t="s">
        <v>14</v>
      </c>
    </row>
    <row r="506" spans="1:16" x14ac:dyDescent="0.25">
      <c r="A506">
        <v>2012</v>
      </c>
      <c r="B506">
        <v>13</v>
      </c>
      <c r="C506" t="s">
        <v>11</v>
      </c>
      <c r="D506" s="14" t="str">
        <f t="shared" si="19"/>
        <v>Y</v>
      </c>
      <c r="E506" s="1">
        <v>0.54166666666666663</v>
      </c>
      <c r="F506" s="1" t="str">
        <f>INDEX('Crime Level'!$R$5:$R$29,MATCH('Number of Arrests'!H506,'Crime Level'!$O$5:$O$29,0))</f>
        <v>high</v>
      </c>
      <c r="G506" s="1" t="str">
        <f>INDEX('Attendance Level'!$H$3:$H$27,MATCH('Number of Arrests'!H506,'Attendance Level'!$C$3:$C$27,0))</f>
        <v>low</v>
      </c>
      <c r="H506" t="s">
        <v>25</v>
      </c>
      <c r="I506" t="s">
        <v>43</v>
      </c>
      <c r="J506">
        <v>16</v>
      </c>
      <c r="K506">
        <v>23</v>
      </c>
      <c r="L506" t="str">
        <f t="shared" si="21"/>
        <v>lose</v>
      </c>
      <c r="N506">
        <v>4</v>
      </c>
      <c r="O506" s="11" t="s">
        <v>19</v>
      </c>
    </row>
    <row r="507" spans="1:16" x14ac:dyDescent="0.25">
      <c r="A507">
        <v>2012</v>
      </c>
      <c r="B507">
        <v>15</v>
      </c>
      <c r="C507" t="s">
        <v>11</v>
      </c>
      <c r="D507" s="14" t="str">
        <f t="shared" si="19"/>
        <v>Y</v>
      </c>
      <c r="E507" s="1">
        <v>0.54166666666666663</v>
      </c>
      <c r="F507" s="1" t="str">
        <f>INDEX('Crime Level'!$R$5:$R$29,MATCH('Number of Arrests'!H507,'Crime Level'!$O$5:$O$29,0))</f>
        <v>high</v>
      </c>
      <c r="G507" s="1" t="str">
        <f>INDEX('Attendance Level'!$H$3:$H$27,MATCH('Number of Arrests'!H507,'Attendance Level'!$C$3:$C$27,0))</f>
        <v>low</v>
      </c>
      <c r="H507" t="s">
        <v>25</v>
      </c>
      <c r="I507" t="s">
        <v>45</v>
      </c>
      <c r="J507">
        <v>24</v>
      </c>
      <c r="K507">
        <v>3</v>
      </c>
      <c r="L507" t="str">
        <f t="shared" si="21"/>
        <v>win</v>
      </c>
      <c r="N507">
        <v>2</v>
      </c>
      <c r="O507" s="11" t="s">
        <v>14</v>
      </c>
    </row>
    <row r="508" spans="1:16" x14ac:dyDescent="0.25">
      <c r="A508">
        <v>2012</v>
      </c>
      <c r="B508">
        <v>16</v>
      </c>
      <c r="C508" t="s">
        <v>11</v>
      </c>
      <c r="D508" s="14" t="str">
        <f t="shared" si="19"/>
        <v>Y</v>
      </c>
      <c r="E508" s="1">
        <v>0.54166666666666663</v>
      </c>
      <c r="F508" s="1" t="str">
        <f>INDEX('Crime Level'!$R$5:$R$29,MATCH('Number of Arrests'!H508,'Crime Level'!$O$5:$O$29,0))</f>
        <v>high</v>
      </c>
      <c r="G508" s="1" t="str">
        <f>INDEX('Attendance Level'!$H$3:$H$27,MATCH('Number of Arrests'!H508,'Attendance Level'!$C$3:$C$27,0))</f>
        <v>low</v>
      </c>
      <c r="H508" t="s">
        <v>25</v>
      </c>
      <c r="I508" t="s">
        <v>26</v>
      </c>
      <c r="J508">
        <v>24</v>
      </c>
      <c r="K508">
        <v>10</v>
      </c>
      <c r="L508" t="str">
        <f t="shared" si="21"/>
        <v>win</v>
      </c>
      <c r="N508">
        <v>5</v>
      </c>
      <c r="O508" s="11" t="s">
        <v>19</v>
      </c>
    </row>
    <row r="509" spans="1:16" x14ac:dyDescent="0.25">
      <c r="A509">
        <v>2013</v>
      </c>
      <c r="B509">
        <v>3</v>
      </c>
      <c r="C509" t="s">
        <v>11</v>
      </c>
      <c r="D509" s="14" t="str">
        <f t="shared" si="19"/>
        <v>Y</v>
      </c>
      <c r="E509" s="1">
        <v>0.67013888888888884</v>
      </c>
      <c r="F509" s="1" t="str">
        <f>INDEX('Crime Level'!$R$5:$R$29,MATCH('Number of Arrests'!H509,'Crime Level'!$O$5:$O$29,0))</f>
        <v>high</v>
      </c>
      <c r="G509" s="1" t="str">
        <f>INDEX('Attendance Level'!$H$3:$H$27,MATCH('Number of Arrests'!H509,'Attendance Level'!$C$3:$C$27,0))</f>
        <v>low</v>
      </c>
      <c r="H509" t="s">
        <v>25</v>
      </c>
      <c r="I509" t="s">
        <v>31</v>
      </c>
      <c r="J509">
        <v>27</v>
      </c>
      <c r="K509">
        <v>23</v>
      </c>
      <c r="L509" t="str">
        <f t="shared" si="21"/>
        <v>win</v>
      </c>
      <c r="N509">
        <v>3</v>
      </c>
      <c r="O509" s="11" t="s">
        <v>14</v>
      </c>
    </row>
    <row r="510" spans="1:16" x14ac:dyDescent="0.25">
      <c r="A510">
        <v>2013</v>
      </c>
      <c r="B510">
        <v>5</v>
      </c>
      <c r="C510" t="s">
        <v>11</v>
      </c>
      <c r="D510" s="14" t="str">
        <f t="shared" si="19"/>
        <v>Y</v>
      </c>
      <c r="E510" s="1">
        <v>0.54166666666666663</v>
      </c>
      <c r="F510" s="1" t="str">
        <f>INDEX('Crime Level'!$R$5:$R$29,MATCH('Number of Arrests'!H510,'Crime Level'!$O$5:$O$29,0))</f>
        <v>high</v>
      </c>
      <c r="G510" s="1" t="str">
        <f>INDEX('Attendance Level'!$H$3:$H$27,MATCH('Number of Arrests'!H510,'Attendance Level'!$C$3:$C$27,0))</f>
        <v>low</v>
      </c>
      <c r="H510" t="s">
        <v>25</v>
      </c>
      <c r="I510" t="s">
        <v>38</v>
      </c>
      <c r="J510">
        <v>23</v>
      </c>
      <c r="K510">
        <v>26</v>
      </c>
      <c r="L510" t="str">
        <f t="shared" si="21"/>
        <v>lose</v>
      </c>
      <c r="N510">
        <v>0</v>
      </c>
      <c r="O510" s="11" t="s">
        <v>14</v>
      </c>
    </row>
    <row r="511" spans="1:16" x14ac:dyDescent="0.25">
      <c r="A511">
        <v>2013</v>
      </c>
      <c r="B511">
        <v>7</v>
      </c>
      <c r="C511" t="s">
        <v>11</v>
      </c>
      <c r="D511" s="14" t="str">
        <f t="shared" si="19"/>
        <v>Y</v>
      </c>
      <c r="E511" s="1">
        <v>0.54166666666666663</v>
      </c>
      <c r="F511" s="1" t="str">
        <f>INDEX('Crime Level'!$R$5:$R$29,MATCH('Number of Arrests'!H511,'Crime Level'!$O$5:$O$29,0))</f>
        <v>high</v>
      </c>
      <c r="G511" s="1" t="str">
        <f>INDEX('Attendance Level'!$H$3:$H$27,MATCH('Number of Arrests'!H511,'Attendance Level'!$C$3:$C$27,0))</f>
        <v>low</v>
      </c>
      <c r="H511" t="s">
        <v>25</v>
      </c>
      <c r="I511" t="s">
        <v>26</v>
      </c>
      <c r="J511">
        <v>21</v>
      </c>
      <c r="K511">
        <v>23</v>
      </c>
      <c r="L511" t="str">
        <f t="shared" si="21"/>
        <v>lose</v>
      </c>
      <c r="N511">
        <v>0</v>
      </c>
      <c r="O511" s="11" t="s">
        <v>19</v>
      </c>
    </row>
    <row r="512" spans="1:16" x14ac:dyDescent="0.25">
      <c r="A512">
        <v>2013</v>
      </c>
      <c r="B512">
        <v>9</v>
      </c>
      <c r="C512" t="s">
        <v>30</v>
      </c>
      <c r="D512" s="14" t="str">
        <f t="shared" si="19"/>
        <v>N</v>
      </c>
      <c r="E512" s="1">
        <v>0.85069444444444453</v>
      </c>
      <c r="F512" s="1" t="str">
        <f>INDEX('Crime Level'!$R$5:$R$29,MATCH('Number of Arrests'!H512,'Crime Level'!$O$5:$O$29,0))</f>
        <v>high</v>
      </c>
      <c r="G512" s="1" t="str">
        <f>INDEX('Attendance Level'!$H$3:$H$27,MATCH('Number of Arrests'!H512,'Attendance Level'!$C$3:$C$27,0))</f>
        <v>low</v>
      </c>
      <c r="H512" t="s">
        <v>25</v>
      </c>
      <c r="I512" t="s">
        <v>39</v>
      </c>
      <c r="J512">
        <v>22</v>
      </c>
      <c r="K512">
        <v>20</v>
      </c>
      <c r="L512" t="str">
        <f t="shared" si="21"/>
        <v>win</v>
      </c>
      <c r="M512" t="s">
        <v>18</v>
      </c>
      <c r="N512">
        <v>0</v>
      </c>
      <c r="O512" s="11" t="s">
        <v>14</v>
      </c>
    </row>
    <row r="513" spans="1:16" x14ac:dyDescent="0.25">
      <c r="A513">
        <v>2013</v>
      </c>
      <c r="B513">
        <v>11</v>
      </c>
      <c r="C513" t="s">
        <v>11</v>
      </c>
      <c r="D513" s="14" t="str">
        <f t="shared" si="19"/>
        <v>Y</v>
      </c>
      <c r="E513" s="1">
        <v>0.67013888888888884</v>
      </c>
      <c r="F513" s="1" t="str">
        <f>INDEX('Crime Level'!$R$5:$R$29,MATCH('Number of Arrests'!H513,'Crime Level'!$O$5:$O$29,0))</f>
        <v>high</v>
      </c>
      <c r="G513" s="1" t="str">
        <f>INDEX('Attendance Level'!$H$3:$H$27,MATCH('Number of Arrests'!H513,'Attendance Level'!$C$3:$C$27,0))</f>
        <v>low</v>
      </c>
      <c r="H513" t="s">
        <v>25</v>
      </c>
      <c r="I513" t="s">
        <v>34</v>
      </c>
      <c r="J513">
        <v>20</v>
      </c>
      <c r="K513">
        <v>16</v>
      </c>
      <c r="L513" t="str">
        <f t="shared" si="21"/>
        <v>win</v>
      </c>
      <c r="N513">
        <v>4</v>
      </c>
      <c r="O513" s="11" t="s">
        <v>14</v>
      </c>
    </row>
    <row r="514" spans="1:16" x14ac:dyDescent="0.25">
      <c r="A514">
        <v>2013</v>
      </c>
      <c r="B514">
        <v>12</v>
      </c>
      <c r="C514" t="s">
        <v>11</v>
      </c>
      <c r="D514" s="14" t="str">
        <f t="shared" si="19"/>
        <v>Y</v>
      </c>
      <c r="E514" s="1">
        <v>0.54166666666666663</v>
      </c>
      <c r="F514" s="1" t="str">
        <f>INDEX('Crime Level'!$R$5:$R$29,MATCH('Number of Arrests'!H514,'Crime Level'!$O$5:$O$29,0))</f>
        <v>high</v>
      </c>
      <c r="G514" s="1" t="str">
        <f>INDEX('Attendance Level'!$H$3:$H$27,MATCH('Number of Arrests'!H514,'Attendance Level'!$C$3:$C$27,0))</f>
        <v>low</v>
      </c>
      <c r="H514" t="s">
        <v>25</v>
      </c>
      <c r="I514" t="s">
        <v>13</v>
      </c>
      <c r="J514">
        <v>16</v>
      </c>
      <c r="K514">
        <v>20</v>
      </c>
      <c r="L514" t="str">
        <f t="shared" si="21"/>
        <v>lose</v>
      </c>
      <c r="N514">
        <v>3</v>
      </c>
      <c r="O514" s="11" t="s">
        <v>14</v>
      </c>
    </row>
    <row r="515" spans="1:16" x14ac:dyDescent="0.25">
      <c r="A515">
        <v>2013</v>
      </c>
      <c r="B515">
        <v>15</v>
      </c>
      <c r="C515" t="s">
        <v>11</v>
      </c>
      <c r="D515" s="14" t="str">
        <f t="shared" ref="D515:D578" si="22">IF(OR(C515="Sunday",C515="Saturday"),"Y","N")</f>
        <v>Y</v>
      </c>
      <c r="E515" s="1">
        <v>0.54166666666666663</v>
      </c>
      <c r="F515" s="1" t="str">
        <f>INDEX('Crime Level'!$R$5:$R$29,MATCH('Number of Arrests'!H515,'Crime Level'!$O$5:$O$29,0))</f>
        <v>high</v>
      </c>
      <c r="G515" s="1" t="str">
        <f>INDEX('Attendance Level'!$H$3:$H$27,MATCH('Number of Arrests'!H515,'Attendance Level'!$C$3:$C$27,0))</f>
        <v>low</v>
      </c>
      <c r="H515" t="s">
        <v>25</v>
      </c>
      <c r="I515" t="s">
        <v>43</v>
      </c>
      <c r="J515">
        <v>24</v>
      </c>
      <c r="K515">
        <v>20</v>
      </c>
      <c r="L515" t="str">
        <f t="shared" si="21"/>
        <v>win</v>
      </c>
      <c r="N515">
        <v>1</v>
      </c>
      <c r="O515" s="11" t="s">
        <v>19</v>
      </c>
    </row>
    <row r="516" spans="1:16" x14ac:dyDescent="0.25">
      <c r="A516">
        <v>2013</v>
      </c>
      <c r="B516">
        <v>17</v>
      </c>
      <c r="C516" t="s">
        <v>11</v>
      </c>
      <c r="D516" s="14" t="str">
        <f t="shared" si="22"/>
        <v>Y</v>
      </c>
      <c r="E516" s="1">
        <v>0.54166666666666663</v>
      </c>
      <c r="F516" s="1" t="str">
        <f>INDEX('Crime Level'!$R$5:$R$29,MATCH('Number of Arrests'!H516,'Crime Level'!$O$5:$O$29,0))</f>
        <v>high</v>
      </c>
      <c r="G516" s="1" t="str">
        <f>INDEX('Attendance Level'!$H$3:$H$27,MATCH('Number of Arrests'!H516,'Attendance Level'!$C$3:$C$27,0))</f>
        <v>low</v>
      </c>
      <c r="H516" t="s">
        <v>25</v>
      </c>
      <c r="I516" t="s">
        <v>42</v>
      </c>
      <c r="J516">
        <v>7</v>
      </c>
      <c r="K516">
        <v>20</v>
      </c>
      <c r="L516" t="str">
        <f t="shared" si="21"/>
        <v>lose</v>
      </c>
      <c r="N516">
        <v>3</v>
      </c>
      <c r="O516" s="11" t="s">
        <v>19</v>
      </c>
    </row>
    <row r="517" spans="1:16" x14ac:dyDescent="0.25">
      <c r="A517">
        <v>2014</v>
      </c>
      <c r="B517">
        <v>1</v>
      </c>
      <c r="C517" t="s">
        <v>11</v>
      </c>
      <c r="D517" s="14" t="str">
        <f t="shared" si="22"/>
        <v>Y</v>
      </c>
      <c r="E517" s="1">
        <v>0.54166666666666663</v>
      </c>
      <c r="F517" s="1" t="str">
        <f>INDEX('Crime Level'!$R$5:$R$29,MATCH('Number of Arrests'!H517,'Crime Level'!$O$5:$O$29,0))</f>
        <v>high</v>
      </c>
      <c r="G517" s="1" t="str">
        <f>INDEX('Attendance Level'!$H$3:$H$27,MATCH('Number of Arrests'!H517,'Attendance Level'!$C$3:$C$27,0))</f>
        <v>low</v>
      </c>
      <c r="H517" t="s">
        <v>25</v>
      </c>
      <c r="I517" t="s">
        <v>43</v>
      </c>
      <c r="J517">
        <v>33</v>
      </c>
      <c r="K517">
        <v>20</v>
      </c>
      <c r="N517">
        <v>2</v>
      </c>
      <c r="O517" s="11" t="s">
        <v>19</v>
      </c>
      <c r="P517" s="14"/>
    </row>
    <row r="518" spans="1:16" x14ac:dyDescent="0.25">
      <c r="A518">
        <v>2014</v>
      </c>
      <c r="B518">
        <v>3</v>
      </c>
      <c r="C518" t="s">
        <v>11</v>
      </c>
      <c r="D518" s="14" t="str">
        <f t="shared" si="22"/>
        <v>Y</v>
      </c>
      <c r="E518" s="1">
        <v>0.68402777777777779</v>
      </c>
      <c r="F518" s="1" t="str">
        <f>INDEX('Crime Level'!$R$5:$R$29,MATCH('Number of Arrests'!H518,'Crime Level'!$O$5:$O$29,0))</f>
        <v>high</v>
      </c>
      <c r="G518" s="1" t="str">
        <f>INDEX('Attendance Level'!$H$3:$H$27,MATCH('Number of Arrests'!H518,'Attendance Level'!$C$3:$C$27,0))</f>
        <v>low</v>
      </c>
      <c r="H518" t="s">
        <v>25</v>
      </c>
      <c r="I518" t="s">
        <v>36</v>
      </c>
      <c r="J518">
        <v>14</v>
      </c>
      <c r="K518">
        <v>34</v>
      </c>
      <c r="N518">
        <v>4</v>
      </c>
      <c r="O518" s="11" t="s">
        <v>14</v>
      </c>
      <c r="P518" s="14"/>
    </row>
    <row r="519" spans="1:16" x14ac:dyDescent="0.25">
      <c r="A519">
        <v>2014</v>
      </c>
      <c r="B519">
        <v>6</v>
      </c>
      <c r="C519" t="s">
        <v>11</v>
      </c>
      <c r="D519" s="14" t="str">
        <f t="shared" si="22"/>
        <v>Y</v>
      </c>
      <c r="E519" s="1">
        <v>0.54166666666666663</v>
      </c>
      <c r="F519" s="1" t="str">
        <f>INDEX('Crime Level'!$R$5:$R$29,MATCH('Number of Arrests'!H519,'Crime Level'!$O$5:$O$29,0))</f>
        <v>high</v>
      </c>
      <c r="G519" s="1" t="str">
        <f>INDEX('Attendance Level'!$H$3:$H$27,MATCH('Number of Arrests'!H519,'Attendance Level'!$C$3:$C$27,0))</f>
        <v>low</v>
      </c>
      <c r="H519" t="s">
        <v>25</v>
      </c>
      <c r="I519" t="s">
        <v>41</v>
      </c>
      <c r="J519">
        <v>24</v>
      </c>
      <c r="K519">
        <v>27</v>
      </c>
      <c r="N519">
        <v>4</v>
      </c>
      <c r="O519" s="11" t="s">
        <v>14</v>
      </c>
      <c r="P519" s="14"/>
    </row>
    <row r="520" spans="1:16" x14ac:dyDescent="0.25">
      <c r="A520">
        <v>2014</v>
      </c>
      <c r="B520">
        <v>9</v>
      </c>
      <c r="C520" t="s">
        <v>11</v>
      </c>
      <c r="D520" s="14" t="str">
        <f t="shared" si="22"/>
        <v>Y</v>
      </c>
      <c r="E520" s="1">
        <v>0.54166666666666663</v>
      </c>
      <c r="F520" s="1" t="str">
        <f>INDEX('Crime Level'!$R$5:$R$29,MATCH('Number of Arrests'!H520,'Crime Level'!$O$5:$O$29,0))</f>
        <v>high</v>
      </c>
      <c r="G520" s="1" t="str">
        <f>INDEX('Attendance Level'!$H$3:$H$27,MATCH('Number of Arrests'!H520,'Attendance Level'!$C$3:$C$27,0))</f>
        <v>low</v>
      </c>
      <c r="H520" t="s">
        <v>25</v>
      </c>
      <c r="I520" t="s">
        <v>34</v>
      </c>
      <c r="J520">
        <v>37</v>
      </c>
      <c r="K520">
        <v>0</v>
      </c>
      <c r="N520">
        <v>5</v>
      </c>
      <c r="O520" s="11" t="s">
        <v>14</v>
      </c>
      <c r="P520" s="14"/>
    </row>
    <row r="521" spans="1:16" x14ac:dyDescent="0.25">
      <c r="A521">
        <v>2014</v>
      </c>
      <c r="B521">
        <v>11</v>
      </c>
      <c r="C521" t="s">
        <v>30</v>
      </c>
      <c r="D521" s="14" t="str">
        <f t="shared" si="22"/>
        <v>N</v>
      </c>
      <c r="E521" s="1">
        <v>0.85069444444444453</v>
      </c>
      <c r="F521" s="1" t="str">
        <f>INDEX('Crime Level'!$R$5:$R$29,MATCH('Number of Arrests'!H521,'Crime Level'!$O$5:$O$29,0))</f>
        <v>high</v>
      </c>
      <c r="G521" s="1" t="str">
        <f>INDEX('Attendance Level'!$H$3:$H$27,MATCH('Number of Arrests'!H521,'Attendance Level'!$C$3:$C$27,0))</f>
        <v>low</v>
      </c>
      <c r="H521" t="s">
        <v>25</v>
      </c>
      <c r="I521" t="s">
        <v>26</v>
      </c>
      <c r="J521">
        <v>22</v>
      </c>
      <c r="K521">
        <v>9</v>
      </c>
      <c r="N521">
        <v>4</v>
      </c>
      <c r="O521" s="11" t="s">
        <v>19</v>
      </c>
      <c r="P521" s="14"/>
    </row>
    <row r="522" spans="1:16" x14ac:dyDescent="0.25">
      <c r="A522">
        <v>2014</v>
      </c>
      <c r="B522">
        <v>14</v>
      </c>
      <c r="C522" t="s">
        <v>11</v>
      </c>
      <c r="D522" s="14" t="str">
        <f t="shared" si="22"/>
        <v>Y</v>
      </c>
      <c r="E522" s="1">
        <v>0.54166666666666663</v>
      </c>
      <c r="F522" s="1" t="str">
        <f>INDEX('Crime Level'!$R$5:$R$29,MATCH('Number of Arrests'!H522,'Crime Level'!$O$5:$O$29,0))</f>
        <v>high</v>
      </c>
      <c r="G522" s="1" t="str">
        <f>INDEX('Attendance Level'!$H$3:$H$27,MATCH('Number of Arrests'!H522,'Attendance Level'!$C$3:$C$27,0))</f>
        <v>low</v>
      </c>
      <c r="H522" t="s">
        <v>25</v>
      </c>
      <c r="I522" t="s">
        <v>38</v>
      </c>
      <c r="J522">
        <v>13</v>
      </c>
      <c r="K522">
        <v>28</v>
      </c>
      <c r="N522">
        <v>1</v>
      </c>
      <c r="O522" s="11" t="s">
        <v>14</v>
      </c>
      <c r="P522" s="14"/>
    </row>
    <row r="523" spans="1:16" x14ac:dyDescent="0.25">
      <c r="A523">
        <v>2014</v>
      </c>
      <c r="B523">
        <v>16</v>
      </c>
      <c r="C523" t="s">
        <v>11</v>
      </c>
      <c r="D523" s="14" t="str">
        <f t="shared" si="22"/>
        <v>Y</v>
      </c>
      <c r="E523" s="1">
        <v>0.54166666666666663</v>
      </c>
      <c r="F523" s="1" t="str">
        <f>INDEX('Crime Level'!$R$5:$R$29,MATCH('Number of Arrests'!H523,'Crime Level'!$O$5:$O$29,0))</f>
        <v>high</v>
      </c>
      <c r="G523" s="1" t="str">
        <f>INDEX('Attendance Level'!$H$3:$H$27,MATCH('Number of Arrests'!H523,'Attendance Level'!$C$3:$C$27,0))</f>
        <v>low</v>
      </c>
      <c r="H523" t="s">
        <v>25</v>
      </c>
      <c r="I523" t="s">
        <v>40</v>
      </c>
      <c r="J523">
        <v>37</v>
      </c>
      <c r="K523">
        <v>35</v>
      </c>
      <c r="N523">
        <v>2</v>
      </c>
      <c r="O523" s="11" t="s">
        <v>14</v>
      </c>
      <c r="P523" s="14"/>
    </row>
    <row r="524" spans="1:16" x14ac:dyDescent="0.25">
      <c r="A524">
        <v>2014</v>
      </c>
      <c r="B524">
        <v>17</v>
      </c>
      <c r="C524" t="s">
        <v>11</v>
      </c>
      <c r="D524" s="14" t="str">
        <f t="shared" si="22"/>
        <v>Y</v>
      </c>
      <c r="E524" s="1">
        <v>0.54166666666666663</v>
      </c>
      <c r="F524" s="1" t="str">
        <f>INDEX('Crime Level'!$R$5:$R$29,MATCH('Number of Arrests'!H524,'Crime Level'!$O$5:$O$29,0))</f>
        <v>high</v>
      </c>
      <c r="G524" s="1" t="str">
        <f>INDEX('Attendance Level'!$H$3:$H$27,MATCH('Number of Arrests'!H524,'Attendance Level'!$C$3:$C$27,0))</f>
        <v>low</v>
      </c>
      <c r="H524" t="s">
        <v>25</v>
      </c>
      <c r="I524" t="s">
        <v>42</v>
      </c>
      <c r="J524">
        <v>24</v>
      </c>
      <c r="K524">
        <v>37</v>
      </c>
      <c r="N524">
        <v>7</v>
      </c>
      <c r="O524" s="11" t="s">
        <v>19</v>
      </c>
      <c r="P524" s="14"/>
    </row>
    <row r="525" spans="1:16" x14ac:dyDescent="0.25">
      <c r="A525">
        <v>2015</v>
      </c>
      <c r="B525">
        <v>3</v>
      </c>
      <c r="C525" t="s">
        <v>11</v>
      </c>
      <c r="D525" s="14" t="str">
        <f t="shared" si="22"/>
        <v>Y</v>
      </c>
      <c r="E525" s="1">
        <v>0.68402777777777779</v>
      </c>
      <c r="F525" s="1" t="str">
        <f>INDEX('Crime Level'!$R$5:$R$29,MATCH('Number of Arrests'!H525,'Crime Level'!$O$5:$O$29,0))</f>
        <v>high</v>
      </c>
      <c r="G525" s="1" t="str">
        <f>INDEX('Attendance Level'!$H$3:$H$27,MATCH('Number of Arrests'!H525,'Attendance Level'!$C$3:$C$27,0))</f>
        <v>low</v>
      </c>
      <c r="H525" t="s">
        <v>25</v>
      </c>
      <c r="I525" t="s">
        <v>26</v>
      </c>
      <c r="J525">
        <v>14</v>
      </c>
      <c r="K525">
        <v>41</v>
      </c>
      <c r="N525">
        <v>5</v>
      </c>
      <c r="O525" s="11" t="s">
        <v>19</v>
      </c>
      <c r="P525" s="14"/>
    </row>
    <row r="526" spans="1:16" x14ac:dyDescent="0.25">
      <c r="A526">
        <v>2015</v>
      </c>
      <c r="B526">
        <v>7</v>
      </c>
      <c r="C526" t="s">
        <v>11</v>
      </c>
      <c r="D526" s="14" t="str">
        <f t="shared" si="22"/>
        <v>Y</v>
      </c>
      <c r="E526" s="1">
        <v>0.54166666666666663</v>
      </c>
      <c r="F526" s="1" t="str">
        <f>INDEX('Crime Level'!$R$5:$R$29,MATCH('Number of Arrests'!H526,'Crime Level'!$O$5:$O$29,0))</f>
        <v>high</v>
      </c>
      <c r="G526" s="1" t="str">
        <f>INDEX('Attendance Level'!$H$3:$H$27,MATCH('Number of Arrests'!H526,'Attendance Level'!$C$3:$C$27,0))</f>
        <v>low</v>
      </c>
      <c r="H526" t="s">
        <v>25</v>
      </c>
      <c r="I526" t="s">
        <v>32</v>
      </c>
      <c r="J526">
        <v>44</v>
      </c>
      <c r="K526">
        <v>26</v>
      </c>
      <c r="N526">
        <v>1</v>
      </c>
      <c r="O526" s="11" t="s">
        <v>14</v>
      </c>
      <c r="P526" s="14"/>
    </row>
    <row r="527" spans="1:16" x14ac:dyDescent="0.25">
      <c r="A527">
        <v>2015</v>
      </c>
      <c r="B527">
        <v>11</v>
      </c>
      <c r="C527" t="s">
        <v>11</v>
      </c>
      <c r="D527" s="14" t="str">
        <f t="shared" si="22"/>
        <v>Y</v>
      </c>
      <c r="E527" s="1">
        <v>0.54166666666666663</v>
      </c>
      <c r="F527" s="1" t="str">
        <f>INDEX('Crime Level'!$R$5:$R$29,MATCH('Number of Arrests'!H527,'Crime Level'!$O$5:$O$29,0))</f>
        <v>high</v>
      </c>
      <c r="G527" s="1" t="str">
        <f>INDEX('Attendance Level'!$H$3:$H$27,MATCH('Number of Arrests'!H527,'Attendance Level'!$C$3:$C$27,0))</f>
        <v>low</v>
      </c>
      <c r="H527" t="s">
        <v>25</v>
      </c>
      <c r="I527" t="s">
        <v>20</v>
      </c>
      <c r="J527">
        <v>14</v>
      </c>
      <c r="K527">
        <v>24</v>
      </c>
      <c r="N527">
        <v>1</v>
      </c>
      <c r="O527" s="11" t="s">
        <v>14</v>
      </c>
      <c r="P527" s="14"/>
    </row>
    <row r="528" spans="1:16" x14ac:dyDescent="0.25">
      <c r="A528">
        <v>2015</v>
      </c>
      <c r="B528">
        <v>13</v>
      </c>
      <c r="C528" t="s">
        <v>11</v>
      </c>
      <c r="D528" s="14" t="str">
        <f t="shared" si="22"/>
        <v>Y</v>
      </c>
      <c r="E528" s="1">
        <v>0.54166666666666663</v>
      </c>
      <c r="F528" s="1" t="str">
        <f>INDEX('Crime Level'!$R$5:$R$29,MATCH('Number of Arrests'!H528,'Crime Level'!$O$5:$O$29,0))</f>
        <v>high</v>
      </c>
      <c r="G528" s="1" t="str">
        <f>INDEX('Attendance Level'!$H$3:$H$27,MATCH('Number of Arrests'!H528,'Attendance Level'!$C$3:$C$27,0))</f>
        <v>low</v>
      </c>
      <c r="H528" t="s">
        <v>25</v>
      </c>
      <c r="I528" t="s">
        <v>38</v>
      </c>
      <c r="J528">
        <v>15</v>
      </c>
      <c r="K528">
        <v>13</v>
      </c>
      <c r="N528">
        <v>2</v>
      </c>
      <c r="O528" s="11" t="s">
        <v>14</v>
      </c>
      <c r="P528" s="14"/>
    </row>
    <row r="529" spans="1:16" x14ac:dyDescent="0.25">
      <c r="A529">
        <v>2015</v>
      </c>
      <c r="B529">
        <v>14</v>
      </c>
      <c r="C529" t="s">
        <v>27</v>
      </c>
      <c r="D529" s="14" t="str">
        <f t="shared" si="22"/>
        <v>N</v>
      </c>
      <c r="E529" s="1">
        <v>0.85416666666666663</v>
      </c>
      <c r="F529" s="1" t="str">
        <f>INDEX('Crime Level'!$R$5:$R$29,MATCH('Number of Arrests'!H529,'Crime Level'!$O$5:$O$29,0))</f>
        <v>high</v>
      </c>
      <c r="G529" s="1" t="str">
        <f>INDEX('Attendance Level'!$H$3:$H$27,MATCH('Number of Arrests'!H529,'Attendance Level'!$C$3:$C$27,0))</f>
        <v>low</v>
      </c>
      <c r="H529" t="s">
        <v>25</v>
      </c>
      <c r="I529" t="s">
        <v>15</v>
      </c>
      <c r="J529">
        <v>24</v>
      </c>
      <c r="K529">
        <v>31</v>
      </c>
      <c r="N529">
        <v>2</v>
      </c>
      <c r="O529" s="11" t="s">
        <v>14</v>
      </c>
      <c r="P529" s="14"/>
    </row>
    <row r="530" spans="1:16" x14ac:dyDescent="0.25">
      <c r="A530">
        <v>2015</v>
      </c>
      <c r="B530">
        <v>16</v>
      </c>
      <c r="C530" t="s">
        <v>11</v>
      </c>
      <c r="D530" s="14" t="str">
        <f t="shared" si="22"/>
        <v>Y</v>
      </c>
      <c r="E530" s="1">
        <v>0.54166666666666663</v>
      </c>
      <c r="F530" s="1" t="str">
        <f>INDEX('Crime Level'!$R$5:$R$29,MATCH('Number of Arrests'!H530,'Crime Level'!$O$5:$O$29,0))</f>
        <v>high</v>
      </c>
      <c r="G530" s="1" t="str">
        <f>INDEX('Attendance Level'!$H$3:$H$27,MATCH('Number of Arrests'!H530,'Attendance Level'!$C$3:$C$27,0))</f>
        <v>low</v>
      </c>
      <c r="H530" t="s">
        <v>25</v>
      </c>
      <c r="I530" t="s">
        <v>33</v>
      </c>
      <c r="J530">
        <v>12</v>
      </c>
      <c r="K530">
        <v>18</v>
      </c>
      <c r="N530">
        <v>0</v>
      </c>
      <c r="O530" s="11" t="s">
        <v>14</v>
      </c>
      <c r="P530" s="14"/>
    </row>
    <row r="531" spans="1:16" x14ac:dyDescent="0.25">
      <c r="A531">
        <v>2015</v>
      </c>
      <c r="B531">
        <v>17</v>
      </c>
      <c r="C531" t="s">
        <v>11</v>
      </c>
      <c r="D531" s="14" t="str">
        <f t="shared" si="22"/>
        <v>Y</v>
      </c>
      <c r="E531" s="1">
        <v>0.54166666666666663</v>
      </c>
      <c r="F531" s="1" t="str">
        <f>INDEX('Crime Level'!$R$5:$R$29,MATCH('Number of Arrests'!H531,'Crime Level'!$O$5:$O$29,0))</f>
        <v>high</v>
      </c>
      <c r="G531" s="1" t="str">
        <f>INDEX('Attendance Level'!$H$3:$H$27,MATCH('Number of Arrests'!H531,'Attendance Level'!$C$3:$C$27,0))</f>
        <v>low</v>
      </c>
      <c r="H531" t="s">
        <v>25</v>
      </c>
      <c r="I531" t="s">
        <v>43</v>
      </c>
      <c r="J531">
        <v>20</v>
      </c>
      <c r="K531">
        <v>10</v>
      </c>
      <c r="N531">
        <v>1</v>
      </c>
      <c r="O531" s="11" t="s">
        <v>19</v>
      </c>
      <c r="P531" s="14"/>
    </row>
    <row r="532" spans="1:16" x14ac:dyDescent="0.25">
      <c r="A532">
        <v>2011</v>
      </c>
      <c r="B532">
        <v>2</v>
      </c>
      <c r="C532" t="s">
        <v>11</v>
      </c>
      <c r="D532" s="14" t="str">
        <f t="shared" si="22"/>
        <v>Y</v>
      </c>
      <c r="E532" s="1">
        <v>0.67708333333333337</v>
      </c>
      <c r="F532" s="1" t="str">
        <f>INDEX('Crime Level'!$R$5:$R$29,MATCH('Number of Arrests'!H532,'Crime Level'!$O$5:$O$29,0))</f>
        <v>low</v>
      </c>
      <c r="G532" s="1" t="str">
        <f>INDEX('Attendance Level'!$H$3:$H$27,MATCH('Number of Arrests'!H532,'Attendance Level'!$C$3:$C$27,0))</f>
        <v>low</v>
      </c>
      <c r="H532" t="s">
        <v>43</v>
      </c>
      <c r="I532" t="s">
        <v>34</v>
      </c>
      <c r="J532">
        <v>35</v>
      </c>
      <c r="K532">
        <v>21</v>
      </c>
      <c r="L532" t="str">
        <f t="shared" ref="L532:L555" si="23">IF(J532&gt;K532,"win","lose")</f>
        <v>win</v>
      </c>
      <c r="N532">
        <v>4</v>
      </c>
      <c r="O532" s="11" t="s">
        <v>14</v>
      </c>
    </row>
    <row r="533" spans="1:16" x14ac:dyDescent="0.25">
      <c r="A533">
        <v>2011</v>
      </c>
      <c r="B533">
        <v>5</v>
      </c>
      <c r="C533" t="s">
        <v>11</v>
      </c>
      <c r="D533" s="14" t="str">
        <f t="shared" si="22"/>
        <v>Y</v>
      </c>
      <c r="E533" s="1">
        <v>0.67708333333333337</v>
      </c>
      <c r="F533" s="1" t="str">
        <f>INDEX('Crime Level'!$R$5:$R$29,MATCH('Number of Arrests'!H533,'Crime Level'!$O$5:$O$29,0))</f>
        <v>low</v>
      </c>
      <c r="G533" s="1" t="str">
        <f>INDEX('Attendance Level'!$H$3:$H$27,MATCH('Number of Arrests'!H533,'Attendance Level'!$C$3:$C$27,0))</f>
        <v>low</v>
      </c>
      <c r="H533" t="s">
        <v>43</v>
      </c>
      <c r="I533" t="s">
        <v>42</v>
      </c>
      <c r="J533">
        <v>30</v>
      </c>
      <c r="K533">
        <v>21</v>
      </c>
      <c r="L533" t="str">
        <f t="shared" si="23"/>
        <v>win</v>
      </c>
      <c r="N533">
        <v>6</v>
      </c>
      <c r="O533" s="11" t="s">
        <v>19</v>
      </c>
    </row>
    <row r="534" spans="1:16" x14ac:dyDescent="0.25">
      <c r="A534">
        <v>2011</v>
      </c>
      <c r="B534">
        <v>6</v>
      </c>
      <c r="C534" t="s">
        <v>11</v>
      </c>
      <c r="D534" s="14" t="str">
        <f t="shared" si="22"/>
        <v>Y</v>
      </c>
      <c r="E534" s="1">
        <v>0.67708333333333337</v>
      </c>
      <c r="F534" s="1" t="str">
        <f>INDEX('Crime Level'!$R$5:$R$29,MATCH('Number of Arrests'!H534,'Crime Level'!$O$5:$O$29,0))</f>
        <v>low</v>
      </c>
      <c r="G534" s="1" t="str">
        <f>INDEX('Attendance Level'!$H$3:$H$27,MATCH('Number of Arrests'!H534,'Attendance Level'!$C$3:$C$27,0))</f>
        <v>low</v>
      </c>
      <c r="H534" t="s">
        <v>43</v>
      </c>
      <c r="I534" t="s">
        <v>20</v>
      </c>
      <c r="J534">
        <v>20</v>
      </c>
      <c r="K534">
        <v>16</v>
      </c>
      <c r="L534" t="str">
        <f t="shared" si="23"/>
        <v>win</v>
      </c>
      <c r="N534">
        <v>7</v>
      </c>
      <c r="O534" s="11" t="s">
        <v>14</v>
      </c>
    </row>
    <row r="535" spans="1:16" x14ac:dyDescent="0.25">
      <c r="A535">
        <v>2011</v>
      </c>
      <c r="B535">
        <v>9</v>
      </c>
      <c r="C535" t="s">
        <v>11</v>
      </c>
      <c r="D535" s="14" t="str">
        <f t="shared" si="22"/>
        <v>Y</v>
      </c>
      <c r="E535" s="1">
        <v>0.67708333333333337</v>
      </c>
      <c r="F535" s="1" t="str">
        <f>INDEX('Crime Level'!$R$5:$R$29,MATCH('Number of Arrests'!H535,'Crime Level'!$O$5:$O$29,0))</f>
        <v>low</v>
      </c>
      <c r="G535" s="1" t="str">
        <f>INDEX('Attendance Level'!$H$3:$H$27,MATCH('Number of Arrests'!H535,'Attendance Level'!$C$3:$C$27,0))</f>
        <v>low</v>
      </c>
      <c r="H535" t="s">
        <v>43</v>
      </c>
      <c r="I535" t="s">
        <v>15</v>
      </c>
      <c r="J535">
        <v>20</v>
      </c>
      <c r="K535">
        <v>24</v>
      </c>
      <c r="L535" t="str">
        <f t="shared" si="23"/>
        <v>lose</v>
      </c>
      <c r="N535">
        <v>2</v>
      </c>
      <c r="O535" s="11" t="s">
        <v>14</v>
      </c>
    </row>
    <row r="536" spans="1:16" x14ac:dyDescent="0.25">
      <c r="A536">
        <v>2011</v>
      </c>
      <c r="B536">
        <v>11</v>
      </c>
      <c r="C536" t="s">
        <v>27</v>
      </c>
      <c r="D536" s="14" t="str">
        <f t="shared" si="22"/>
        <v>N</v>
      </c>
      <c r="E536" s="1">
        <v>0.85416666666666663</v>
      </c>
      <c r="F536" s="1" t="str">
        <f>INDEX('Crime Level'!$R$5:$R$29,MATCH('Number of Arrests'!H536,'Crime Level'!$O$5:$O$29,0))</f>
        <v>low</v>
      </c>
      <c r="G536" s="1" t="str">
        <f>INDEX('Attendance Level'!$H$3:$H$27,MATCH('Number of Arrests'!H536,'Attendance Level'!$C$3:$C$27,0))</f>
        <v>low</v>
      </c>
      <c r="H536" t="s">
        <v>43</v>
      </c>
      <c r="I536" t="s">
        <v>36</v>
      </c>
      <c r="J536">
        <v>34</v>
      </c>
      <c r="K536">
        <v>3</v>
      </c>
      <c r="L536" t="str">
        <f t="shared" si="23"/>
        <v>win</v>
      </c>
      <c r="N536">
        <v>12</v>
      </c>
      <c r="O536" s="11" t="s">
        <v>14</v>
      </c>
    </row>
    <row r="537" spans="1:16" x14ac:dyDescent="0.25">
      <c r="A537">
        <v>2011</v>
      </c>
      <c r="B537">
        <v>13</v>
      </c>
      <c r="C537" t="s">
        <v>11</v>
      </c>
      <c r="D537" s="14" t="str">
        <f t="shared" si="22"/>
        <v>Y</v>
      </c>
      <c r="E537" s="1">
        <v>0.54166666666666663</v>
      </c>
      <c r="F537" s="1" t="str">
        <f>INDEX('Crime Level'!$R$5:$R$29,MATCH('Number of Arrests'!H537,'Crime Level'!$O$5:$O$29,0))</f>
        <v>low</v>
      </c>
      <c r="G537" s="1" t="str">
        <f>INDEX('Attendance Level'!$H$3:$H$27,MATCH('Number of Arrests'!H537,'Attendance Level'!$C$3:$C$27,0))</f>
        <v>low</v>
      </c>
      <c r="H537" t="s">
        <v>43</v>
      </c>
      <c r="I537" t="s">
        <v>33</v>
      </c>
      <c r="J537">
        <v>31</v>
      </c>
      <c r="K537">
        <v>24</v>
      </c>
      <c r="L537" t="str">
        <f t="shared" si="23"/>
        <v>win</v>
      </c>
      <c r="N537">
        <v>6</v>
      </c>
      <c r="O537" s="11" t="s">
        <v>14</v>
      </c>
    </row>
    <row r="538" spans="1:16" x14ac:dyDescent="0.25">
      <c r="A538">
        <v>2011</v>
      </c>
      <c r="B538">
        <v>16</v>
      </c>
      <c r="C538" t="s">
        <v>46</v>
      </c>
      <c r="D538" s="14" t="str">
        <f t="shared" si="22"/>
        <v>Y</v>
      </c>
      <c r="E538" s="1">
        <v>0.54166666666666663</v>
      </c>
      <c r="F538" s="1" t="str">
        <f>INDEX('Crime Level'!$R$5:$R$29,MATCH('Number of Arrests'!H538,'Crime Level'!$O$5:$O$29,0))</f>
        <v>low</v>
      </c>
      <c r="G538" s="1" t="str">
        <f>INDEX('Attendance Level'!$H$3:$H$27,MATCH('Number of Arrests'!H538,'Attendance Level'!$C$3:$C$27,0))</f>
        <v>low</v>
      </c>
      <c r="H538" t="s">
        <v>43</v>
      </c>
      <c r="I538" t="s">
        <v>25</v>
      </c>
      <c r="J538">
        <v>27</v>
      </c>
      <c r="K538">
        <v>24</v>
      </c>
      <c r="L538" t="str">
        <f t="shared" si="23"/>
        <v>win</v>
      </c>
      <c r="N538">
        <v>3</v>
      </c>
      <c r="O538" s="11" t="s">
        <v>19</v>
      </c>
    </row>
    <row r="539" spans="1:16" x14ac:dyDescent="0.25">
      <c r="A539">
        <v>2011</v>
      </c>
      <c r="B539">
        <v>17</v>
      </c>
      <c r="C539" t="s">
        <v>11</v>
      </c>
      <c r="D539" s="14" t="str">
        <f t="shared" si="22"/>
        <v>Y</v>
      </c>
      <c r="E539" s="1">
        <v>0.54166666666666663</v>
      </c>
      <c r="F539" s="1" t="str">
        <f>INDEX('Crime Level'!$R$5:$R$29,MATCH('Number of Arrests'!H539,'Crime Level'!$O$5:$O$29,0))</f>
        <v>low</v>
      </c>
      <c r="G539" s="1" t="str">
        <f>INDEX('Attendance Level'!$H$3:$H$27,MATCH('Number of Arrests'!H539,'Attendance Level'!$C$3:$C$27,0))</f>
        <v>low</v>
      </c>
      <c r="H539" t="s">
        <v>43</v>
      </c>
      <c r="I539" t="s">
        <v>26</v>
      </c>
      <c r="J539">
        <v>49</v>
      </c>
      <c r="K539">
        <v>21</v>
      </c>
      <c r="L539" t="str">
        <f t="shared" si="23"/>
        <v>win</v>
      </c>
      <c r="N539">
        <v>1</v>
      </c>
      <c r="O539" s="11" t="s">
        <v>19</v>
      </c>
    </row>
    <row r="540" spans="1:16" x14ac:dyDescent="0.25">
      <c r="A540">
        <v>2012</v>
      </c>
      <c r="B540">
        <v>2</v>
      </c>
      <c r="C540" t="s">
        <v>11</v>
      </c>
      <c r="D540" s="14" t="str">
        <f t="shared" si="22"/>
        <v>Y</v>
      </c>
      <c r="E540" s="1">
        <v>0.54166666666666663</v>
      </c>
      <c r="F540" s="1" t="str">
        <f>INDEX('Crime Level'!$R$5:$R$29,MATCH('Number of Arrests'!H540,'Crime Level'!$O$5:$O$29,0))</f>
        <v>low</v>
      </c>
      <c r="G540" s="1" t="str">
        <f>INDEX('Attendance Level'!$H$3:$H$27,MATCH('Number of Arrests'!H540,'Attendance Level'!$C$3:$C$27,0))</f>
        <v>low</v>
      </c>
      <c r="H540" t="s">
        <v>43</v>
      </c>
      <c r="I540" t="s">
        <v>12</v>
      </c>
      <c r="J540">
        <v>18</v>
      </c>
      <c r="K540">
        <v>20</v>
      </c>
      <c r="L540" t="str">
        <f t="shared" si="23"/>
        <v>lose</v>
      </c>
      <c r="N540">
        <v>9</v>
      </c>
      <c r="O540" s="11" t="s">
        <v>14</v>
      </c>
    </row>
    <row r="541" spans="1:16" x14ac:dyDescent="0.25">
      <c r="A541">
        <v>2012</v>
      </c>
      <c r="B541">
        <v>5</v>
      </c>
      <c r="C541" t="s">
        <v>11</v>
      </c>
      <c r="D541" s="14" t="str">
        <f t="shared" si="22"/>
        <v>Y</v>
      </c>
      <c r="E541" s="1">
        <v>0.68402777777777779</v>
      </c>
      <c r="F541" s="1" t="str">
        <f>INDEX('Crime Level'!$R$5:$R$29,MATCH('Number of Arrests'!H541,'Crime Level'!$O$5:$O$29,0))</f>
        <v>low</v>
      </c>
      <c r="G541" s="1" t="str">
        <f>INDEX('Attendance Level'!$H$3:$H$27,MATCH('Number of Arrests'!H541,'Attendance Level'!$C$3:$C$27,0))</f>
        <v>low</v>
      </c>
      <c r="H541" t="s">
        <v>43</v>
      </c>
      <c r="I541" t="s">
        <v>48</v>
      </c>
      <c r="J541">
        <v>31</v>
      </c>
      <c r="K541">
        <v>21</v>
      </c>
      <c r="L541" t="str">
        <f t="shared" si="23"/>
        <v>win</v>
      </c>
      <c r="N541">
        <v>6</v>
      </c>
      <c r="O541" s="11" t="s">
        <v>14</v>
      </c>
    </row>
    <row r="542" spans="1:16" x14ac:dyDescent="0.25">
      <c r="A542">
        <v>2012</v>
      </c>
      <c r="B542">
        <v>7</v>
      </c>
      <c r="C542" t="s">
        <v>11</v>
      </c>
      <c r="D542" s="14" t="str">
        <f t="shared" si="22"/>
        <v>Y</v>
      </c>
      <c r="E542" s="1">
        <v>0.68402777777777779</v>
      </c>
      <c r="F542" s="1" t="str">
        <f>INDEX('Crime Level'!$R$5:$R$29,MATCH('Number of Arrests'!H542,'Crime Level'!$O$5:$O$29,0))</f>
        <v>low</v>
      </c>
      <c r="G542" s="1" t="str">
        <f>INDEX('Attendance Level'!$H$3:$H$27,MATCH('Number of Arrests'!H542,'Attendance Level'!$C$3:$C$27,0))</f>
        <v>low</v>
      </c>
      <c r="H542" t="s">
        <v>43</v>
      </c>
      <c r="I542" t="s">
        <v>42</v>
      </c>
      <c r="J542">
        <v>29</v>
      </c>
      <c r="K542">
        <v>26</v>
      </c>
      <c r="L542" t="str">
        <f t="shared" si="23"/>
        <v>win</v>
      </c>
      <c r="M542" t="s">
        <v>18</v>
      </c>
      <c r="N542">
        <v>4</v>
      </c>
      <c r="O542" s="11" t="s">
        <v>19</v>
      </c>
    </row>
    <row r="543" spans="1:16" x14ac:dyDescent="0.25">
      <c r="A543">
        <v>2012</v>
      </c>
      <c r="B543">
        <v>10</v>
      </c>
      <c r="C543" t="s">
        <v>11</v>
      </c>
      <c r="D543" s="14" t="str">
        <f t="shared" si="22"/>
        <v>Y</v>
      </c>
      <c r="E543" s="1">
        <v>0.54166666666666663</v>
      </c>
      <c r="F543" s="1" t="str">
        <f>INDEX('Crime Level'!$R$5:$R$29,MATCH('Number of Arrests'!H543,'Crime Level'!$O$5:$O$29,0))</f>
        <v>low</v>
      </c>
      <c r="G543" s="1" t="str">
        <f>INDEX('Attendance Level'!$H$3:$H$27,MATCH('Number of Arrests'!H543,'Attendance Level'!$C$3:$C$27,0))</f>
        <v>low</v>
      </c>
      <c r="H543" t="s">
        <v>43</v>
      </c>
      <c r="I543" t="s">
        <v>26</v>
      </c>
      <c r="J543">
        <v>37</v>
      </c>
      <c r="K543">
        <v>31</v>
      </c>
      <c r="L543" t="str">
        <f t="shared" si="23"/>
        <v>win</v>
      </c>
      <c r="N543">
        <v>5</v>
      </c>
      <c r="O543" s="11" t="s">
        <v>19</v>
      </c>
    </row>
    <row r="544" spans="1:16" x14ac:dyDescent="0.25">
      <c r="A544">
        <v>2012</v>
      </c>
      <c r="B544">
        <v>11</v>
      </c>
      <c r="C544" t="s">
        <v>11</v>
      </c>
      <c r="D544" s="14" t="str">
        <f t="shared" si="22"/>
        <v>Y</v>
      </c>
      <c r="E544" s="1">
        <v>0.68402777777777779</v>
      </c>
      <c r="F544" s="1" t="str">
        <f>INDEX('Crime Level'!$R$5:$R$29,MATCH('Number of Arrests'!H544,'Crime Level'!$O$5:$O$29,0))</f>
        <v>low</v>
      </c>
      <c r="G544" s="1" t="str">
        <f>INDEX('Attendance Level'!$H$3:$H$27,MATCH('Number of Arrests'!H544,'Attendance Level'!$C$3:$C$27,0))</f>
        <v>low</v>
      </c>
      <c r="H544" t="s">
        <v>43</v>
      </c>
      <c r="I544" t="s">
        <v>33</v>
      </c>
      <c r="J544">
        <v>59</v>
      </c>
      <c r="K544">
        <v>24</v>
      </c>
      <c r="L544" t="str">
        <f t="shared" si="23"/>
        <v>win</v>
      </c>
      <c r="N544">
        <v>3</v>
      </c>
      <c r="O544" s="11" t="s">
        <v>14</v>
      </c>
    </row>
    <row r="545" spans="1:16" x14ac:dyDescent="0.25">
      <c r="A545">
        <v>2012</v>
      </c>
      <c r="B545">
        <v>14</v>
      </c>
      <c r="C545" t="s">
        <v>27</v>
      </c>
      <c r="D545" s="14" t="str">
        <f t="shared" si="22"/>
        <v>N</v>
      </c>
      <c r="E545" s="1">
        <v>0.85416666666666663</v>
      </c>
      <c r="F545" s="1" t="str">
        <f>INDEX('Crime Level'!$R$5:$R$29,MATCH('Number of Arrests'!H545,'Crime Level'!$O$5:$O$29,0))</f>
        <v>low</v>
      </c>
      <c r="G545" s="1" t="str">
        <f>INDEX('Attendance Level'!$H$3:$H$27,MATCH('Number of Arrests'!H545,'Attendance Level'!$C$3:$C$27,0))</f>
        <v>low</v>
      </c>
      <c r="H545" t="s">
        <v>43</v>
      </c>
      <c r="I545" t="s">
        <v>32</v>
      </c>
      <c r="J545">
        <v>42</v>
      </c>
      <c r="K545">
        <v>14</v>
      </c>
      <c r="L545" t="str">
        <f t="shared" si="23"/>
        <v>win</v>
      </c>
      <c r="N545">
        <v>7</v>
      </c>
      <c r="O545" s="11" t="s">
        <v>14</v>
      </c>
    </row>
    <row r="546" spans="1:16" x14ac:dyDescent="0.25">
      <c r="A546">
        <v>2012</v>
      </c>
      <c r="B546">
        <v>15</v>
      </c>
      <c r="C546" t="s">
        <v>11</v>
      </c>
      <c r="D546" s="14" t="str">
        <f t="shared" si="22"/>
        <v>Y</v>
      </c>
      <c r="E546" s="1">
        <v>0.84722222222222221</v>
      </c>
      <c r="F546" s="1" t="str">
        <f>INDEX('Crime Level'!$R$5:$R$29,MATCH('Number of Arrests'!H546,'Crime Level'!$O$5:$O$29,0))</f>
        <v>low</v>
      </c>
      <c r="G546" s="1" t="str">
        <f>INDEX('Attendance Level'!$H$3:$H$27,MATCH('Number of Arrests'!H546,'Attendance Level'!$C$3:$C$27,0))</f>
        <v>low</v>
      </c>
      <c r="H546" t="s">
        <v>43</v>
      </c>
      <c r="I546" t="s">
        <v>21</v>
      </c>
      <c r="J546">
        <v>34</v>
      </c>
      <c r="K546">
        <v>41</v>
      </c>
      <c r="L546" t="str">
        <f t="shared" si="23"/>
        <v>lose</v>
      </c>
      <c r="N546">
        <v>7</v>
      </c>
      <c r="O546" s="11" t="s">
        <v>14</v>
      </c>
    </row>
    <row r="547" spans="1:16" x14ac:dyDescent="0.25">
      <c r="A547">
        <v>2012</v>
      </c>
      <c r="B547">
        <v>17</v>
      </c>
      <c r="C547" t="s">
        <v>11</v>
      </c>
      <c r="D547" s="14" t="str">
        <f t="shared" si="22"/>
        <v>Y</v>
      </c>
      <c r="E547" s="1">
        <v>0.68402777777777779</v>
      </c>
      <c r="F547" s="1" t="str">
        <f>INDEX('Crime Level'!$R$5:$R$29,MATCH('Number of Arrests'!H547,'Crime Level'!$O$5:$O$29,0))</f>
        <v>low</v>
      </c>
      <c r="G547" s="1" t="str">
        <f>INDEX('Attendance Level'!$H$3:$H$27,MATCH('Number of Arrests'!H547,'Attendance Level'!$C$3:$C$27,0))</f>
        <v>low</v>
      </c>
      <c r="H547" t="s">
        <v>43</v>
      </c>
      <c r="I547" t="s">
        <v>25</v>
      </c>
      <c r="J547">
        <v>28</v>
      </c>
      <c r="K547">
        <v>0</v>
      </c>
      <c r="L547" t="str">
        <f t="shared" si="23"/>
        <v>win</v>
      </c>
      <c r="N547">
        <v>2</v>
      </c>
      <c r="O547" s="11" t="s">
        <v>19</v>
      </c>
    </row>
    <row r="548" spans="1:16" x14ac:dyDescent="0.25">
      <c r="A548">
        <v>2013</v>
      </c>
      <c r="B548">
        <v>2</v>
      </c>
      <c r="C548" t="s">
        <v>30</v>
      </c>
      <c r="D548" s="14" t="str">
        <f t="shared" si="22"/>
        <v>N</v>
      </c>
      <c r="E548" s="1">
        <v>0.85069444444444453</v>
      </c>
      <c r="F548" s="1" t="str">
        <f>INDEX('Crime Level'!$R$5:$R$29,MATCH('Number of Arrests'!H548,'Crime Level'!$O$5:$O$29,0))</f>
        <v>low</v>
      </c>
      <c r="G548" s="1" t="str">
        <f>INDEX('Attendance Level'!$H$3:$H$27,MATCH('Number of Arrests'!H548,'Attendance Level'!$C$3:$C$27,0))</f>
        <v>low</v>
      </c>
      <c r="H548" t="s">
        <v>43</v>
      </c>
      <c r="I548" t="s">
        <v>42</v>
      </c>
      <c r="J548">
        <v>13</v>
      </c>
      <c r="K548">
        <v>10</v>
      </c>
      <c r="L548" t="str">
        <f t="shared" si="23"/>
        <v>win</v>
      </c>
      <c r="N548">
        <v>14</v>
      </c>
      <c r="O548" s="11" t="s">
        <v>19</v>
      </c>
    </row>
    <row r="549" spans="1:16" x14ac:dyDescent="0.25">
      <c r="A549">
        <v>2013</v>
      </c>
      <c r="B549">
        <v>3</v>
      </c>
      <c r="C549" t="s">
        <v>11</v>
      </c>
      <c r="D549" s="14" t="str">
        <f t="shared" si="22"/>
        <v>Y</v>
      </c>
      <c r="E549" s="1">
        <v>0.54166666666666663</v>
      </c>
      <c r="F549" s="1" t="str">
        <f>INDEX('Crime Level'!$R$5:$R$29,MATCH('Number of Arrests'!H549,'Crime Level'!$O$5:$O$29,0))</f>
        <v>low</v>
      </c>
      <c r="G549" s="1" t="str">
        <f>INDEX('Attendance Level'!$H$3:$H$27,MATCH('Number of Arrests'!H549,'Attendance Level'!$C$3:$C$27,0))</f>
        <v>low</v>
      </c>
      <c r="H549" t="s">
        <v>43</v>
      </c>
      <c r="I549" t="s">
        <v>47</v>
      </c>
      <c r="J549">
        <v>23</v>
      </c>
      <c r="K549">
        <v>3</v>
      </c>
      <c r="L549" t="str">
        <f t="shared" si="23"/>
        <v>win</v>
      </c>
      <c r="N549">
        <v>1</v>
      </c>
      <c r="O549" s="11" t="s">
        <v>14</v>
      </c>
    </row>
    <row r="550" spans="1:16" x14ac:dyDescent="0.25">
      <c r="A550">
        <v>2013</v>
      </c>
      <c r="B550">
        <v>6</v>
      </c>
      <c r="C550" t="s">
        <v>11</v>
      </c>
      <c r="D550" s="14" t="str">
        <f t="shared" si="22"/>
        <v>Y</v>
      </c>
      <c r="E550" s="1">
        <v>0.68402777777777779</v>
      </c>
      <c r="F550" s="1" t="str">
        <f>INDEX('Crime Level'!$R$5:$R$29,MATCH('Number of Arrests'!H550,'Crime Level'!$O$5:$O$29,0))</f>
        <v>low</v>
      </c>
      <c r="G550" s="1" t="str">
        <f>INDEX('Attendance Level'!$H$3:$H$27,MATCH('Number of Arrests'!H550,'Attendance Level'!$C$3:$C$27,0))</f>
        <v>low</v>
      </c>
      <c r="H550" t="s">
        <v>43</v>
      </c>
      <c r="I550" t="s">
        <v>37</v>
      </c>
      <c r="J550">
        <v>30</v>
      </c>
      <c r="K550">
        <v>27</v>
      </c>
      <c r="L550" t="str">
        <f t="shared" si="23"/>
        <v>win</v>
      </c>
      <c r="N550">
        <v>6</v>
      </c>
      <c r="O550" s="11" t="s">
        <v>14</v>
      </c>
    </row>
    <row r="551" spans="1:16" x14ac:dyDescent="0.25">
      <c r="A551">
        <v>2013</v>
      </c>
      <c r="B551">
        <v>8</v>
      </c>
      <c r="C551" t="s">
        <v>11</v>
      </c>
      <c r="D551" s="14" t="str">
        <f t="shared" si="22"/>
        <v>Y</v>
      </c>
      <c r="E551" s="1">
        <v>0.54166666666666663</v>
      </c>
      <c r="F551" s="1" t="str">
        <f>INDEX('Crime Level'!$R$5:$R$29,MATCH('Number of Arrests'!H551,'Crime Level'!$O$5:$O$29,0))</f>
        <v>low</v>
      </c>
      <c r="G551" s="1" t="str">
        <f>INDEX('Attendance Level'!$H$3:$H$27,MATCH('Number of Arrests'!H551,'Attendance Level'!$C$3:$C$27,0))</f>
        <v>low</v>
      </c>
      <c r="H551" t="s">
        <v>43</v>
      </c>
      <c r="I551" t="s">
        <v>25</v>
      </c>
      <c r="J551">
        <v>27</v>
      </c>
      <c r="K551">
        <v>17</v>
      </c>
      <c r="L551" t="str">
        <f t="shared" si="23"/>
        <v>win</v>
      </c>
      <c r="N551">
        <v>1</v>
      </c>
      <c r="O551" s="11" t="s">
        <v>19</v>
      </c>
    </row>
    <row r="552" spans="1:16" x14ac:dyDescent="0.25">
      <c r="A552">
        <v>2013</v>
      </c>
      <c r="B552">
        <v>9</v>
      </c>
      <c r="C552" t="s">
        <v>11</v>
      </c>
      <c r="D552" s="14" t="str">
        <f t="shared" si="22"/>
        <v>Y</v>
      </c>
      <c r="E552" s="1">
        <v>0.68402777777777779</v>
      </c>
      <c r="F552" s="1" t="str">
        <f>INDEX('Crime Level'!$R$5:$R$29,MATCH('Number of Arrests'!H552,'Crime Level'!$O$5:$O$29,0))</f>
        <v>low</v>
      </c>
      <c r="G552" s="1" t="str">
        <f>INDEX('Attendance Level'!$H$3:$H$27,MATCH('Number of Arrests'!H552,'Attendance Level'!$C$3:$C$27,0))</f>
        <v>low</v>
      </c>
      <c r="H552" t="s">
        <v>43</v>
      </c>
      <c r="I552" t="s">
        <v>16</v>
      </c>
      <c r="J552">
        <v>55</v>
      </c>
      <c r="K552">
        <v>31</v>
      </c>
      <c r="L552" t="str">
        <f t="shared" si="23"/>
        <v>win</v>
      </c>
      <c r="N552">
        <v>2</v>
      </c>
      <c r="O552" s="11" t="s">
        <v>14</v>
      </c>
    </row>
    <row r="553" spans="1:16" x14ac:dyDescent="0.25">
      <c r="A553">
        <v>2013</v>
      </c>
      <c r="B553">
        <v>12</v>
      </c>
      <c r="C553" t="s">
        <v>11</v>
      </c>
      <c r="D553" s="14" t="str">
        <f t="shared" si="22"/>
        <v>Y</v>
      </c>
      <c r="E553" s="1">
        <v>0.85416666666666663</v>
      </c>
      <c r="F553" s="1" t="str">
        <f>INDEX('Crime Level'!$R$5:$R$29,MATCH('Number of Arrests'!H553,'Crime Level'!$O$5:$O$29,0))</f>
        <v>low</v>
      </c>
      <c r="G553" s="1" t="str">
        <f>INDEX('Attendance Level'!$H$3:$H$27,MATCH('Number of Arrests'!H553,'Attendance Level'!$C$3:$C$27,0))</f>
        <v>low</v>
      </c>
      <c r="H553" t="s">
        <v>43</v>
      </c>
      <c r="I553" t="s">
        <v>48</v>
      </c>
      <c r="J553">
        <v>34</v>
      </c>
      <c r="K553">
        <v>31</v>
      </c>
      <c r="L553" t="str">
        <f t="shared" si="23"/>
        <v>win</v>
      </c>
      <c r="M553" t="s">
        <v>18</v>
      </c>
      <c r="N553">
        <v>4</v>
      </c>
      <c r="O553" s="11" t="s">
        <v>14</v>
      </c>
    </row>
    <row r="554" spans="1:16" x14ac:dyDescent="0.25">
      <c r="A554">
        <v>2013</v>
      </c>
      <c r="B554">
        <v>14</v>
      </c>
      <c r="C554" t="s">
        <v>11</v>
      </c>
      <c r="D554" s="14" t="str">
        <f t="shared" si="22"/>
        <v>Y</v>
      </c>
      <c r="E554" s="1">
        <v>0.54166666666666663</v>
      </c>
      <c r="F554" s="1" t="str">
        <f>INDEX('Crime Level'!$R$5:$R$29,MATCH('Number of Arrests'!H554,'Crime Level'!$O$5:$O$29,0))</f>
        <v>low</v>
      </c>
      <c r="G554" s="1" t="str">
        <f>INDEX('Attendance Level'!$H$3:$H$27,MATCH('Number of Arrests'!H554,'Attendance Level'!$C$3:$C$27,0))</f>
        <v>low</v>
      </c>
      <c r="H554" t="s">
        <v>43</v>
      </c>
      <c r="I554" t="s">
        <v>22</v>
      </c>
      <c r="J554">
        <v>27</v>
      </c>
      <c r="K554">
        <v>26</v>
      </c>
      <c r="L554" t="str">
        <f t="shared" si="23"/>
        <v>win</v>
      </c>
      <c r="N554">
        <v>5</v>
      </c>
      <c r="O554" s="11" t="s">
        <v>14</v>
      </c>
    </row>
    <row r="555" spans="1:16" x14ac:dyDescent="0.25">
      <c r="A555">
        <v>2013</v>
      </c>
      <c r="B555">
        <v>17</v>
      </c>
      <c r="C555" t="s">
        <v>11</v>
      </c>
      <c r="D555" s="14" t="str">
        <f t="shared" si="22"/>
        <v>Y</v>
      </c>
      <c r="E555" s="1">
        <v>0.68402777777777779</v>
      </c>
      <c r="F555" s="1" t="str">
        <f>INDEX('Crime Level'!$R$5:$R$29,MATCH('Number of Arrests'!H555,'Crime Level'!$O$5:$O$29,0))</f>
        <v>low</v>
      </c>
      <c r="G555" s="1" t="str">
        <f>INDEX('Attendance Level'!$H$3:$H$27,MATCH('Number of Arrests'!H555,'Attendance Level'!$C$3:$C$27,0))</f>
        <v>low</v>
      </c>
      <c r="H555" t="s">
        <v>43</v>
      </c>
      <c r="I555" t="s">
        <v>26</v>
      </c>
      <c r="J555">
        <v>34</v>
      </c>
      <c r="K555">
        <v>20</v>
      </c>
      <c r="L555" t="str">
        <f t="shared" si="23"/>
        <v>win</v>
      </c>
      <c r="N555">
        <v>4</v>
      </c>
      <c r="O555" s="11" t="s">
        <v>19</v>
      </c>
    </row>
    <row r="556" spans="1:16" x14ac:dyDescent="0.25">
      <c r="A556">
        <v>2014</v>
      </c>
      <c r="B556">
        <v>3</v>
      </c>
      <c r="C556" t="s">
        <v>11</v>
      </c>
      <c r="D556" s="14" t="str">
        <f t="shared" si="22"/>
        <v>Y</v>
      </c>
      <c r="E556" s="1">
        <v>0.54166666666666663</v>
      </c>
      <c r="F556" s="1" t="str">
        <f>INDEX('Crime Level'!$R$5:$R$29,MATCH('Number of Arrests'!H556,'Crime Level'!$O$5:$O$29,0))</f>
        <v>low</v>
      </c>
      <c r="G556" s="1" t="str">
        <f>INDEX('Attendance Level'!$H$3:$H$27,MATCH('Number of Arrests'!H556,'Attendance Level'!$C$3:$C$27,0))</f>
        <v>low</v>
      </c>
      <c r="H556" t="s">
        <v>43</v>
      </c>
      <c r="I556" t="s">
        <v>49</v>
      </c>
      <c r="J556">
        <v>16</v>
      </c>
      <c r="K556">
        <v>9</v>
      </c>
      <c r="N556">
        <v>7</v>
      </c>
      <c r="O556" s="11" t="s">
        <v>14</v>
      </c>
      <c r="P556" s="14"/>
    </row>
    <row r="557" spans="1:16" x14ac:dyDescent="0.25">
      <c r="A557">
        <v>2014</v>
      </c>
      <c r="B557">
        <v>5</v>
      </c>
      <c r="C557" t="s">
        <v>11</v>
      </c>
      <c r="D557" s="14" t="str">
        <f t="shared" si="22"/>
        <v>Y</v>
      </c>
      <c r="E557" s="1">
        <v>0.85416666666666663</v>
      </c>
      <c r="F557" s="1" t="str">
        <f>INDEX('Crime Level'!$R$5:$R$29,MATCH('Number of Arrests'!H557,'Crime Level'!$O$5:$O$29,0))</f>
        <v>low</v>
      </c>
      <c r="G557" s="1" t="str">
        <f>INDEX('Attendance Level'!$H$3:$H$27,MATCH('Number of Arrests'!H557,'Attendance Level'!$C$3:$C$27,0))</f>
        <v>low</v>
      </c>
      <c r="H557" t="s">
        <v>43</v>
      </c>
      <c r="I557" t="s">
        <v>39</v>
      </c>
      <c r="J557">
        <v>43</v>
      </c>
      <c r="K557">
        <v>17</v>
      </c>
      <c r="N557">
        <v>7</v>
      </c>
      <c r="O557" s="11" t="s">
        <v>14</v>
      </c>
      <c r="P557" s="14"/>
    </row>
    <row r="558" spans="1:16" x14ac:dyDescent="0.25">
      <c r="A558">
        <v>2014</v>
      </c>
      <c r="B558">
        <v>7</v>
      </c>
      <c r="C558" t="s">
        <v>30</v>
      </c>
      <c r="D558" s="14" t="str">
        <f t="shared" si="22"/>
        <v>N</v>
      </c>
      <c r="E558" s="1">
        <v>0.85416666666666663</v>
      </c>
      <c r="F558" s="1" t="str">
        <f>INDEX('Crime Level'!$R$5:$R$29,MATCH('Number of Arrests'!H558,'Crime Level'!$O$5:$O$29,0))</f>
        <v>low</v>
      </c>
      <c r="G558" s="1" t="str">
        <f>INDEX('Attendance Level'!$H$3:$H$27,MATCH('Number of Arrests'!H558,'Attendance Level'!$C$3:$C$27,0))</f>
        <v>low</v>
      </c>
      <c r="H558" t="s">
        <v>43</v>
      </c>
      <c r="I558" t="s">
        <v>42</v>
      </c>
      <c r="J558">
        <v>27</v>
      </c>
      <c r="K558">
        <v>25</v>
      </c>
      <c r="N558">
        <v>7</v>
      </c>
      <c r="O558" s="11" t="s">
        <v>19</v>
      </c>
      <c r="P558" s="14"/>
    </row>
    <row r="559" spans="1:16" x14ac:dyDescent="0.25">
      <c r="A559">
        <v>2014</v>
      </c>
      <c r="B559">
        <v>8</v>
      </c>
      <c r="C559" t="s">
        <v>11</v>
      </c>
      <c r="D559" s="14" t="str">
        <f t="shared" si="22"/>
        <v>Y</v>
      </c>
      <c r="E559" s="1">
        <v>0.54166666666666663</v>
      </c>
      <c r="F559" s="1" t="str">
        <f>INDEX('Crime Level'!$R$5:$R$29,MATCH('Number of Arrests'!H559,'Crime Level'!$O$5:$O$29,0))</f>
        <v>low</v>
      </c>
      <c r="G559" s="1" t="str">
        <f>INDEX('Attendance Level'!$H$3:$H$27,MATCH('Number of Arrests'!H559,'Attendance Level'!$C$3:$C$27,0))</f>
        <v>low</v>
      </c>
      <c r="H559" t="s">
        <v>43</v>
      </c>
      <c r="I559" t="s">
        <v>29</v>
      </c>
      <c r="J559">
        <v>51</v>
      </c>
      <c r="K559">
        <v>23</v>
      </c>
      <c r="N559">
        <v>6</v>
      </c>
      <c r="O559" s="11" t="s">
        <v>14</v>
      </c>
      <c r="P559" s="14"/>
    </row>
    <row r="560" spans="1:16" x14ac:dyDescent="0.25">
      <c r="A560">
        <v>2014</v>
      </c>
      <c r="B560">
        <v>9</v>
      </c>
      <c r="C560" t="s">
        <v>11</v>
      </c>
      <c r="D560" s="14" t="str">
        <f t="shared" si="22"/>
        <v>Y</v>
      </c>
      <c r="E560" s="1">
        <v>0.68402777777777779</v>
      </c>
      <c r="F560" s="1" t="str">
        <f>INDEX('Crime Level'!$R$5:$R$29,MATCH('Number of Arrests'!H560,'Crime Level'!$O$5:$O$29,0))</f>
        <v>low</v>
      </c>
      <c r="G560" s="1" t="str">
        <f>INDEX('Attendance Level'!$H$3:$H$27,MATCH('Number of Arrests'!H560,'Attendance Level'!$C$3:$C$27,0))</f>
        <v>low</v>
      </c>
      <c r="H560" t="s">
        <v>43</v>
      </c>
      <c r="I560" t="s">
        <v>48</v>
      </c>
      <c r="J560">
        <v>43</v>
      </c>
      <c r="K560">
        <v>21</v>
      </c>
      <c r="N560">
        <v>1</v>
      </c>
      <c r="O560" s="11" t="s">
        <v>14</v>
      </c>
      <c r="P560" s="14"/>
    </row>
    <row r="561" spans="1:16" x14ac:dyDescent="0.25">
      <c r="A561">
        <v>2014</v>
      </c>
      <c r="B561">
        <v>12</v>
      </c>
      <c r="C561" t="s">
        <v>11</v>
      </c>
      <c r="D561" s="14" t="str">
        <f t="shared" si="22"/>
        <v>Y</v>
      </c>
      <c r="E561" s="1">
        <v>0.54166666666666663</v>
      </c>
      <c r="F561" s="1" t="str">
        <f>INDEX('Crime Level'!$R$5:$R$29,MATCH('Number of Arrests'!H561,'Crime Level'!$O$5:$O$29,0))</f>
        <v>low</v>
      </c>
      <c r="G561" s="1" t="str">
        <f>INDEX('Attendance Level'!$H$3:$H$27,MATCH('Number of Arrests'!H561,'Attendance Level'!$C$3:$C$27,0))</f>
        <v>low</v>
      </c>
      <c r="H561" t="s">
        <v>43</v>
      </c>
      <c r="I561" t="s">
        <v>28</v>
      </c>
      <c r="J561">
        <v>34</v>
      </c>
      <c r="K561">
        <v>9</v>
      </c>
      <c r="N561">
        <v>2</v>
      </c>
      <c r="O561" s="11" t="s">
        <v>14</v>
      </c>
      <c r="P561" s="14"/>
    </row>
    <row r="562" spans="1:16" x14ac:dyDescent="0.25">
      <c r="A562">
        <v>2014</v>
      </c>
      <c r="B562">
        <v>15</v>
      </c>
      <c r="C562" t="s">
        <v>11</v>
      </c>
      <c r="D562" s="14" t="str">
        <f t="shared" si="22"/>
        <v>Y</v>
      </c>
      <c r="E562" s="1">
        <v>0.54166666666666663</v>
      </c>
      <c r="F562" s="1" t="str">
        <f>INDEX('Crime Level'!$R$5:$R$29,MATCH('Number of Arrests'!H562,'Crime Level'!$O$5:$O$29,0))</f>
        <v>low</v>
      </c>
      <c r="G562" s="1" t="str">
        <f>INDEX('Attendance Level'!$H$3:$H$27,MATCH('Number of Arrests'!H562,'Attendance Level'!$C$3:$C$27,0))</f>
        <v>low</v>
      </c>
      <c r="H562" t="s">
        <v>43</v>
      </c>
      <c r="I562" t="s">
        <v>25</v>
      </c>
      <c r="J562">
        <v>41</v>
      </c>
      <c r="K562">
        <v>13</v>
      </c>
      <c r="N562">
        <v>6</v>
      </c>
      <c r="O562" s="11" t="s">
        <v>19</v>
      </c>
      <c r="P562" s="14"/>
    </row>
    <row r="563" spans="1:16" x14ac:dyDescent="0.25">
      <c r="A563">
        <v>2014</v>
      </c>
      <c r="B563">
        <v>17</v>
      </c>
      <c r="C563" t="s">
        <v>11</v>
      </c>
      <c r="D563" s="14" t="str">
        <f t="shared" si="22"/>
        <v>Y</v>
      </c>
      <c r="E563" s="1">
        <v>0.54166666666666663</v>
      </c>
      <c r="F563" s="1" t="str">
        <f>INDEX('Crime Level'!$R$5:$R$29,MATCH('Number of Arrests'!H563,'Crime Level'!$O$5:$O$29,0))</f>
        <v>low</v>
      </c>
      <c r="G563" s="1" t="str">
        <f>INDEX('Attendance Level'!$H$3:$H$27,MATCH('Number of Arrests'!H563,'Attendance Level'!$C$3:$C$27,0))</f>
        <v>low</v>
      </c>
      <c r="H563" t="s">
        <v>43</v>
      </c>
      <c r="I563" t="s">
        <v>26</v>
      </c>
      <c r="J563">
        <v>9</v>
      </c>
      <c r="K563">
        <v>17</v>
      </c>
      <c r="N563">
        <v>2</v>
      </c>
      <c r="O563" s="11" t="s">
        <v>19</v>
      </c>
      <c r="P563" s="14"/>
    </row>
    <row r="564" spans="1:16" x14ac:dyDescent="0.25">
      <c r="A564">
        <v>2015</v>
      </c>
      <c r="B564">
        <v>1</v>
      </c>
      <c r="C564" t="s">
        <v>30</v>
      </c>
      <c r="D564" s="14" t="str">
        <f t="shared" si="22"/>
        <v>N</v>
      </c>
      <c r="E564" s="1">
        <v>0.85416666666666663</v>
      </c>
      <c r="F564" s="1" t="str">
        <f>INDEX('Crime Level'!$R$5:$R$29,MATCH('Number of Arrests'!H564,'Crime Level'!$O$5:$O$29,0))</f>
        <v>low</v>
      </c>
      <c r="G564" s="1" t="str">
        <f>INDEX('Attendance Level'!$H$3:$H$27,MATCH('Number of Arrests'!H564,'Attendance Level'!$C$3:$C$27,0))</f>
        <v>low</v>
      </c>
      <c r="H564" t="s">
        <v>43</v>
      </c>
      <c r="I564" t="s">
        <v>16</v>
      </c>
      <c r="J564">
        <v>28</v>
      </c>
      <c r="K564">
        <v>21</v>
      </c>
      <c r="N564">
        <v>4</v>
      </c>
      <c r="O564" s="11" t="s">
        <v>14</v>
      </c>
      <c r="P564" s="14"/>
    </row>
    <row r="565" spans="1:16" x14ac:dyDescent="0.25">
      <c r="A565">
        <v>2015</v>
      </c>
      <c r="B565">
        <v>3</v>
      </c>
      <c r="C565" t="s">
        <v>11</v>
      </c>
      <c r="D565" s="14" t="str">
        <f t="shared" si="22"/>
        <v>Y</v>
      </c>
      <c r="E565" s="1">
        <v>0.54166666666666663</v>
      </c>
      <c r="F565" s="1" t="str">
        <f>INDEX('Crime Level'!$R$5:$R$29,MATCH('Number of Arrests'!H565,'Crime Level'!$O$5:$O$29,0))</f>
        <v>low</v>
      </c>
      <c r="G565" s="1" t="str">
        <f>INDEX('Attendance Level'!$H$3:$H$27,MATCH('Number of Arrests'!H565,'Attendance Level'!$C$3:$C$27,0))</f>
        <v>low</v>
      </c>
      <c r="H565" t="s">
        <v>43</v>
      </c>
      <c r="I565" t="s">
        <v>45</v>
      </c>
      <c r="J565">
        <v>51</v>
      </c>
      <c r="K565">
        <v>17</v>
      </c>
      <c r="N565">
        <v>0</v>
      </c>
      <c r="O565" s="11" t="s">
        <v>14</v>
      </c>
      <c r="P565" s="14"/>
    </row>
    <row r="566" spans="1:16" x14ac:dyDescent="0.25">
      <c r="A566">
        <v>2015</v>
      </c>
      <c r="B566">
        <v>7</v>
      </c>
      <c r="C566" t="s">
        <v>11</v>
      </c>
      <c r="D566" s="14" t="str">
        <f t="shared" si="22"/>
        <v>Y</v>
      </c>
      <c r="E566" s="1">
        <v>0.54166666666666663</v>
      </c>
      <c r="F566" s="1" t="str">
        <f>INDEX('Crime Level'!$R$5:$R$29,MATCH('Number of Arrests'!H566,'Crime Level'!$O$5:$O$29,0))</f>
        <v>low</v>
      </c>
      <c r="G566" s="1" t="str">
        <f>INDEX('Attendance Level'!$H$3:$H$27,MATCH('Number of Arrests'!H566,'Attendance Level'!$C$3:$C$27,0))</f>
        <v>low</v>
      </c>
      <c r="H566" t="s">
        <v>43</v>
      </c>
      <c r="I566" t="s">
        <v>42</v>
      </c>
      <c r="J566">
        <v>30</v>
      </c>
      <c r="K566">
        <v>23</v>
      </c>
      <c r="N566">
        <v>3</v>
      </c>
      <c r="O566" s="11" t="s">
        <v>19</v>
      </c>
      <c r="P566" s="14"/>
    </row>
    <row r="567" spans="1:16" x14ac:dyDescent="0.25">
      <c r="A567">
        <v>2015</v>
      </c>
      <c r="B567">
        <v>8</v>
      </c>
      <c r="C567" t="s">
        <v>30</v>
      </c>
      <c r="D567" s="14" t="str">
        <f t="shared" si="22"/>
        <v>N</v>
      </c>
      <c r="E567" s="1">
        <v>0.85069444444444453</v>
      </c>
      <c r="F567" s="1" t="str">
        <f>INDEX('Crime Level'!$R$5:$R$29,MATCH('Number of Arrests'!H567,'Crime Level'!$O$5:$O$29,0))</f>
        <v>low</v>
      </c>
      <c r="G567" s="1" t="str">
        <f>INDEX('Attendance Level'!$H$3:$H$27,MATCH('Number of Arrests'!H567,'Attendance Level'!$C$3:$C$27,0))</f>
        <v>low</v>
      </c>
      <c r="H567" t="s">
        <v>43</v>
      </c>
      <c r="I567" t="s">
        <v>25</v>
      </c>
      <c r="J567">
        <v>36</v>
      </c>
      <c r="K567">
        <v>7</v>
      </c>
      <c r="N567">
        <v>6</v>
      </c>
      <c r="O567" s="11" t="s">
        <v>19</v>
      </c>
      <c r="P567" s="14"/>
    </row>
    <row r="568" spans="1:16" x14ac:dyDescent="0.25">
      <c r="A568">
        <v>2015</v>
      </c>
      <c r="B568">
        <v>9</v>
      </c>
      <c r="C568" t="s">
        <v>11</v>
      </c>
      <c r="D568" s="14" t="str">
        <f t="shared" si="22"/>
        <v>Y</v>
      </c>
      <c r="E568" s="1">
        <v>0.54166666666666663</v>
      </c>
      <c r="F568" s="1" t="str">
        <f>INDEX('Crime Level'!$R$5:$R$29,MATCH('Number of Arrests'!H568,'Crime Level'!$O$5:$O$29,0))</f>
        <v>low</v>
      </c>
      <c r="G568" s="1" t="str">
        <f>INDEX('Attendance Level'!$H$3:$H$27,MATCH('Number of Arrests'!H568,'Attendance Level'!$C$3:$C$27,0))</f>
        <v>low</v>
      </c>
      <c r="H568" t="s">
        <v>43</v>
      </c>
      <c r="I568" t="s">
        <v>35</v>
      </c>
      <c r="J568">
        <v>27</v>
      </c>
      <c r="K568">
        <v>10</v>
      </c>
      <c r="N568">
        <v>2</v>
      </c>
      <c r="O568" s="11" t="s">
        <v>14</v>
      </c>
      <c r="P568" s="14"/>
    </row>
    <row r="569" spans="1:16" x14ac:dyDescent="0.25">
      <c r="A569">
        <v>2015</v>
      </c>
      <c r="B569">
        <v>11</v>
      </c>
      <c r="C569" t="s">
        <v>27</v>
      </c>
      <c r="D569" s="14" t="str">
        <f t="shared" si="22"/>
        <v>N</v>
      </c>
      <c r="E569" s="1">
        <v>0.85416666666666663</v>
      </c>
      <c r="F569" s="1" t="str">
        <f>INDEX('Crime Level'!$R$5:$R$29,MATCH('Number of Arrests'!H569,'Crime Level'!$O$5:$O$29,0))</f>
        <v>low</v>
      </c>
      <c r="G569" s="1" t="str">
        <f>INDEX('Attendance Level'!$H$3:$H$27,MATCH('Number of Arrests'!H569,'Attendance Level'!$C$3:$C$27,0))</f>
        <v>low</v>
      </c>
      <c r="H569" t="s">
        <v>43</v>
      </c>
      <c r="I569" t="s">
        <v>26</v>
      </c>
      <c r="J569">
        <v>20</v>
      </c>
      <c r="K569">
        <v>13</v>
      </c>
      <c r="N569">
        <v>9</v>
      </c>
      <c r="O569" s="11" t="s">
        <v>19</v>
      </c>
      <c r="P569" s="14"/>
    </row>
    <row r="570" spans="1:16" x14ac:dyDescent="0.25">
      <c r="A570">
        <v>2015</v>
      </c>
      <c r="B570">
        <v>13</v>
      </c>
      <c r="C570" t="s">
        <v>11</v>
      </c>
      <c r="D570" s="14" t="str">
        <f t="shared" si="22"/>
        <v>Y</v>
      </c>
      <c r="E570" s="1">
        <v>0.68402777777777779</v>
      </c>
      <c r="F570" s="1" t="str">
        <f>INDEX('Crime Level'!$R$5:$R$29,MATCH('Number of Arrests'!H570,'Crime Level'!$O$5:$O$29,0))</f>
        <v>low</v>
      </c>
      <c r="G570" s="1" t="str">
        <f>INDEX('Attendance Level'!$H$3:$H$27,MATCH('Number of Arrests'!H570,'Attendance Level'!$C$3:$C$27,0))</f>
        <v>low</v>
      </c>
      <c r="H570" t="s">
        <v>43</v>
      </c>
      <c r="I570" t="s">
        <v>24</v>
      </c>
      <c r="J570">
        <v>28</v>
      </c>
      <c r="K570">
        <v>35</v>
      </c>
      <c r="N570">
        <v>3</v>
      </c>
      <c r="O570" s="11" t="s">
        <v>14</v>
      </c>
      <c r="P570" s="14"/>
    </row>
    <row r="571" spans="1:16" x14ac:dyDescent="0.25">
      <c r="A571">
        <v>2015</v>
      </c>
      <c r="B571">
        <v>15</v>
      </c>
      <c r="C571" t="s">
        <v>11</v>
      </c>
      <c r="D571" s="14" t="str">
        <f t="shared" si="22"/>
        <v>Y</v>
      </c>
      <c r="E571" s="1">
        <v>0.54166666666666663</v>
      </c>
      <c r="F571" s="1" t="str">
        <f>INDEX('Crime Level'!$R$5:$R$29,MATCH('Number of Arrests'!H571,'Crime Level'!$O$5:$O$29,0))</f>
        <v>low</v>
      </c>
      <c r="G571" s="1" t="str">
        <f>INDEX('Attendance Level'!$H$3:$H$27,MATCH('Number of Arrests'!H571,'Attendance Level'!$C$3:$C$27,0))</f>
        <v>low</v>
      </c>
      <c r="H571" t="s">
        <v>43</v>
      </c>
      <c r="I571" t="s">
        <v>44</v>
      </c>
      <c r="J571">
        <v>33</v>
      </c>
      <c r="K571">
        <v>16</v>
      </c>
      <c r="N571">
        <v>2</v>
      </c>
      <c r="O571" s="11" t="s">
        <v>14</v>
      </c>
      <c r="P571" s="14"/>
    </row>
    <row r="572" spans="1:16" x14ac:dyDescent="0.25">
      <c r="A572">
        <v>2011</v>
      </c>
      <c r="B572">
        <v>2</v>
      </c>
      <c r="C572" t="s">
        <v>27</v>
      </c>
      <c r="D572" s="14" t="str">
        <f t="shared" si="22"/>
        <v>N</v>
      </c>
      <c r="E572" s="1">
        <v>0.85416666666666663</v>
      </c>
      <c r="F572" s="1" t="str">
        <f>INDEX('Crime Level'!$R$5:$R$29,MATCH('Number of Arrests'!H572,'Crime Level'!$O$5:$O$29,0))</f>
        <v>very low</v>
      </c>
      <c r="G572" s="1" t="str">
        <f>INDEX('Attendance Level'!$H$3:$H$27,MATCH('Number of Arrests'!H572,'Attendance Level'!$C$3:$C$27,0))</f>
        <v>very high</v>
      </c>
      <c r="H572" t="s">
        <v>15</v>
      </c>
      <c r="I572" t="s">
        <v>17</v>
      </c>
      <c r="J572">
        <v>28</v>
      </c>
      <c r="K572">
        <v>16</v>
      </c>
      <c r="L572" t="str">
        <f t="shared" ref="L572:L595" si="24">IF(J572&gt;K572,"win","lose")</f>
        <v>win</v>
      </c>
      <c r="N572">
        <v>18</v>
      </c>
      <c r="O572" s="11" t="s">
        <v>14</v>
      </c>
    </row>
    <row r="573" spans="1:16" x14ac:dyDescent="0.25">
      <c r="A573">
        <v>2011</v>
      </c>
      <c r="B573">
        <v>5</v>
      </c>
      <c r="C573" t="s">
        <v>11</v>
      </c>
      <c r="D573" s="14" t="str">
        <f t="shared" si="22"/>
        <v>Y</v>
      </c>
      <c r="E573" s="1">
        <v>0.54166666666666663</v>
      </c>
      <c r="F573" s="1" t="str">
        <f>INDEX('Crime Level'!$R$5:$R$29,MATCH('Number of Arrests'!H573,'Crime Level'!$O$5:$O$29,0))</f>
        <v>very low</v>
      </c>
      <c r="G573" s="1" t="str">
        <f>INDEX('Attendance Level'!$H$3:$H$27,MATCH('Number of Arrests'!H573,'Attendance Level'!$C$3:$C$27,0))</f>
        <v>very high</v>
      </c>
      <c r="H573" t="s">
        <v>15</v>
      </c>
      <c r="I573" t="s">
        <v>23</v>
      </c>
      <c r="J573">
        <v>25</v>
      </c>
      <c r="K573">
        <v>36</v>
      </c>
      <c r="L573" t="str">
        <f t="shared" si="24"/>
        <v>lose</v>
      </c>
      <c r="N573">
        <v>15</v>
      </c>
      <c r="O573" s="11" t="s">
        <v>14</v>
      </c>
    </row>
    <row r="574" spans="1:16" x14ac:dyDescent="0.25">
      <c r="A574">
        <v>2011</v>
      </c>
      <c r="B574">
        <v>6</v>
      </c>
      <c r="C574" t="s">
        <v>11</v>
      </c>
      <c r="D574" s="14" t="str">
        <f t="shared" si="22"/>
        <v>Y</v>
      </c>
      <c r="E574" s="1">
        <v>0.54166666666666663</v>
      </c>
      <c r="F574" s="1" t="str">
        <f>INDEX('Crime Level'!$R$5:$R$29,MATCH('Number of Arrests'!H574,'Crime Level'!$O$5:$O$29,0))</f>
        <v>very low</v>
      </c>
      <c r="G574" s="1" t="str">
        <f>INDEX('Attendance Level'!$H$3:$H$27,MATCH('Number of Arrests'!H574,'Attendance Level'!$C$3:$C$27,0))</f>
        <v>very high</v>
      </c>
      <c r="H574" t="s">
        <v>15</v>
      </c>
      <c r="I574" t="s">
        <v>26</v>
      </c>
      <c r="J574">
        <v>27</v>
      </c>
      <c r="K574">
        <v>24</v>
      </c>
      <c r="L574" t="str">
        <f t="shared" si="24"/>
        <v>win</v>
      </c>
      <c r="N574">
        <v>19</v>
      </c>
      <c r="O574" s="11" t="s">
        <v>14</v>
      </c>
    </row>
    <row r="575" spans="1:16" x14ac:dyDescent="0.25">
      <c r="A575">
        <v>2011</v>
      </c>
      <c r="B575">
        <v>8</v>
      </c>
      <c r="C575" t="s">
        <v>11</v>
      </c>
      <c r="D575" s="14" t="str">
        <f t="shared" si="22"/>
        <v>Y</v>
      </c>
      <c r="E575" s="1">
        <v>0.54166666666666663</v>
      </c>
      <c r="F575" s="1" t="str">
        <f>INDEX('Crime Level'!$R$5:$R$29,MATCH('Number of Arrests'!H575,'Crime Level'!$O$5:$O$29,0))</f>
        <v>very low</v>
      </c>
      <c r="G575" s="1" t="str">
        <f>INDEX('Attendance Level'!$H$3:$H$27,MATCH('Number of Arrests'!H575,'Attendance Level'!$C$3:$C$27,0))</f>
        <v>very high</v>
      </c>
      <c r="H575" t="s">
        <v>15</v>
      </c>
      <c r="I575" t="s">
        <v>25</v>
      </c>
      <c r="J575">
        <v>20</v>
      </c>
      <c r="K575">
        <v>17</v>
      </c>
      <c r="L575" t="str">
        <f t="shared" si="24"/>
        <v>win</v>
      </c>
      <c r="N575">
        <v>23</v>
      </c>
      <c r="O575" s="11" t="s">
        <v>14</v>
      </c>
    </row>
    <row r="576" spans="1:16" x14ac:dyDescent="0.25">
      <c r="A576">
        <v>2011</v>
      </c>
      <c r="B576">
        <v>11</v>
      </c>
      <c r="C576" t="s">
        <v>11</v>
      </c>
      <c r="D576" s="14" t="str">
        <f t="shared" si="22"/>
        <v>Y</v>
      </c>
      <c r="E576" s="1">
        <v>0.84722222222222221</v>
      </c>
      <c r="F576" s="1" t="str">
        <f>INDEX('Crime Level'!$R$5:$R$29,MATCH('Number of Arrests'!H576,'Crime Level'!$O$5:$O$29,0))</f>
        <v>very low</v>
      </c>
      <c r="G576" s="1" t="str">
        <f>INDEX('Attendance Level'!$H$3:$H$27,MATCH('Number of Arrests'!H576,'Attendance Level'!$C$3:$C$27,0))</f>
        <v>very high</v>
      </c>
      <c r="H576" t="s">
        <v>15</v>
      </c>
      <c r="I576" t="s">
        <v>24</v>
      </c>
      <c r="J576">
        <v>10</v>
      </c>
      <c r="K576">
        <v>17</v>
      </c>
      <c r="L576" t="str">
        <f t="shared" si="24"/>
        <v>lose</v>
      </c>
      <c r="N576">
        <v>26</v>
      </c>
      <c r="O576" s="11" t="s">
        <v>19</v>
      </c>
    </row>
    <row r="577" spans="1:15" x14ac:dyDescent="0.25">
      <c r="A577">
        <v>2011</v>
      </c>
      <c r="B577">
        <v>13</v>
      </c>
      <c r="C577" t="s">
        <v>11</v>
      </c>
      <c r="D577" s="14" t="str">
        <f t="shared" si="22"/>
        <v>Y</v>
      </c>
      <c r="E577" s="1">
        <v>0.67708333333333337</v>
      </c>
      <c r="F577" s="1" t="str">
        <f>INDEX('Crime Level'!$R$5:$R$29,MATCH('Number of Arrests'!H577,'Crime Level'!$O$5:$O$29,0))</f>
        <v>very low</v>
      </c>
      <c r="G577" s="1" t="str">
        <f>INDEX('Attendance Level'!$H$3:$H$27,MATCH('Number of Arrests'!H577,'Attendance Level'!$C$3:$C$27,0))</f>
        <v>very high</v>
      </c>
      <c r="H577" t="s">
        <v>15</v>
      </c>
      <c r="I577" t="s">
        <v>41</v>
      </c>
      <c r="J577">
        <v>35</v>
      </c>
      <c r="K577">
        <v>38</v>
      </c>
      <c r="L577" t="str">
        <f t="shared" si="24"/>
        <v>lose</v>
      </c>
      <c r="N577">
        <v>35</v>
      </c>
      <c r="O577" s="11" t="s">
        <v>14</v>
      </c>
    </row>
    <row r="578" spans="1:15" x14ac:dyDescent="0.25">
      <c r="A578">
        <v>2011</v>
      </c>
      <c r="B578">
        <v>15</v>
      </c>
      <c r="C578" t="s">
        <v>11</v>
      </c>
      <c r="D578" s="14" t="str">
        <f t="shared" si="22"/>
        <v>Y</v>
      </c>
      <c r="E578" s="1">
        <v>0.54166666666666663</v>
      </c>
      <c r="F578" s="1" t="str">
        <f>INDEX('Crime Level'!$R$5:$R$29,MATCH('Number of Arrests'!H578,'Crime Level'!$O$5:$O$29,0))</f>
        <v>very low</v>
      </c>
      <c r="G578" s="1" t="str">
        <f>INDEX('Attendance Level'!$H$3:$H$27,MATCH('Number of Arrests'!H578,'Attendance Level'!$C$3:$C$27,0))</f>
        <v>very high</v>
      </c>
      <c r="H578" t="s">
        <v>15</v>
      </c>
      <c r="I578" t="s">
        <v>35</v>
      </c>
      <c r="J578">
        <v>10</v>
      </c>
      <c r="K578">
        <v>23</v>
      </c>
      <c r="L578" t="str">
        <f t="shared" si="24"/>
        <v>lose</v>
      </c>
      <c r="N578">
        <v>31</v>
      </c>
      <c r="O578" s="11" t="s">
        <v>19</v>
      </c>
    </row>
    <row r="579" spans="1:15" x14ac:dyDescent="0.25">
      <c r="A579">
        <v>2011</v>
      </c>
      <c r="B579">
        <v>17</v>
      </c>
      <c r="C579" t="s">
        <v>11</v>
      </c>
      <c r="D579" s="14" t="str">
        <f t="shared" ref="D579:D642" si="25">IF(OR(C579="Sunday",C579="Saturday"),"Y","N")</f>
        <v>Y</v>
      </c>
      <c r="E579" s="1">
        <v>0.84722222222222221</v>
      </c>
      <c r="F579" s="1" t="str">
        <f>INDEX('Crime Level'!$R$5:$R$29,MATCH('Number of Arrests'!H579,'Crime Level'!$O$5:$O$29,0))</f>
        <v>very low</v>
      </c>
      <c r="G579" s="1" t="str">
        <f>INDEX('Attendance Level'!$H$3:$H$27,MATCH('Number of Arrests'!H579,'Attendance Level'!$C$3:$C$27,0))</f>
        <v>very high</v>
      </c>
      <c r="H579" t="s">
        <v>15</v>
      </c>
      <c r="I579" t="s">
        <v>20</v>
      </c>
      <c r="J579">
        <v>31</v>
      </c>
      <c r="K579">
        <v>14</v>
      </c>
      <c r="L579" t="str">
        <f t="shared" si="24"/>
        <v>win</v>
      </c>
      <c r="N579">
        <v>21</v>
      </c>
      <c r="O579" s="11" t="s">
        <v>19</v>
      </c>
    </row>
    <row r="580" spans="1:15" x14ac:dyDescent="0.25">
      <c r="A580">
        <v>2012</v>
      </c>
      <c r="B580">
        <v>1</v>
      </c>
      <c r="C580" t="s">
        <v>50</v>
      </c>
      <c r="D580" s="14" t="str">
        <f t="shared" si="25"/>
        <v>N</v>
      </c>
      <c r="E580" s="1">
        <v>0.84722222222222221</v>
      </c>
      <c r="F580" s="1" t="str">
        <f>INDEX('Crime Level'!$R$5:$R$29,MATCH('Number of Arrests'!H580,'Crime Level'!$O$5:$O$29,0))</f>
        <v>very low</v>
      </c>
      <c r="G580" s="1" t="str">
        <f>INDEX('Attendance Level'!$H$3:$H$27,MATCH('Number of Arrests'!H580,'Attendance Level'!$C$3:$C$27,0))</f>
        <v>very high</v>
      </c>
      <c r="H580" t="s">
        <v>15</v>
      </c>
      <c r="I580" t="s">
        <v>20</v>
      </c>
      <c r="J580">
        <v>17</v>
      </c>
      <c r="K580">
        <v>24</v>
      </c>
      <c r="L580" t="str">
        <f t="shared" si="24"/>
        <v>lose</v>
      </c>
      <c r="N580">
        <v>39</v>
      </c>
      <c r="O580" s="11" t="s">
        <v>19</v>
      </c>
    </row>
    <row r="581" spans="1:15" x14ac:dyDescent="0.25">
      <c r="A581">
        <v>2012</v>
      </c>
      <c r="B581">
        <v>2</v>
      </c>
      <c r="C581" t="s">
        <v>11</v>
      </c>
      <c r="D581" s="14" t="str">
        <f t="shared" si="25"/>
        <v>Y</v>
      </c>
      <c r="E581" s="1">
        <v>0.54166666666666663</v>
      </c>
      <c r="F581" s="1" t="str">
        <f>INDEX('Crime Level'!$R$5:$R$29,MATCH('Number of Arrests'!H581,'Crime Level'!$O$5:$O$29,0))</f>
        <v>very low</v>
      </c>
      <c r="G581" s="1" t="str">
        <f>INDEX('Attendance Level'!$H$3:$H$27,MATCH('Number of Arrests'!H581,'Attendance Level'!$C$3:$C$27,0))</f>
        <v>very high</v>
      </c>
      <c r="H581" t="s">
        <v>15</v>
      </c>
      <c r="I581" t="s">
        <v>47</v>
      </c>
      <c r="J581">
        <v>41</v>
      </c>
      <c r="K581">
        <v>34</v>
      </c>
      <c r="L581" t="str">
        <f t="shared" si="24"/>
        <v>win</v>
      </c>
      <c r="N581">
        <v>6</v>
      </c>
      <c r="O581" s="11" t="s">
        <v>14</v>
      </c>
    </row>
    <row r="582" spans="1:15" x14ac:dyDescent="0.25">
      <c r="A582">
        <v>2012</v>
      </c>
      <c r="B582">
        <v>5</v>
      </c>
      <c r="C582" t="s">
        <v>11</v>
      </c>
      <c r="D582" s="14" t="str">
        <f t="shared" si="25"/>
        <v>Y</v>
      </c>
      <c r="E582" s="1">
        <v>0.54166666666666663</v>
      </c>
      <c r="F582" s="1" t="str">
        <f>INDEX('Crime Level'!$R$5:$R$29,MATCH('Number of Arrests'!H582,'Crime Level'!$O$5:$O$29,0))</f>
        <v>very low</v>
      </c>
      <c r="G582" s="1" t="str">
        <f>INDEX('Attendance Level'!$H$3:$H$27,MATCH('Number of Arrests'!H582,'Attendance Level'!$C$3:$C$27,0))</f>
        <v>very high</v>
      </c>
      <c r="H582" t="s">
        <v>15</v>
      </c>
      <c r="I582" t="s">
        <v>22</v>
      </c>
      <c r="J582">
        <v>41</v>
      </c>
      <c r="K582">
        <v>27</v>
      </c>
      <c r="L582" t="str">
        <f t="shared" si="24"/>
        <v>win</v>
      </c>
      <c r="N582">
        <v>12</v>
      </c>
      <c r="O582" s="11" t="s">
        <v>14</v>
      </c>
    </row>
    <row r="583" spans="1:15" x14ac:dyDescent="0.25">
      <c r="A583">
        <v>2012</v>
      </c>
      <c r="B583">
        <v>7</v>
      </c>
      <c r="C583" t="s">
        <v>11</v>
      </c>
      <c r="D583" s="14" t="str">
        <f t="shared" si="25"/>
        <v>Y</v>
      </c>
      <c r="E583" s="1">
        <v>0.54166666666666663</v>
      </c>
      <c r="F583" s="1" t="str">
        <f>INDEX('Crime Level'!$R$5:$R$29,MATCH('Number of Arrests'!H583,'Crime Level'!$O$5:$O$29,0))</f>
        <v>very low</v>
      </c>
      <c r="G583" s="1" t="str">
        <f>INDEX('Attendance Level'!$H$3:$H$27,MATCH('Number of Arrests'!H583,'Attendance Level'!$C$3:$C$27,0))</f>
        <v>very high</v>
      </c>
      <c r="H583" t="s">
        <v>15</v>
      </c>
      <c r="I583" t="s">
        <v>35</v>
      </c>
      <c r="J583">
        <v>27</v>
      </c>
      <c r="K583">
        <v>23</v>
      </c>
      <c r="L583" t="str">
        <f t="shared" si="24"/>
        <v>win</v>
      </c>
      <c r="N583">
        <v>16</v>
      </c>
      <c r="O583" s="11" t="s">
        <v>19</v>
      </c>
    </row>
    <row r="584" spans="1:15" x14ac:dyDescent="0.25">
      <c r="A584">
        <v>2012</v>
      </c>
      <c r="B584">
        <v>9</v>
      </c>
      <c r="C584" t="s">
        <v>11</v>
      </c>
      <c r="D584" s="14" t="str">
        <f t="shared" si="25"/>
        <v>Y</v>
      </c>
      <c r="E584" s="1">
        <v>0.68402777777777779</v>
      </c>
      <c r="F584" s="1" t="str">
        <f>INDEX('Crime Level'!$R$5:$R$29,MATCH('Number of Arrests'!H584,'Crime Level'!$O$5:$O$29,0))</f>
        <v>very low</v>
      </c>
      <c r="G584" s="1" t="str">
        <f>INDEX('Attendance Level'!$H$3:$H$27,MATCH('Number of Arrests'!H584,'Attendance Level'!$C$3:$C$27,0))</f>
        <v>very high</v>
      </c>
      <c r="H584" t="s">
        <v>15</v>
      </c>
      <c r="I584" t="s">
        <v>16</v>
      </c>
      <c r="J584">
        <v>20</v>
      </c>
      <c r="K584">
        <v>24</v>
      </c>
      <c r="L584" t="str">
        <f t="shared" si="24"/>
        <v>lose</v>
      </c>
      <c r="N584">
        <v>20</v>
      </c>
      <c r="O584" s="11" t="s">
        <v>14</v>
      </c>
    </row>
    <row r="585" spans="1:15" x14ac:dyDescent="0.25">
      <c r="A585">
        <v>2012</v>
      </c>
      <c r="B585">
        <v>12</v>
      </c>
      <c r="C585" t="s">
        <v>11</v>
      </c>
      <c r="D585" s="14" t="str">
        <f t="shared" si="25"/>
        <v>Y</v>
      </c>
      <c r="E585" s="1">
        <v>0.84722222222222221</v>
      </c>
      <c r="F585" s="1" t="str">
        <f>INDEX('Crime Level'!$R$5:$R$29,MATCH('Number of Arrests'!H585,'Crime Level'!$O$5:$O$29,0))</f>
        <v>very low</v>
      </c>
      <c r="G585" s="1" t="str">
        <f>INDEX('Attendance Level'!$H$3:$H$27,MATCH('Number of Arrests'!H585,'Attendance Level'!$C$3:$C$27,0))</f>
        <v>very high</v>
      </c>
      <c r="H585" t="s">
        <v>15</v>
      </c>
      <c r="I585" t="s">
        <v>41</v>
      </c>
      <c r="J585">
        <v>38</v>
      </c>
      <c r="K585">
        <v>10</v>
      </c>
      <c r="L585" t="str">
        <f t="shared" si="24"/>
        <v>win</v>
      </c>
      <c r="N585">
        <v>23</v>
      </c>
      <c r="O585" s="11" t="s">
        <v>14</v>
      </c>
    </row>
    <row r="586" spans="1:15" x14ac:dyDescent="0.25">
      <c r="A586">
        <v>2012</v>
      </c>
      <c r="B586">
        <v>14</v>
      </c>
      <c r="C586" t="s">
        <v>11</v>
      </c>
      <c r="D586" s="14" t="str">
        <f t="shared" si="25"/>
        <v>Y</v>
      </c>
      <c r="E586" s="1">
        <v>0.68402777777777779</v>
      </c>
      <c r="F586" s="1" t="str">
        <f>INDEX('Crime Level'!$R$5:$R$29,MATCH('Number of Arrests'!H586,'Crime Level'!$O$5:$O$29,0))</f>
        <v>very low</v>
      </c>
      <c r="G586" s="1" t="str">
        <f>INDEX('Attendance Level'!$H$3:$H$27,MATCH('Number of Arrests'!H586,'Attendance Level'!$C$3:$C$27,0))</f>
        <v>very high</v>
      </c>
      <c r="H586" t="s">
        <v>15</v>
      </c>
      <c r="I586" t="s">
        <v>37</v>
      </c>
      <c r="J586">
        <v>52</v>
      </c>
      <c r="K586">
        <v>27</v>
      </c>
      <c r="L586" t="str">
        <f t="shared" si="24"/>
        <v>win</v>
      </c>
      <c r="N586">
        <v>14</v>
      </c>
      <c r="O586" s="11" t="s">
        <v>14</v>
      </c>
    </row>
    <row r="587" spans="1:15" x14ac:dyDescent="0.25">
      <c r="A587">
        <v>2012</v>
      </c>
      <c r="B587">
        <v>17</v>
      </c>
      <c r="C587" t="s">
        <v>11</v>
      </c>
      <c r="D587" s="14" t="str">
        <f t="shared" si="25"/>
        <v>Y</v>
      </c>
      <c r="E587" s="1">
        <v>0.54166666666666663</v>
      </c>
      <c r="F587" s="1" t="str">
        <f>INDEX('Crime Level'!$R$5:$R$29,MATCH('Number of Arrests'!H587,'Crime Level'!$O$5:$O$29,0))</f>
        <v>very low</v>
      </c>
      <c r="G587" s="1" t="str">
        <f>INDEX('Attendance Level'!$H$3:$H$27,MATCH('Number of Arrests'!H587,'Attendance Level'!$C$3:$C$27,0))</f>
        <v>very high</v>
      </c>
      <c r="H587" t="s">
        <v>15</v>
      </c>
      <c r="I587" t="s">
        <v>24</v>
      </c>
      <c r="J587">
        <v>42</v>
      </c>
      <c r="K587">
        <v>7</v>
      </c>
      <c r="L587" t="str">
        <f t="shared" si="24"/>
        <v>win</v>
      </c>
      <c r="N587">
        <v>15</v>
      </c>
      <c r="O587" s="11" t="s">
        <v>19</v>
      </c>
    </row>
    <row r="588" spans="1:15" x14ac:dyDescent="0.25">
      <c r="A588">
        <v>2013</v>
      </c>
      <c r="B588">
        <v>2</v>
      </c>
      <c r="C588" t="s">
        <v>11</v>
      </c>
      <c r="D588" s="14" t="str">
        <f t="shared" si="25"/>
        <v>Y</v>
      </c>
      <c r="E588" s="1">
        <v>0.68402777777777779</v>
      </c>
      <c r="F588" s="1" t="str">
        <f>INDEX('Crime Level'!$R$5:$R$29,MATCH('Number of Arrests'!H588,'Crime Level'!$O$5:$O$29,0))</f>
        <v>very low</v>
      </c>
      <c r="G588" s="1" t="str">
        <f>INDEX('Attendance Level'!$H$3:$H$27,MATCH('Number of Arrests'!H588,'Attendance Level'!$C$3:$C$27,0))</f>
        <v>very high</v>
      </c>
      <c r="H588" t="s">
        <v>15</v>
      </c>
      <c r="I588" t="s">
        <v>48</v>
      </c>
      <c r="J588">
        <v>23</v>
      </c>
      <c r="K588">
        <v>41</v>
      </c>
      <c r="L588" t="str">
        <f t="shared" si="24"/>
        <v>lose</v>
      </c>
      <c r="N588">
        <v>21</v>
      </c>
      <c r="O588" s="11" t="s">
        <v>14</v>
      </c>
    </row>
    <row r="589" spans="1:15" x14ac:dyDescent="0.25">
      <c r="A589">
        <v>2013</v>
      </c>
      <c r="B589">
        <v>5</v>
      </c>
      <c r="C589" t="s">
        <v>11</v>
      </c>
      <c r="D589" s="14" t="str">
        <f t="shared" si="25"/>
        <v>Y</v>
      </c>
      <c r="E589" s="1">
        <v>0.54166666666666663</v>
      </c>
      <c r="F589" s="1" t="str">
        <f>INDEX('Crime Level'!$R$5:$R$29,MATCH('Number of Arrests'!H589,'Crime Level'!$O$5:$O$29,0))</f>
        <v>very low</v>
      </c>
      <c r="G589" s="1" t="str">
        <f>INDEX('Attendance Level'!$H$3:$H$27,MATCH('Number of Arrests'!H589,'Attendance Level'!$C$3:$C$27,0))</f>
        <v>very high</v>
      </c>
      <c r="H589" t="s">
        <v>15</v>
      </c>
      <c r="I589" t="s">
        <v>24</v>
      </c>
      <c r="J589">
        <v>21</v>
      </c>
      <c r="K589">
        <v>36</v>
      </c>
      <c r="L589" t="str">
        <f t="shared" si="24"/>
        <v>lose</v>
      </c>
      <c r="N589">
        <v>12</v>
      </c>
      <c r="O589" s="11" t="s">
        <v>19</v>
      </c>
    </row>
    <row r="590" spans="1:15" x14ac:dyDescent="0.25">
      <c r="A590">
        <v>2013</v>
      </c>
      <c r="B590">
        <v>7</v>
      </c>
      <c r="C590" t="s">
        <v>27</v>
      </c>
      <c r="D590" s="14" t="str">
        <f t="shared" si="25"/>
        <v>N</v>
      </c>
      <c r="E590" s="1">
        <v>0.86111111111111116</v>
      </c>
      <c r="F590" s="1" t="str">
        <f>INDEX('Crime Level'!$R$5:$R$29,MATCH('Number of Arrests'!H590,'Crime Level'!$O$5:$O$29,0))</f>
        <v>very low</v>
      </c>
      <c r="G590" s="1" t="str">
        <f>INDEX('Attendance Level'!$H$3:$H$27,MATCH('Number of Arrests'!H590,'Attendance Level'!$C$3:$C$27,0))</f>
        <v>very high</v>
      </c>
      <c r="H590" t="s">
        <v>15</v>
      </c>
      <c r="I590" t="s">
        <v>40</v>
      </c>
      <c r="J590">
        <v>23</v>
      </c>
      <c r="K590">
        <v>7</v>
      </c>
      <c r="L590" t="str">
        <f t="shared" si="24"/>
        <v>win</v>
      </c>
      <c r="N590">
        <v>19</v>
      </c>
      <c r="O590" s="11" t="s">
        <v>14</v>
      </c>
    </row>
    <row r="591" spans="1:15" x14ac:dyDescent="0.25">
      <c r="A591">
        <v>2013</v>
      </c>
      <c r="B591">
        <v>10</v>
      </c>
      <c r="C591" t="s">
        <v>11</v>
      </c>
      <c r="D591" s="14" t="str">
        <f t="shared" si="25"/>
        <v>Y</v>
      </c>
      <c r="E591" s="1">
        <v>0.54166666666666663</v>
      </c>
      <c r="F591" s="1" t="str">
        <f>INDEX('Crime Level'!$R$5:$R$29,MATCH('Number of Arrests'!H591,'Crime Level'!$O$5:$O$29,0))</f>
        <v>very low</v>
      </c>
      <c r="G591" s="1" t="str">
        <f>INDEX('Attendance Level'!$H$3:$H$27,MATCH('Number of Arrests'!H591,'Attendance Level'!$C$3:$C$27,0))</f>
        <v>very high</v>
      </c>
      <c r="H591" t="s">
        <v>15</v>
      </c>
      <c r="I591" t="s">
        <v>49</v>
      </c>
      <c r="J591">
        <v>24</v>
      </c>
      <c r="K591">
        <v>20</v>
      </c>
      <c r="L591" t="str">
        <f t="shared" si="24"/>
        <v>win</v>
      </c>
      <c r="N591">
        <v>29</v>
      </c>
      <c r="O591" s="11" t="s">
        <v>14</v>
      </c>
    </row>
    <row r="592" spans="1:15" x14ac:dyDescent="0.25">
      <c r="A592">
        <v>2013</v>
      </c>
      <c r="B592">
        <v>11</v>
      </c>
      <c r="C592" t="s">
        <v>11</v>
      </c>
      <c r="D592" s="14" t="str">
        <f t="shared" si="25"/>
        <v>Y</v>
      </c>
      <c r="E592" s="1">
        <v>0.68402777777777779</v>
      </c>
      <c r="F592" s="1" t="str">
        <f>INDEX('Crime Level'!$R$5:$R$29,MATCH('Number of Arrests'!H592,'Crime Level'!$O$5:$O$29,0))</f>
        <v>very low</v>
      </c>
      <c r="G592" s="1" t="str">
        <f>INDEX('Attendance Level'!$H$3:$H$27,MATCH('Number of Arrests'!H592,'Attendance Level'!$C$3:$C$27,0))</f>
        <v>very high</v>
      </c>
      <c r="H592" t="s">
        <v>15</v>
      </c>
      <c r="I592" t="s">
        <v>41</v>
      </c>
      <c r="J592">
        <v>27</v>
      </c>
      <c r="K592">
        <v>13</v>
      </c>
      <c r="L592" t="str">
        <f t="shared" si="24"/>
        <v>win</v>
      </c>
      <c r="N592">
        <v>16</v>
      </c>
      <c r="O592" s="11" t="s">
        <v>14</v>
      </c>
    </row>
    <row r="593" spans="1:16" x14ac:dyDescent="0.25">
      <c r="A593">
        <v>2013</v>
      </c>
      <c r="B593">
        <v>12</v>
      </c>
      <c r="C593" t="s">
        <v>11</v>
      </c>
      <c r="D593" s="14" t="str">
        <f t="shared" si="25"/>
        <v>Y</v>
      </c>
      <c r="E593" s="1">
        <v>0.68402777777777779</v>
      </c>
      <c r="F593" s="1" t="str">
        <f>INDEX('Crime Level'!$R$5:$R$29,MATCH('Number of Arrests'!H593,'Crime Level'!$O$5:$O$29,0))</f>
        <v>very low</v>
      </c>
      <c r="G593" s="1" t="str">
        <f>INDEX('Attendance Level'!$H$3:$H$27,MATCH('Number of Arrests'!H593,'Attendance Level'!$C$3:$C$27,0))</f>
        <v>very high</v>
      </c>
      <c r="H593" t="s">
        <v>15</v>
      </c>
      <c r="I593" t="s">
        <v>20</v>
      </c>
      <c r="J593">
        <v>21</v>
      </c>
      <c r="K593">
        <v>24</v>
      </c>
      <c r="L593" t="str">
        <f t="shared" si="24"/>
        <v>lose</v>
      </c>
      <c r="N593">
        <v>46</v>
      </c>
      <c r="O593" s="11" t="s">
        <v>19</v>
      </c>
    </row>
    <row r="594" spans="1:16" x14ac:dyDescent="0.25">
      <c r="A594">
        <v>2013</v>
      </c>
      <c r="B594">
        <v>15</v>
      </c>
      <c r="C594" t="s">
        <v>11</v>
      </c>
      <c r="D594" s="14" t="str">
        <f t="shared" si="25"/>
        <v>Y</v>
      </c>
      <c r="E594" s="1">
        <v>0.54166666666666663</v>
      </c>
      <c r="F594" s="1" t="str">
        <f>INDEX('Crime Level'!$R$5:$R$29,MATCH('Number of Arrests'!H594,'Crime Level'!$O$5:$O$29,0))</f>
        <v>very low</v>
      </c>
      <c r="G594" s="1" t="str">
        <f>INDEX('Attendance Level'!$H$3:$H$27,MATCH('Number of Arrests'!H594,'Attendance Level'!$C$3:$C$27,0))</f>
        <v>very high</v>
      </c>
      <c r="H594" t="s">
        <v>15</v>
      </c>
      <c r="I594" t="s">
        <v>23</v>
      </c>
      <c r="J594">
        <v>0</v>
      </c>
      <c r="K594">
        <v>23</v>
      </c>
      <c r="L594" t="str">
        <f t="shared" si="24"/>
        <v>lose</v>
      </c>
      <c r="N594">
        <v>29</v>
      </c>
      <c r="O594" s="11" t="s">
        <v>14</v>
      </c>
    </row>
    <row r="595" spans="1:16" x14ac:dyDescent="0.25">
      <c r="A595">
        <v>2013</v>
      </c>
      <c r="B595">
        <v>17</v>
      </c>
      <c r="C595" t="s">
        <v>11</v>
      </c>
      <c r="D595" s="14" t="str">
        <f t="shared" si="25"/>
        <v>Y</v>
      </c>
      <c r="E595" s="1">
        <v>0.54166666666666663</v>
      </c>
      <c r="F595" s="1" t="str">
        <f>INDEX('Crime Level'!$R$5:$R$29,MATCH('Number of Arrests'!H595,'Crime Level'!$O$5:$O$29,0))</f>
        <v>very low</v>
      </c>
      <c r="G595" s="1" t="str">
        <f>INDEX('Attendance Level'!$H$3:$H$27,MATCH('Number of Arrests'!H595,'Attendance Level'!$C$3:$C$27,0))</f>
        <v>very high</v>
      </c>
      <c r="H595" t="s">
        <v>15</v>
      </c>
      <c r="I595" t="s">
        <v>35</v>
      </c>
      <c r="J595">
        <v>20</v>
      </c>
      <c r="K595">
        <v>6</v>
      </c>
      <c r="L595" t="str">
        <f t="shared" si="24"/>
        <v>win</v>
      </c>
      <c r="N595">
        <v>10</v>
      </c>
      <c r="O595" s="11" t="s">
        <v>19</v>
      </c>
    </row>
    <row r="596" spans="1:16" x14ac:dyDescent="0.25">
      <c r="A596">
        <v>2014</v>
      </c>
      <c r="B596">
        <v>2</v>
      </c>
      <c r="C596" t="s">
        <v>11</v>
      </c>
      <c r="D596" s="14" t="str">
        <f t="shared" si="25"/>
        <v>Y</v>
      </c>
      <c r="E596" s="1">
        <v>0.54166666666666663</v>
      </c>
      <c r="F596" s="1" t="str">
        <f>INDEX('Crime Level'!$R$5:$R$29,MATCH('Number of Arrests'!H596,'Crime Level'!$O$5:$O$29,0))</f>
        <v>very low</v>
      </c>
      <c r="G596" s="1" t="str">
        <f>INDEX('Attendance Level'!$H$3:$H$27,MATCH('Number of Arrests'!H596,'Attendance Level'!$C$3:$C$27,0))</f>
        <v>very high</v>
      </c>
      <c r="H596" t="s">
        <v>15</v>
      </c>
      <c r="I596" t="s">
        <v>12</v>
      </c>
      <c r="J596">
        <v>14</v>
      </c>
      <c r="K596">
        <v>25</v>
      </c>
      <c r="N596">
        <v>16</v>
      </c>
      <c r="O596" s="11" t="s">
        <v>14</v>
      </c>
      <c r="P596" s="14"/>
    </row>
    <row r="597" spans="1:16" x14ac:dyDescent="0.25">
      <c r="A597">
        <v>2014</v>
      </c>
      <c r="B597">
        <v>3</v>
      </c>
      <c r="C597" t="s">
        <v>11</v>
      </c>
      <c r="D597" s="14" t="str">
        <f t="shared" si="25"/>
        <v>Y</v>
      </c>
      <c r="E597" s="1">
        <v>0.54166666666666663</v>
      </c>
      <c r="F597" s="1" t="str">
        <f>INDEX('Crime Level'!$R$5:$R$29,MATCH('Number of Arrests'!H597,'Crime Level'!$O$5:$O$29,0))</f>
        <v>very low</v>
      </c>
      <c r="G597" s="1" t="str">
        <f>INDEX('Attendance Level'!$H$3:$H$27,MATCH('Number of Arrests'!H597,'Attendance Level'!$C$3:$C$27,0))</f>
        <v>very high</v>
      </c>
      <c r="H597" t="s">
        <v>15</v>
      </c>
      <c r="I597" t="s">
        <v>32</v>
      </c>
      <c r="J597">
        <v>30</v>
      </c>
      <c r="K597">
        <v>17</v>
      </c>
      <c r="N597">
        <v>22</v>
      </c>
      <c r="O597" s="11" t="s">
        <v>14</v>
      </c>
      <c r="P597" s="14"/>
    </row>
    <row r="598" spans="1:16" x14ac:dyDescent="0.25">
      <c r="A598">
        <v>2014</v>
      </c>
      <c r="B598">
        <v>5</v>
      </c>
      <c r="C598" t="s">
        <v>11</v>
      </c>
      <c r="D598" s="14" t="str">
        <f t="shared" si="25"/>
        <v>Y</v>
      </c>
      <c r="E598" s="1">
        <v>0.54166666666666663</v>
      </c>
      <c r="F598" s="1" t="str">
        <f>INDEX('Crime Level'!$R$5:$R$29,MATCH('Number of Arrests'!H598,'Crime Level'!$O$5:$O$29,0))</f>
        <v>very low</v>
      </c>
      <c r="G598" s="1" t="str">
        <f>INDEX('Attendance Level'!$H$3:$H$27,MATCH('Number of Arrests'!H598,'Attendance Level'!$C$3:$C$27,0))</f>
        <v>very high</v>
      </c>
      <c r="H598" t="s">
        <v>15</v>
      </c>
      <c r="I598" t="s">
        <v>31</v>
      </c>
      <c r="J598">
        <v>30</v>
      </c>
      <c r="K598">
        <v>20</v>
      </c>
      <c r="N598">
        <v>24</v>
      </c>
      <c r="O598" s="11" t="s">
        <v>14</v>
      </c>
      <c r="P598" s="14"/>
    </row>
    <row r="599" spans="1:16" x14ac:dyDescent="0.25">
      <c r="A599">
        <v>2014</v>
      </c>
      <c r="B599">
        <v>9</v>
      </c>
      <c r="C599" t="s">
        <v>27</v>
      </c>
      <c r="D599" s="14" t="str">
        <f t="shared" si="25"/>
        <v>N</v>
      </c>
      <c r="E599" s="1">
        <v>0.85416666666666663</v>
      </c>
      <c r="F599" s="1" t="str">
        <f>INDEX('Crime Level'!$R$5:$R$29,MATCH('Number of Arrests'!H599,'Crime Level'!$O$5:$O$29,0))</f>
        <v>very low</v>
      </c>
      <c r="G599" s="1" t="str">
        <f>INDEX('Attendance Level'!$H$3:$H$27,MATCH('Number of Arrests'!H599,'Attendance Level'!$C$3:$C$27,0))</f>
        <v>very high</v>
      </c>
      <c r="H599" t="s">
        <v>15</v>
      </c>
      <c r="I599" t="s">
        <v>33</v>
      </c>
      <c r="J599">
        <v>24</v>
      </c>
      <c r="K599">
        <v>40</v>
      </c>
      <c r="N599">
        <v>20</v>
      </c>
      <c r="O599" s="11" t="s">
        <v>14</v>
      </c>
      <c r="P599" s="14"/>
    </row>
    <row r="600" spans="1:16" x14ac:dyDescent="0.25">
      <c r="A600">
        <v>2014</v>
      </c>
      <c r="B600">
        <v>11</v>
      </c>
      <c r="C600" t="s">
        <v>11</v>
      </c>
      <c r="D600" s="14" t="str">
        <f t="shared" si="25"/>
        <v>Y</v>
      </c>
      <c r="E600" s="1">
        <v>0.54166666666666663</v>
      </c>
      <c r="F600" s="1" t="str">
        <f>INDEX('Crime Level'!$R$5:$R$29,MATCH('Number of Arrests'!H600,'Crime Level'!$O$5:$O$29,0))</f>
        <v>very low</v>
      </c>
      <c r="G600" s="1" t="str">
        <f>INDEX('Attendance Level'!$H$3:$H$27,MATCH('Number of Arrests'!H600,'Attendance Level'!$C$3:$C$27,0))</f>
        <v>very high</v>
      </c>
      <c r="H600" t="s">
        <v>15</v>
      </c>
      <c r="I600" t="s">
        <v>21</v>
      </c>
      <c r="J600">
        <v>10</v>
      </c>
      <c r="K600">
        <v>16</v>
      </c>
      <c r="N600">
        <v>23</v>
      </c>
      <c r="O600" s="11" t="s">
        <v>14</v>
      </c>
      <c r="P600" s="14"/>
    </row>
    <row r="601" spans="1:16" x14ac:dyDescent="0.25">
      <c r="A601">
        <v>2014</v>
      </c>
      <c r="B601">
        <v>12</v>
      </c>
      <c r="C601" t="s">
        <v>11</v>
      </c>
      <c r="D601" s="14" t="str">
        <f t="shared" si="25"/>
        <v>Y</v>
      </c>
      <c r="E601" s="1">
        <v>0.85416666666666663</v>
      </c>
      <c r="F601" s="1" t="str">
        <f>INDEX('Crime Level'!$R$5:$R$29,MATCH('Number of Arrests'!H601,'Crime Level'!$O$5:$O$29,0))</f>
        <v>very low</v>
      </c>
      <c r="G601" s="1" t="str">
        <f>INDEX('Attendance Level'!$H$3:$H$27,MATCH('Number of Arrests'!H601,'Attendance Level'!$C$3:$C$27,0))</f>
        <v>very high</v>
      </c>
      <c r="H601" t="s">
        <v>15</v>
      </c>
      <c r="I601" t="s">
        <v>20</v>
      </c>
      <c r="J601">
        <v>28</v>
      </c>
      <c r="K601">
        <v>31</v>
      </c>
      <c r="N601">
        <v>33</v>
      </c>
      <c r="O601" s="11" t="s">
        <v>19</v>
      </c>
      <c r="P601" s="14"/>
    </row>
    <row r="602" spans="1:16" x14ac:dyDescent="0.25">
      <c r="A602">
        <v>2014</v>
      </c>
      <c r="B602">
        <v>15</v>
      </c>
      <c r="C602" t="s">
        <v>11</v>
      </c>
      <c r="D602" s="14" t="str">
        <f t="shared" si="25"/>
        <v>Y</v>
      </c>
      <c r="E602" s="1">
        <v>0.54166666666666663</v>
      </c>
      <c r="F602" s="1" t="str">
        <f>INDEX('Crime Level'!$R$5:$R$29,MATCH('Number of Arrests'!H602,'Crime Level'!$O$5:$O$29,0))</f>
        <v>very low</v>
      </c>
      <c r="G602" s="1" t="str">
        <f>INDEX('Attendance Level'!$H$3:$H$27,MATCH('Number of Arrests'!H602,'Attendance Level'!$C$3:$C$27,0))</f>
        <v>very high</v>
      </c>
      <c r="H602" t="s">
        <v>15</v>
      </c>
      <c r="I602" t="s">
        <v>35</v>
      </c>
      <c r="J602">
        <v>24</v>
      </c>
      <c r="K602">
        <v>13</v>
      </c>
      <c r="N602">
        <v>9</v>
      </c>
      <c r="O602" s="11" t="s">
        <v>19</v>
      </c>
      <c r="P602" s="14"/>
    </row>
    <row r="603" spans="1:16" x14ac:dyDescent="0.25">
      <c r="A603">
        <v>2014</v>
      </c>
      <c r="B603">
        <v>17</v>
      </c>
      <c r="C603" t="s">
        <v>11</v>
      </c>
      <c r="D603" s="14" t="str">
        <f t="shared" si="25"/>
        <v>Y</v>
      </c>
      <c r="E603" s="1">
        <v>0.54166666666666663</v>
      </c>
      <c r="F603" s="1" t="str">
        <f>INDEX('Crime Level'!$R$5:$R$29,MATCH('Number of Arrests'!H603,'Crime Level'!$O$5:$O$29,0))</f>
        <v>very low</v>
      </c>
      <c r="G603" s="1" t="str">
        <f>INDEX('Attendance Level'!$H$3:$H$27,MATCH('Number of Arrests'!H603,'Attendance Level'!$C$3:$C$27,0))</f>
        <v>very high</v>
      </c>
      <c r="H603" t="s">
        <v>15</v>
      </c>
      <c r="I603" t="s">
        <v>24</v>
      </c>
      <c r="J603">
        <v>26</v>
      </c>
      <c r="K603">
        <v>34</v>
      </c>
      <c r="N603">
        <v>28</v>
      </c>
      <c r="O603" s="11" t="s">
        <v>19</v>
      </c>
      <c r="P603" s="14"/>
    </row>
    <row r="604" spans="1:16" x14ac:dyDescent="0.25">
      <c r="A604">
        <v>2015</v>
      </c>
      <c r="B604">
        <v>2</v>
      </c>
      <c r="C604" t="s">
        <v>11</v>
      </c>
      <c r="D604" s="14" t="str">
        <f t="shared" si="25"/>
        <v>Y</v>
      </c>
      <c r="E604" s="1">
        <v>0.54166666666666663</v>
      </c>
      <c r="F604" s="1" t="str">
        <f>INDEX('Crime Level'!$R$5:$R$29,MATCH('Number of Arrests'!H604,'Crime Level'!$O$5:$O$29,0))</f>
        <v>very low</v>
      </c>
      <c r="G604" s="1" t="str">
        <f>INDEX('Attendance Level'!$H$3:$H$27,MATCH('Number of Arrests'!H604,'Attendance Level'!$C$3:$C$27,0))</f>
        <v>very high</v>
      </c>
      <c r="H604" t="s">
        <v>15</v>
      </c>
      <c r="I604" t="s">
        <v>31</v>
      </c>
      <c r="J604">
        <v>20</v>
      </c>
      <c r="K604">
        <v>24</v>
      </c>
      <c r="N604">
        <v>18</v>
      </c>
      <c r="O604" s="11" t="s">
        <v>14</v>
      </c>
      <c r="P604" s="14"/>
    </row>
    <row r="605" spans="1:16" x14ac:dyDescent="0.25">
      <c r="A605">
        <v>2015</v>
      </c>
      <c r="B605">
        <v>3</v>
      </c>
      <c r="C605" t="s">
        <v>30</v>
      </c>
      <c r="D605" s="14" t="str">
        <f t="shared" si="25"/>
        <v>N</v>
      </c>
      <c r="E605" s="1">
        <v>0.85069444444444453</v>
      </c>
      <c r="F605" s="1" t="str">
        <f>INDEX('Crime Level'!$R$5:$R$29,MATCH('Number of Arrests'!H605,'Crime Level'!$O$5:$O$29,0))</f>
        <v>very low</v>
      </c>
      <c r="G605" s="1" t="str">
        <f>INDEX('Attendance Level'!$H$3:$H$27,MATCH('Number of Arrests'!H605,'Attendance Level'!$C$3:$C$27,0))</f>
        <v>very high</v>
      </c>
      <c r="H605" t="s">
        <v>15</v>
      </c>
      <c r="I605" t="s">
        <v>35</v>
      </c>
      <c r="J605">
        <v>32</v>
      </c>
      <c r="K605">
        <v>21</v>
      </c>
      <c r="N605">
        <v>24</v>
      </c>
      <c r="O605" s="11" t="s">
        <v>19</v>
      </c>
      <c r="P605" s="14"/>
    </row>
    <row r="606" spans="1:16" x14ac:dyDescent="0.25">
      <c r="A606">
        <v>2015</v>
      </c>
      <c r="B606">
        <v>5</v>
      </c>
      <c r="C606" t="s">
        <v>11</v>
      </c>
      <c r="D606" s="14" t="str">
        <f t="shared" si="25"/>
        <v>Y</v>
      </c>
      <c r="E606" s="1">
        <v>0.85416666666666663</v>
      </c>
      <c r="F606" s="1" t="str">
        <f>INDEX('Crime Level'!$R$5:$R$29,MATCH('Number of Arrests'!H606,'Crime Level'!$O$5:$O$29,0))</f>
        <v>very low</v>
      </c>
      <c r="G606" s="1" t="str">
        <f>INDEX('Attendance Level'!$H$3:$H$27,MATCH('Number of Arrests'!H606,'Attendance Level'!$C$3:$C$27,0))</f>
        <v>very high</v>
      </c>
      <c r="H606" t="s">
        <v>15</v>
      </c>
      <c r="I606" t="s">
        <v>21</v>
      </c>
      <c r="J606">
        <v>30</v>
      </c>
      <c r="K606">
        <v>27</v>
      </c>
      <c r="N606">
        <v>26</v>
      </c>
      <c r="O606" s="11" t="s">
        <v>14</v>
      </c>
      <c r="P606" s="14"/>
    </row>
    <row r="607" spans="1:16" x14ac:dyDescent="0.25">
      <c r="A607">
        <v>2015</v>
      </c>
      <c r="B607">
        <v>7</v>
      </c>
      <c r="C607" t="s">
        <v>11</v>
      </c>
      <c r="D607" s="14" t="str">
        <f t="shared" si="25"/>
        <v>Y</v>
      </c>
      <c r="E607" s="1">
        <v>0.68402777777777779</v>
      </c>
      <c r="F607" s="1" t="str">
        <f>INDEX('Crime Level'!$R$5:$R$29,MATCH('Number of Arrests'!H607,'Crime Level'!$O$5:$O$29,0))</f>
        <v>very low</v>
      </c>
      <c r="G607" s="1" t="str">
        <f>INDEX('Attendance Level'!$H$3:$H$27,MATCH('Number of Arrests'!H607,'Attendance Level'!$C$3:$C$27,0))</f>
        <v>very high</v>
      </c>
      <c r="H607" t="s">
        <v>15</v>
      </c>
      <c r="I607" t="s">
        <v>20</v>
      </c>
      <c r="J607">
        <v>27</v>
      </c>
      <c r="K607">
        <v>20</v>
      </c>
      <c r="N607">
        <v>35</v>
      </c>
      <c r="O607" s="11" t="s">
        <v>19</v>
      </c>
      <c r="P607" s="14"/>
    </row>
    <row r="608" spans="1:16" x14ac:dyDescent="0.25">
      <c r="A608">
        <v>2015</v>
      </c>
      <c r="B608">
        <v>10</v>
      </c>
      <c r="C608" t="s">
        <v>11</v>
      </c>
      <c r="D608" s="14" t="str">
        <f t="shared" si="25"/>
        <v>Y</v>
      </c>
      <c r="E608" s="1">
        <v>0.68402777777777779</v>
      </c>
      <c r="F608" s="1" t="str">
        <f>INDEX('Crime Level'!$R$5:$R$29,MATCH('Number of Arrests'!H608,'Crime Level'!$O$5:$O$29,0))</f>
        <v>very low</v>
      </c>
      <c r="G608" s="1" t="str">
        <f>INDEX('Attendance Level'!$H$3:$H$27,MATCH('Number of Arrests'!H608,'Attendance Level'!$C$3:$C$27,0))</f>
        <v>very high</v>
      </c>
      <c r="H608" t="s">
        <v>15</v>
      </c>
      <c r="I608" t="s">
        <v>43</v>
      </c>
      <c r="J608">
        <v>26</v>
      </c>
      <c r="K608">
        <v>27</v>
      </c>
      <c r="N608">
        <v>22</v>
      </c>
      <c r="O608" s="11" t="s">
        <v>14</v>
      </c>
      <c r="P608" s="14"/>
    </row>
    <row r="609" spans="1:16" x14ac:dyDescent="0.25">
      <c r="A609">
        <v>2015</v>
      </c>
      <c r="B609">
        <v>13</v>
      </c>
      <c r="C609" t="s">
        <v>11</v>
      </c>
      <c r="D609" s="14" t="str">
        <f t="shared" si="25"/>
        <v>Y</v>
      </c>
      <c r="E609" s="1">
        <v>0.54166666666666663</v>
      </c>
      <c r="F609" s="1" t="str">
        <f>INDEX('Crime Level'!$R$5:$R$29,MATCH('Number of Arrests'!H609,'Crime Level'!$O$5:$O$29,0))</f>
        <v>very low</v>
      </c>
      <c r="G609" s="1" t="str">
        <f>INDEX('Attendance Level'!$H$3:$H$27,MATCH('Number of Arrests'!H609,'Attendance Level'!$C$3:$C$27,0))</f>
        <v>very high</v>
      </c>
      <c r="H609" t="s">
        <v>15</v>
      </c>
      <c r="I609" t="s">
        <v>42</v>
      </c>
      <c r="J609">
        <v>20</v>
      </c>
      <c r="K609">
        <v>23</v>
      </c>
      <c r="M609" t="s">
        <v>18</v>
      </c>
      <c r="N609">
        <v>39</v>
      </c>
      <c r="O609" s="11" t="s">
        <v>14</v>
      </c>
      <c r="P609" s="14"/>
    </row>
    <row r="610" spans="1:16" x14ac:dyDescent="0.25">
      <c r="A610">
        <v>2015</v>
      </c>
      <c r="B610">
        <v>15</v>
      </c>
      <c r="C610" t="s">
        <v>11</v>
      </c>
      <c r="D610" s="14" t="str">
        <f t="shared" si="25"/>
        <v>Y</v>
      </c>
      <c r="E610" s="1">
        <v>0.54166666666666663</v>
      </c>
      <c r="F610" s="1" t="str">
        <f>INDEX('Crime Level'!$R$5:$R$29,MATCH('Number of Arrests'!H610,'Crime Level'!$O$5:$O$29,0))</f>
        <v>very low</v>
      </c>
      <c r="G610" s="1" t="str">
        <f>INDEX('Attendance Level'!$H$3:$H$27,MATCH('Number of Arrests'!H610,'Attendance Level'!$C$3:$C$27,0))</f>
        <v>very high</v>
      </c>
      <c r="H610" t="s">
        <v>15</v>
      </c>
      <c r="I610" t="s">
        <v>13</v>
      </c>
      <c r="J610">
        <v>35</v>
      </c>
      <c r="K610">
        <v>38</v>
      </c>
      <c r="N610">
        <v>31</v>
      </c>
      <c r="O610" s="11" t="s">
        <v>14</v>
      </c>
      <c r="P610" s="14"/>
    </row>
    <row r="611" spans="1:16" x14ac:dyDescent="0.25">
      <c r="A611">
        <v>2015</v>
      </c>
      <c r="B611">
        <v>17</v>
      </c>
      <c r="C611" t="s">
        <v>11</v>
      </c>
      <c r="D611" s="14" t="str">
        <f t="shared" si="25"/>
        <v>Y</v>
      </c>
      <c r="E611" s="1">
        <v>0.54166666666666663</v>
      </c>
      <c r="F611" s="1" t="str">
        <f>INDEX('Crime Level'!$R$5:$R$29,MATCH('Number of Arrests'!H611,'Crime Level'!$O$5:$O$29,0))</f>
        <v>very low</v>
      </c>
      <c r="G611" s="1" t="str">
        <f>INDEX('Attendance Level'!$H$3:$H$27,MATCH('Number of Arrests'!H611,'Attendance Level'!$C$3:$C$27,0))</f>
        <v>very high</v>
      </c>
      <c r="H611" t="s">
        <v>15</v>
      </c>
      <c r="I611" t="s">
        <v>24</v>
      </c>
      <c r="J611">
        <v>30</v>
      </c>
      <c r="K611">
        <v>35</v>
      </c>
      <c r="N611">
        <v>14</v>
      </c>
      <c r="O611" s="11" t="s">
        <v>19</v>
      </c>
      <c r="P611" s="14"/>
    </row>
    <row r="612" spans="1:16" x14ac:dyDescent="0.25">
      <c r="A612">
        <v>2011</v>
      </c>
      <c r="B612">
        <v>1</v>
      </c>
      <c r="C612" t="s">
        <v>11</v>
      </c>
      <c r="D612" s="14" t="str">
        <f t="shared" si="25"/>
        <v>Y</v>
      </c>
      <c r="E612" s="1">
        <v>0.84722222222222221</v>
      </c>
      <c r="F612" s="1" t="str">
        <f>INDEX('Crime Level'!$R$5:$R$29,MATCH('Number of Arrests'!H612,'Crime Level'!$O$5:$O$29,0))</f>
        <v>very low</v>
      </c>
      <c r="G612" s="1" t="str">
        <f>INDEX('Attendance Level'!$H$3:$H$27,MATCH('Number of Arrests'!H612,'Attendance Level'!$C$3:$C$27,0))</f>
        <v>very high</v>
      </c>
      <c r="H612" t="s">
        <v>42</v>
      </c>
      <c r="I612" t="s">
        <v>20</v>
      </c>
      <c r="J612">
        <v>27</v>
      </c>
      <c r="K612">
        <v>24</v>
      </c>
      <c r="L612" t="str">
        <f t="shared" ref="L612:L635" si="26">IF(J612&gt;K612,"win","lose")</f>
        <v>win</v>
      </c>
      <c r="N612">
        <v>34</v>
      </c>
      <c r="O612" s="11" t="s">
        <v>14</v>
      </c>
    </row>
    <row r="613" spans="1:16" x14ac:dyDescent="0.25">
      <c r="A613">
        <v>2011</v>
      </c>
      <c r="B613">
        <v>2</v>
      </c>
      <c r="C613" t="s">
        <v>11</v>
      </c>
      <c r="D613" s="14" t="str">
        <f t="shared" si="25"/>
        <v>Y</v>
      </c>
      <c r="E613" s="1">
        <v>0.54166666666666663</v>
      </c>
      <c r="F613" s="1" t="str">
        <f>INDEX('Crime Level'!$R$5:$R$29,MATCH('Number of Arrests'!H613,'Crime Level'!$O$5:$O$29,0))</f>
        <v>very low</v>
      </c>
      <c r="G613" s="1" t="str">
        <f>INDEX('Attendance Level'!$H$3:$H$27,MATCH('Number of Arrests'!H613,'Attendance Level'!$C$3:$C$27,0))</f>
        <v>very high</v>
      </c>
      <c r="H613" t="s">
        <v>42</v>
      </c>
      <c r="I613" t="s">
        <v>45</v>
      </c>
      <c r="J613">
        <v>32</v>
      </c>
      <c r="K613">
        <v>3</v>
      </c>
      <c r="L613" t="str">
        <f t="shared" si="26"/>
        <v>win</v>
      </c>
      <c r="N613">
        <v>23</v>
      </c>
      <c r="O613" s="11" t="s">
        <v>14</v>
      </c>
    </row>
    <row r="614" spans="1:16" x14ac:dyDescent="0.25">
      <c r="A614">
        <v>2011</v>
      </c>
      <c r="B614">
        <v>6</v>
      </c>
      <c r="C614" t="s">
        <v>27</v>
      </c>
      <c r="D614" s="14" t="str">
        <f t="shared" si="25"/>
        <v>N</v>
      </c>
      <c r="E614" s="1">
        <v>0.85416666666666663</v>
      </c>
      <c r="F614" s="1" t="str">
        <f>INDEX('Crime Level'!$R$5:$R$29,MATCH('Number of Arrests'!H614,'Crime Level'!$O$5:$O$29,0))</f>
        <v>very low</v>
      </c>
      <c r="G614" s="1" t="str">
        <f>INDEX('Attendance Level'!$H$3:$H$27,MATCH('Number of Arrests'!H614,'Attendance Level'!$C$3:$C$27,0))</f>
        <v>very high</v>
      </c>
      <c r="H614" t="s">
        <v>42</v>
      </c>
      <c r="I614" t="s">
        <v>25</v>
      </c>
      <c r="J614">
        <v>24</v>
      </c>
      <c r="K614">
        <v>6</v>
      </c>
      <c r="L614" t="str">
        <f t="shared" si="26"/>
        <v>win</v>
      </c>
      <c r="N614">
        <v>28</v>
      </c>
      <c r="O614" s="11" t="s">
        <v>19</v>
      </c>
    </row>
    <row r="615" spans="1:16" x14ac:dyDescent="0.25">
      <c r="A615">
        <v>2011</v>
      </c>
      <c r="B615">
        <v>7</v>
      </c>
      <c r="C615" t="s">
        <v>11</v>
      </c>
      <c r="D615" s="14" t="str">
        <f t="shared" si="25"/>
        <v>Y</v>
      </c>
      <c r="E615" s="1">
        <v>0.54166666666666663</v>
      </c>
      <c r="F615" s="1" t="str">
        <f>INDEX('Crime Level'!$R$5:$R$29,MATCH('Number of Arrests'!H615,'Crime Level'!$O$5:$O$29,0))</f>
        <v>very low</v>
      </c>
      <c r="G615" s="1" t="str">
        <f>INDEX('Attendance Level'!$H$3:$H$27,MATCH('Number of Arrests'!H615,'Attendance Level'!$C$3:$C$27,0))</f>
        <v>very high</v>
      </c>
      <c r="H615" t="s">
        <v>42</v>
      </c>
      <c r="I615" t="s">
        <v>34</v>
      </c>
      <c r="J615">
        <v>27</v>
      </c>
      <c r="K615">
        <v>21</v>
      </c>
      <c r="L615" t="str">
        <f t="shared" si="26"/>
        <v>win</v>
      </c>
      <c r="N615">
        <v>20</v>
      </c>
      <c r="O615" s="11" t="s">
        <v>14</v>
      </c>
    </row>
    <row r="616" spans="1:16" x14ac:dyDescent="0.25">
      <c r="A616">
        <v>2011</v>
      </c>
      <c r="B616">
        <v>10</v>
      </c>
      <c r="C616" t="s">
        <v>11</v>
      </c>
      <c r="D616" s="14" t="str">
        <f t="shared" si="25"/>
        <v>Y</v>
      </c>
      <c r="E616" s="1">
        <v>0.84722222222222221</v>
      </c>
      <c r="F616" s="1" t="str">
        <f>INDEX('Crime Level'!$R$5:$R$29,MATCH('Number of Arrests'!H616,'Crime Level'!$O$5:$O$29,0))</f>
        <v>very low</v>
      </c>
      <c r="G616" s="1" t="str">
        <f>INDEX('Attendance Level'!$H$3:$H$27,MATCH('Number of Arrests'!H616,'Attendance Level'!$C$3:$C$27,0))</f>
        <v>very high</v>
      </c>
      <c r="H616" t="s">
        <v>42</v>
      </c>
      <c r="I616" t="s">
        <v>43</v>
      </c>
      <c r="J616">
        <v>16</v>
      </c>
      <c r="K616">
        <v>37</v>
      </c>
      <c r="L616" t="str">
        <f t="shared" si="26"/>
        <v>lose</v>
      </c>
      <c r="N616">
        <v>30</v>
      </c>
      <c r="O616" s="11" t="s">
        <v>19</v>
      </c>
    </row>
    <row r="617" spans="1:16" x14ac:dyDescent="0.25">
      <c r="A617">
        <v>2011</v>
      </c>
      <c r="B617">
        <v>12</v>
      </c>
      <c r="C617" t="s">
        <v>11</v>
      </c>
      <c r="D617" s="14" t="str">
        <f t="shared" si="25"/>
        <v>Y</v>
      </c>
      <c r="E617" s="1">
        <v>0.54166666666666663</v>
      </c>
      <c r="F617" s="1" t="str">
        <f>INDEX('Crime Level'!$R$5:$R$29,MATCH('Number of Arrests'!H617,'Crime Level'!$O$5:$O$29,0))</f>
        <v>very low</v>
      </c>
      <c r="G617" s="1" t="str">
        <f>INDEX('Attendance Level'!$H$3:$H$27,MATCH('Number of Arrests'!H617,'Attendance Level'!$C$3:$C$27,0))</f>
        <v>very high</v>
      </c>
      <c r="H617" t="s">
        <v>42</v>
      </c>
      <c r="I617" t="s">
        <v>26</v>
      </c>
      <c r="J617">
        <v>28</v>
      </c>
      <c r="K617">
        <v>24</v>
      </c>
      <c r="L617" t="str">
        <f t="shared" si="26"/>
        <v>win</v>
      </c>
      <c r="N617">
        <v>12</v>
      </c>
      <c r="O617" s="11" t="s">
        <v>19</v>
      </c>
    </row>
    <row r="618" spans="1:16" x14ac:dyDescent="0.25">
      <c r="A618">
        <v>2011</v>
      </c>
      <c r="B618">
        <v>14</v>
      </c>
      <c r="C618" t="s">
        <v>11</v>
      </c>
      <c r="D618" s="14" t="str">
        <f t="shared" si="25"/>
        <v>Y</v>
      </c>
      <c r="E618" s="1">
        <v>0.54166666666666663</v>
      </c>
      <c r="F618" s="1" t="str">
        <f>INDEX('Crime Level'!$R$5:$R$29,MATCH('Number of Arrests'!H618,'Crime Level'!$O$5:$O$29,0))</f>
        <v>very low</v>
      </c>
      <c r="G618" s="1" t="str">
        <f>INDEX('Attendance Level'!$H$3:$H$27,MATCH('Number of Arrests'!H618,'Attendance Level'!$C$3:$C$27,0))</f>
        <v>very high</v>
      </c>
      <c r="H618" t="s">
        <v>42</v>
      </c>
      <c r="I618" t="s">
        <v>36</v>
      </c>
      <c r="J618">
        <v>37</v>
      </c>
      <c r="K618">
        <v>10</v>
      </c>
      <c r="L618" t="str">
        <f t="shared" si="26"/>
        <v>win</v>
      </c>
      <c r="N618">
        <v>14</v>
      </c>
      <c r="O618" s="11" t="s">
        <v>14</v>
      </c>
    </row>
    <row r="619" spans="1:16" x14ac:dyDescent="0.25">
      <c r="A619">
        <v>2011</v>
      </c>
      <c r="B619">
        <v>16</v>
      </c>
      <c r="C619" t="s">
        <v>46</v>
      </c>
      <c r="D619" s="14" t="str">
        <f t="shared" si="25"/>
        <v>Y</v>
      </c>
      <c r="E619" s="1">
        <v>0.54166666666666663</v>
      </c>
      <c r="F619" s="1" t="str">
        <f>INDEX('Crime Level'!$R$5:$R$29,MATCH('Number of Arrests'!H619,'Crime Level'!$O$5:$O$29,0))</f>
        <v>very low</v>
      </c>
      <c r="G619" s="1" t="str">
        <f>INDEX('Attendance Level'!$H$3:$H$27,MATCH('Number of Arrests'!H619,'Attendance Level'!$C$3:$C$27,0))</f>
        <v>very high</v>
      </c>
      <c r="H619" t="s">
        <v>42</v>
      </c>
      <c r="I619" t="s">
        <v>15</v>
      </c>
      <c r="J619">
        <v>14</v>
      </c>
      <c r="K619">
        <v>29</v>
      </c>
      <c r="L619" t="str">
        <f t="shared" si="26"/>
        <v>lose</v>
      </c>
      <c r="N619">
        <v>31</v>
      </c>
      <c r="O619" s="11" t="s">
        <v>14</v>
      </c>
    </row>
    <row r="620" spans="1:16" x14ac:dyDescent="0.25">
      <c r="A620">
        <v>2012</v>
      </c>
      <c r="B620">
        <v>1</v>
      </c>
      <c r="C620" t="s">
        <v>11</v>
      </c>
      <c r="D620" s="14" t="str">
        <f t="shared" si="25"/>
        <v>Y</v>
      </c>
      <c r="E620" s="1">
        <v>0.54166666666666663</v>
      </c>
      <c r="F620" s="1" t="str">
        <f>INDEX('Crime Level'!$R$5:$R$29,MATCH('Number of Arrests'!H620,'Crime Level'!$O$5:$O$29,0))</f>
        <v>very low</v>
      </c>
      <c r="G620" s="1" t="str">
        <f>INDEX('Attendance Level'!$H$3:$H$27,MATCH('Number of Arrests'!H620,'Attendance Level'!$C$3:$C$27,0))</f>
        <v>very high</v>
      </c>
      <c r="H620" t="s">
        <v>42</v>
      </c>
      <c r="I620" t="s">
        <v>26</v>
      </c>
      <c r="J620">
        <v>48</v>
      </c>
      <c r="K620">
        <v>28</v>
      </c>
      <c r="L620" t="str">
        <f t="shared" si="26"/>
        <v>win</v>
      </c>
      <c r="N620">
        <v>22</v>
      </c>
      <c r="O620" s="11" t="s">
        <v>19</v>
      </c>
    </row>
    <row r="621" spans="1:16" x14ac:dyDescent="0.25">
      <c r="A621">
        <v>2012</v>
      </c>
      <c r="B621">
        <v>4</v>
      </c>
      <c r="C621" t="s">
        <v>11</v>
      </c>
      <c r="D621" s="14" t="str">
        <f t="shared" si="25"/>
        <v>Y</v>
      </c>
      <c r="E621" s="1">
        <v>0.54166666666666663</v>
      </c>
      <c r="F621" s="1" t="str">
        <f>INDEX('Crime Level'!$R$5:$R$29,MATCH('Number of Arrests'!H621,'Crime Level'!$O$5:$O$29,0))</f>
        <v>very low</v>
      </c>
      <c r="G621" s="1" t="str">
        <f>INDEX('Attendance Level'!$H$3:$H$27,MATCH('Number of Arrests'!H621,'Attendance Level'!$C$3:$C$27,0))</f>
        <v>very high</v>
      </c>
      <c r="H621" t="s">
        <v>42</v>
      </c>
      <c r="I621" t="s">
        <v>21</v>
      </c>
      <c r="J621">
        <v>0</v>
      </c>
      <c r="K621">
        <v>34</v>
      </c>
      <c r="L621" t="str">
        <f t="shared" si="26"/>
        <v>lose</v>
      </c>
      <c r="N621">
        <v>18</v>
      </c>
      <c r="O621" s="11" t="s">
        <v>14</v>
      </c>
    </row>
    <row r="622" spans="1:16" x14ac:dyDescent="0.25">
      <c r="A622">
        <v>2012</v>
      </c>
      <c r="B622">
        <v>5</v>
      </c>
      <c r="C622" t="s">
        <v>27</v>
      </c>
      <c r="D622" s="14" t="str">
        <f t="shared" si="25"/>
        <v>N</v>
      </c>
      <c r="E622" s="1">
        <v>0.85416666666666663</v>
      </c>
      <c r="F622" s="1" t="str">
        <f>INDEX('Crime Level'!$R$5:$R$29,MATCH('Number of Arrests'!H622,'Crime Level'!$O$5:$O$29,0))</f>
        <v>very low</v>
      </c>
      <c r="G622" s="1" t="str">
        <f>INDEX('Attendance Level'!$H$3:$H$27,MATCH('Number of Arrests'!H622,'Attendance Level'!$C$3:$C$27,0))</f>
        <v>very high</v>
      </c>
      <c r="H622" t="s">
        <v>42</v>
      </c>
      <c r="I622" t="s">
        <v>32</v>
      </c>
      <c r="J622">
        <v>17</v>
      </c>
      <c r="K622">
        <v>23</v>
      </c>
      <c r="L622" t="str">
        <f t="shared" si="26"/>
        <v>lose</v>
      </c>
      <c r="N622">
        <v>15</v>
      </c>
      <c r="O622" s="11" t="s">
        <v>14</v>
      </c>
    </row>
    <row r="623" spans="1:16" x14ac:dyDescent="0.25">
      <c r="A623">
        <v>2012</v>
      </c>
      <c r="B623">
        <v>6</v>
      </c>
      <c r="C623" t="s">
        <v>11</v>
      </c>
      <c r="D623" s="14" t="str">
        <f t="shared" si="25"/>
        <v>Y</v>
      </c>
      <c r="E623" s="1">
        <v>0.54166666666666663</v>
      </c>
      <c r="F623" s="1" t="str">
        <f>INDEX('Crime Level'!$R$5:$R$29,MATCH('Number of Arrests'!H623,'Crime Level'!$O$5:$O$29,0))</f>
        <v>very low</v>
      </c>
      <c r="G623" s="1" t="str">
        <f>INDEX('Attendance Level'!$H$3:$H$27,MATCH('Number of Arrests'!H623,'Attendance Level'!$C$3:$C$27,0))</f>
        <v>very high</v>
      </c>
      <c r="H623" t="s">
        <v>42</v>
      </c>
      <c r="I623" t="s">
        <v>33</v>
      </c>
      <c r="J623">
        <v>35</v>
      </c>
      <c r="K623">
        <v>9</v>
      </c>
      <c r="L623" t="str">
        <f t="shared" si="26"/>
        <v>win</v>
      </c>
      <c r="N623">
        <v>10</v>
      </c>
      <c r="O623" s="11" t="s">
        <v>14</v>
      </c>
    </row>
    <row r="624" spans="1:16" x14ac:dyDescent="0.25">
      <c r="A624">
        <v>2012</v>
      </c>
      <c r="B624">
        <v>8</v>
      </c>
      <c r="C624" t="s">
        <v>11</v>
      </c>
      <c r="D624" s="14" t="str">
        <f t="shared" si="25"/>
        <v>Y</v>
      </c>
      <c r="E624" s="1">
        <v>0.54166666666666663</v>
      </c>
      <c r="F624" s="1" t="str">
        <f>INDEX('Crime Level'!$R$5:$R$29,MATCH('Number of Arrests'!H624,'Crime Level'!$O$5:$O$29,0))</f>
        <v>very low</v>
      </c>
      <c r="G624" s="1" t="str">
        <f>INDEX('Attendance Level'!$H$3:$H$27,MATCH('Number of Arrests'!H624,'Attendance Level'!$C$3:$C$27,0))</f>
        <v>very high</v>
      </c>
      <c r="H624" t="s">
        <v>42</v>
      </c>
      <c r="I624" t="s">
        <v>25</v>
      </c>
      <c r="J624">
        <v>9</v>
      </c>
      <c r="K624">
        <v>30</v>
      </c>
      <c r="L624" t="str">
        <f t="shared" si="26"/>
        <v>lose</v>
      </c>
      <c r="N624">
        <v>16</v>
      </c>
      <c r="O624" s="11" t="s">
        <v>19</v>
      </c>
    </row>
    <row r="625" spans="1:16" x14ac:dyDescent="0.25">
      <c r="A625">
        <v>2012</v>
      </c>
      <c r="B625">
        <v>12</v>
      </c>
      <c r="C625" t="s">
        <v>30</v>
      </c>
      <c r="D625" s="14" t="str">
        <f t="shared" si="25"/>
        <v>N</v>
      </c>
      <c r="E625" s="1">
        <v>0.84722222222222221</v>
      </c>
      <c r="F625" s="1" t="str">
        <f>INDEX('Crime Level'!$R$5:$R$29,MATCH('Number of Arrests'!H625,'Crime Level'!$O$5:$O$29,0))</f>
        <v>very low</v>
      </c>
      <c r="G625" s="1" t="str">
        <f>INDEX('Attendance Level'!$H$3:$H$27,MATCH('Number of Arrests'!H625,'Attendance Level'!$C$3:$C$27,0))</f>
        <v>very high</v>
      </c>
      <c r="H625" t="s">
        <v>42</v>
      </c>
      <c r="I625" t="s">
        <v>43</v>
      </c>
      <c r="J625">
        <v>19</v>
      </c>
      <c r="K625">
        <v>49</v>
      </c>
      <c r="L625" t="str">
        <f t="shared" si="26"/>
        <v>lose</v>
      </c>
      <c r="N625">
        <v>38</v>
      </c>
      <c r="O625" s="11" t="s">
        <v>19</v>
      </c>
    </row>
    <row r="626" spans="1:16" x14ac:dyDescent="0.25">
      <c r="A626">
        <v>2012</v>
      </c>
      <c r="B626">
        <v>14</v>
      </c>
      <c r="C626" t="s">
        <v>11</v>
      </c>
      <c r="D626" s="14" t="str">
        <f t="shared" si="25"/>
        <v>Y</v>
      </c>
      <c r="E626" s="1">
        <v>0.54166666666666663</v>
      </c>
      <c r="F626" s="1" t="str">
        <f>INDEX('Crime Level'!$R$5:$R$29,MATCH('Number of Arrests'!H626,'Crime Level'!$O$5:$O$29,0))</f>
        <v>very low</v>
      </c>
      <c r="G626" s="1" t="str">
        <f>INDEX('Attendance Level'!$H$3:$H$27,MATCH('Number of Arrests'!H626,'Attendance Level'!$C$3:$C$27,0))</f>
        <v>very high</v>
      </c>
      <c r="H626" t="s">
        <v>42</v>
      </c>
      <c r="I626" t="s">
        <v>12</v>
      </c>
      <c r="J626">
        <v>7</v>
      </c>
      <c r="K626">
        <v>6</v>
      </c>
      <c r="L626" t="str">
        <f t="shared" si="26"/>
        <v>win</v>
      </c>
      <c r="N626">
        <v>11</v>
      </c>
      <c r="O626" s="11" t="s">
        <v>14</v>
      </c>
    </row>
    <row r="627" spans="1:16" x14ac:dyDescent="0.25">
      <c r="A627">
        <v>2012</v>
      </c>
      <c r="B627">
        <v>16</v>
      </c>
      <c r="C627" t="s">
        <v>11</v>
      </c>
      <c r="D627" s="14" t="str">
        <f t="shared" si="25"/>
        <v>Y</v>
      </c>
      <c r="E627" s="1">
        <v>0.54166666666666663</v>
      </c>
      <c r="F627" s="1" t="str">
        <f>INDEX('Crime Level'!$R$5:$R$29,MATCH('Number of Arrests'!H627,'Crime Level'!$O$5:$O$29,0))</f>
        <v>very low</v>
      </c>
      <c r="G627" s="1" t="str">
        <f>INDEX('Attendance Level'!$H$3:$H$27,MATCH('Number of Arrests'!H627,'Attendance Level'!$C$3:$C$27,0))</f>
        <v>very high</v>
      </c>
      <c r="H627" t="s">
        <v>42</v>
      </c>
      <c r="I627" t="s">
        <v>34</v>
      </c>
      <c r="J627">
        <v>17</v>
      </c>
      <c r="K627">
        <v>27</v>
      </c>
      <c r="L627" t="str">
        <f t="shared" si="26"/>
        <v>lose</v>
      </c>
      <c r="N627">
        <v>18</v>
      </c>
      <c r="O627" s="11" t="s">
        <v>14</v>
      </c>
    </row>
    <row r="628" spans="1:16" x14ac:dyDescent="0.25">
      <c r="A628">
        <v>2013</v>
      </c>
      <c r="B628">
        <v>1</v>
      </c>
      <c r="C628" t="s">
        <v>11</v>
      </c>
      <c r="D628" s="14" t="str">
        <f t="shared" si="25"/>
        <v>Y</v>
      </c>
      <c r="E628" s="1">
        <v>0.54166666666666663</v>
      </c>
      <c r="F628" s="1" t="str">
        <f>INDEX('Crime Level'!$R$5:$R$29,MATCH('Number of Arrests'!H628,'Crime Level'!$O$5:$O$29,0))</f>
        <v>very low</v>
      </c>
      <c r="G628" s="1" t="str">
        <f>INDEX('Attendance Level'!$H$3:$H$27,MATCH('Number of Arrests'!H628,'Attendance Level'!$C$3:$C$27,0))</f>
        <v>very high</v>
      </c>
      <c r="H628" t="s">
        <v>42</v>
      </c>
      <c r="I628" t="s">
        <v>47</v>
      </c>
      <c r="J628">
        <v>18</v>
      </c>
      <c r="K628">
        <v>17</v>
      </c>
      <c r="L628" t="str">
        <f t="shared" si="26"/>
        <v>win</v>
      </c>
      <c r="N628">
        <v>17</v>
      </c>
      <c r="O628" s="11" t="s">
        <v>14</v>
      </c>
    </row>
    <row r="629" spans="1:16" x14ac:dyDescent="0.25">
      <c r="A629">
        <v>2013</v>
      </c>
      <c r="B629">
        <v>3</v>
      </c>
      <c r="C629" t="s">
        <v>11</v>
      </c>
      <c r="D629" s="14" t="str">
        <f t="shared" si="25"/>
        <v>Y</v>
      </c>
      <c r="E629" s="1">
        <v>0.68402777777777779</v>
      </c>
      <c r="F629" s="1" t="str">
        <f>INDEX('Crime Level'!$R$5:$R$29,MATCH('Number of Arrests'!H629,'Crime Level'!$O$5:$O$29,0))</f>
        <v>very low</v>
      </c>
      <c r="G629" s="1" t="str">
        <f>INDEX('Attendance Level'!$H$3:$H$27,MATCH('Number of Arrests'!H629,'Attendance Level'!$C$3:$C$27,0))</f>
        <v>very high</v>
      </c>
      <c r="H629" t="s">
        <v>42</v>
      </c>
      <c r="I629" t="s">
        <v>26</v>
      </c>
      <c r="J629">
        <v>27</v>
      </c>
      <c r="K629">
        <v>20</v>
      </c>
      <c r="L629" t="str">
        <f t="shared" si="26"/>
        <v>win</v>
      </c>
      <c r="N629">
        <v>22</v>
      </c>
      <c r="O629" s="11" t="s">
        <v>19</v>
      </c>
    </row>
    <row r="630" spans="1:16" x14ac:dyDescent="0.25">
      <c r="A630">
        <v>2013</v>
      </c>
      <c r="B630">
        <v>6</v>
      </c>
      <c r="C630" t="s">
        <v>11</v>
      </c>
      <c r="D630" s="14" t="str">
        <f t="shared" si="25"/>
        <v>Y</v>
      </c>
      <c r="E630" s="1">
        <v>0.54166666666666663</v>
      </c>
      <c r="F630" s="1" t="str">
        <f>INDEX('Crime Level'!$R$5:$R$29,MATCH('Number of Arrests'!H630,'Crime Level'!$O$5:$O$29,0))</f>
        <v>very low</v>
      </c>
      <c r="G630" s="1" t="str">
        <f>INDEX('Attendance Level'!$H$3:$H$27,MATCH('Number of Arrests'!H630,'Attendance Level'!$C$3:$C$27,0))</f>
        <v>very high</v>
      </c>
      <c r="H630" t="s">
        <v>42</v>
      </c>
      <c r="I630" t="s">
        <v>16</v>
      </c>
      <c r="J630">
        <v>6</v>
      </c>
      <c r="K630">
        <v>19</v>
      </c>
      <c r="L630" t="str">
        <f t="shared" si="26"/>
        <v>lose</v>
      </c>
      <c r="N630">
        <v>20</v>
      </c>
      <c r="O630" s="11" t="s">
        <v>14</v>
      </c>
    </row>
    <row r="631" spans="1:16" x14ac:dyDescent="0.25">
      <c r="A631">
        <v>2013</v>
      </c>
      <c r="B631">
        <v>7</v>
      </c>
      <c r="C631" t="s">
        <v>11</v>
      </c>
      <c r="D631" s="14" t="str">
        <f t="shared" si="25"/>
        <v>Y</v>
      </c>
      <c r="E631" s="1">
        <v>0.54166666666666663</v>
      </c>
      <c r="F631" s="1" t="str">
        <f>INDEX('Crime Level'!$R$5:$R$29,MATCH('Number of Arrests'!H631,'Crime Level'!$O$5:$O$29,0))</f>
        <v>very low</v>
      </c>
      <c r="G631" s="1" t="str">
        <f>INDEX('Attendance Level'!$H$3:$H$27,MATCH('Number of Arrests'!H631,'Attendance Level'!$C$3:$C$27,0))</f>
        <v>very high</v>
      </c>
      <c r="H631" t="s">
        <v>42</v>
      </c>
      <c r="I631" t="s">
        <v>43</v>
      </c>
      <c r="J631">
        <v>30</v>
      </c>
      <c r="K631">
        <v>27</v>
      </c>
      <c r="L631" t="str">
        <f t="shared" si="26"/>
        <v>win</v>
      </c>
      <c r="M631" t="s">
        <v>18</v>
      </c>
      <c r="N631">
        <v>29</v>
      </c>
      <c r="O631" s="11" t="s">
        <v>19</v>
      </c>
    </row>
    <row r="632" spans="1:16" x14ac:dyDescent="0.25">
      <c r="A632">
        <v>2013</v>
      </c>
      <c r="B632">
        <v>9</v>
      </c>
      <c r="C632" t="s">
        <v>11</v>
      </c>
      <c r="D632" s="14" t="str">
        <f t="shared" si="25"/>
        <v>Y</v>
      </c>
      <c r="E632" s="1">
        <v>0.54166666666666663</v>
      </c>
      <c r="F632" s="1" t="str">
        <f>INDEX('Crime Level'!$R$5:$R$29,MATCH('Number of Arrests'!H632,'Crime Level'!$O$5:$O$29,0))</f>
        <v>very low</v>
      </c>
      <c r="G632" s="1" t="str">
        <f>INDEX('Attendance Level'!$H$3:$H$27,MATCH('Number of Arrests'!H632,'Attendance Level'!$C$3:$C$27,0))</f>
        <v>very high</v>
      </c>
      <c r="H632" t="s">
        <v>42</v>
      </c>
      <c r="I632" t="s">
        <v>37</v>
      </c>
      <c r="J632">
        <v>26</v>
      </c>
      <c r="K632">
        <v>20</v>
      </c>
      <c r="L632" t="str">
        <f t="shared" si="26"/>
        <v>win</v>
      </c>
      <c r="N632">
        <v>11</v>
      </c>
      <c r="O632" s="11" t="s">
        <v>14</v>
      </c>
    </row>
    <row r="633" spans="1:16" x14ac:dyDescent="0.25">
      <c r="A633">
        <v>2013</v>
      </c>
      <c r="B633">
        <v>13</v>
      </c>
      <c r="C633" t="s">
        <v>11</v>
      </c>
      <c r="D633" s="14" t="str">
        <f t="shared" si="25"/>
        <v>Y</v>
      </c>
      <c r="E633" s="1">
        <v>0.54166666666666663</v>
      </c>
      <c r="F633" s="1" t="str">
        <f>INDEX('Crime Level'!$R$5:$R$29,MATCH('Number of Arrests'!H633,'Crime Level'!$O$5:$O$29,0))</f>
        <v>very low</v>
      </c>
      <c r="G633" s="1" t="str">
        <f>INDEX('Attendance Level'!$H$3:$H$27,MATCH('Number of Arrests'!H633,'Attendance Level'!$C$3:$C$27,0))</f>
        <v>very high</v>
      </c>
      <c r="H633" t="s">
        <v>42</v>
      </c>
      <c r="I633" t="s">
        <v>25</v>
      </c>
      <c r="J633">
        <v>3</v>
      </c>
      <c r="K633">
        <v>23</v>
      </c>
      <c r="L633" t="str">
        <f t="shared" si="26"/>
        <v>lose</v>
      </c>
      <c r="N633">
        <v>26</v>
      </c>
      <c r="O633" s="11" t="s">
        <v>19</v>
      </c>
    </row>
    <row r="634" spans="1:16" x14ac:dyDescent="0.25">
      <c r="A634">
        <v>2013</v>
      </c>
      <c r="B634">
        <v>14</v>
      </c>
      <c r="C634" t="s">
        <v>11</v>
      </c>
      <c r="D634" s="14" t="str">
        <f t="shared" si="25"/>
        <v>Y</v>
      </c>
      <c r="E634" s="1">
        <v>0.54166666666666663</v>
      </c>
      <c r="F634" s="1" t="str">
        <f>INDEX('Crime Level'!$R$5:$R$29,MATCH('Number of Arrests'!H634,'Crime Level'!$O$5:$O$29,0))</f>
        <v>very low</v>
      </c>
      <c r="G634" s="1" t="str">
        <f>INDEX('Attendance Level'!$H$3:$H$27,MATCH('Number of Arrests'!H634,'Attendance Level'!$C$3:$C$27,0))</f>
        <v>very high</v>
      </c>
      <c r="H634" t="s">
        <v>42</v>
      </c>
      <c r="I634" t="s">
        <v>49</v>
      </c>
      <c r="J634">
        <v>37</v>
      </c>
      <c r="K634">
        <v>27</v>
      </c>
      <c r="L634" t="str">
        <f t="shared" si="26"/>
        <v>win</v>
      </c>
      <c r="N634">
        <v>8</v>
      </c>
      <c r="O634" s="11" t="s">
        <v>14</v>
      </c>
    </row>
    <row r="635" spans="1:16" x14ac:dyDescent="0.25">
      <c r="A635">
        <v>2013</v>
      </c>
      <c r="B635">
        <v>16</v>
      </c>
      <c r="C635" t="s">
        <v>11</v>
      </c>
      <c r="D635" s="14" t="str">
        <f t="shared" si="25"/>
        <v>Y</v>
      </c>
      <c r="E635" s="1">
        <v>0.54166666666666663</v>
      </c>
      <c r="F635" s="1" t="str">
        <f>INDEX('Crime Level'!$R$5:$R$29,MATCH('Number of Arrests'!H635,'Crime Level'!$O$5:$O$29,0))</f>
        <v>very low</v>
      </c>
      <c r="G635" s="1" t="str">
        <f>INDEX('Attendance Level'!$H$3:$H$27,MATCH('Number of Arrests'!H635,'Attendance Level'!$C$3:$C$27,0))</f>
        <v>very high</v>
      </c>
      <c r="H635" t="s">
        <v>42</v>
      </c>
      <c r="I635" t="s">
        <v>22</v>
      </c>
      <c r="J635">
        <v>24</v>
      </c>
      <c r="K635">
        <v>13</v>
      </c>
      <c r="L635" t="str">
        <f t="shared" si="26"/>
        <v>win</v>
      </c>
      <c r="N635">
        <v>10</v>
      </c>
      <c r="O635" s="11" t="s">
        <v>14</v>
      </c>
    </row>
    <row r="636" spans="1:16" x14ac:dyDescent="0.25">
      <c r="A636">
        <v>2014</v>
      </c>
      <c r="B636">
        <v>1</v>
      </c>
      <c r="C636" t="s">
        <v>11</v>
      </c>
      <c r="D636" s="14" t="str">
        <f t="shared" si="25"/>
        <v>Y</v>
      </c>
      <c r="E636" s="1">
        <v>0.54166666666666663</v>
      </c>
      <c r="F636" s="1" t="str">
        <f>INDEX('Crime Level'!$R$5:$R$29,MATCH('Number of Arrests'!H636,'Crime Level'!$O$5:$O$29,0))</f>
        <v>very low</v>
      </c>
      <c r="G636" s="1" t="str">
        <f>INDEX('Attendance Level'!$H$3:$H$27,MATCH('Number of Arrests'!H636,'Attendance Level'!$C$3:$C$27,0))</f>
        <v>very high</v>
      </c>
      <c r="H636" t="s">
        <v>42</v>
      </c>
      <c r="I636" t="s">
        <v>49</v>
      </c>
      <c r="J636">
        <v>19</v>
      </c>
      <c r="K636">
        <v>14</v>
      </c>
      <c r="N636">
        <v>12</v>
      </c>
      <c r="O636" s="11" t="s">
        <v>14</v>
      </c>
      <c r="P636" s="14"/>
    </row>
    <row r="637" spans="1:16" x14ac:dyDescent="0.25">
      <c r="A637">
        <v>2014</v>
      </c>
      <c r="B637">
        <v>3</v>
      </c>
      <c r="C637" t="s">
        <v>27</v>
      </c>
      <c r="D637" s="14" t="str">
        <f t="shared" si="25"/>
        <v>N</v>
      </c>
      <c r="E637" s="1">
        <v>0.85416666666666663</v>
      </c>
      <c r="F637" s="1" t="str">
        <f>INDEX('Crime Level'!$R$5:$R$29,MATCH('Number of Arrests'!H637,'Crime Level'!$O$5:$O$29,0))</f>
        <v>very low</v>
      </c>
      <c r="G637" s="1" t="str">
        <f>INDEX('Attendance Level'!$H$3:$H$27,MATCH('Number of Arrests'!H637,'Attendance Level'!$C$3:$C$27,0))</f>
        <v>very high</v>
      </c>
      <c r="H637" t="s">
        <v>42</v>
      </c>
      <c r="I637" t="s">
        <v>29</v>
      </c>
      <c r="J637">
        <v>19</v>
      </c>
      <c r="K637">
        <v>27</v>
      </c>
      <c r="N637">
        <v>27</v>
      </c>
      <c r="O637" s="11" t="s">
        <v>14</v>
      </c>
      <c r="P637" s="14"/>
    </row>
    <row r="638" spans="1:16" x14ac:dyDescent="0.25">
      <c r="A638">
        <v>2014</v>
      </c>
      <c r="B638">
        <v>4</v>
      </c>
      <c r="C638" t="s">
        <v>11</v>
      </c>
      <c r="D638" s="14" t="str">
        <f t="shared" si="25"/>
        <v>Y</v>
      </c>
      <c r="E638" s="1">
        <v>0.54166666666666663</v>
      </c>
      <c r="F638" s="1" t="str">
        <f>INDEX('Crime Level'!$R$5:$R$29,MATCH('Number of Arrests'!H638,'Crime Level'!$O$5:$O$29,0))</f>
        <v>very low</v>
      </c>
      <c r="G638" s="1" t="str">
        <f>INDEX('Attendance Level'!$H$3:$H$27,MATCH('Number of Arrests'!H638,'Attendance Level'!$C$3:$C$27,0))</f>
        <v>very high</v>
      </c>
      <c r="H638" t="s">
        <v>42</v>
      </c>
      <c r="I638" t="s">
        <v>28</v>
      </c>
      <c r="J638">
        <v>17</v>
      </c>
      <c r="K638">
        <v>24</v>
      </c>
      <c r="N638">
        <v>22</v>
      </c>
      <c r="O638" s="11" t="s">
        <v>14</v>
      </c>
      <c r="P638" s="14"/>
    </row>
    <row r="639" spans="1:16" x14ac:dyDescent="0.25">
      <c r="A639">
        <v>2014</v>
      </c>
      <c r="B639">
        <v>6</v>
      </c>
      <c r="C639" t="s">
        <v>11</v>
      </c>
      <c r="D639" s="14" t="str">
        <f t="shared" si="25"/>
        <v>Y</v>
      </c>
      <c r="E639" s="1">
        <v>0.54166666666666663</v>
      </c>
      <c r="F639" s="1" t="str">
        <f>INDEX('Crime Level'!$R$5:$R$29,MATCH('Number of Arrests'!H639,'Crime Level'!$O$5:$O$29,0))</f>
        <v>very low</v>
      </c>
      <c r="G639" s="1" t="str">
        <f>INDEX('Attendance Level'!$H$3:$H$27,MATCH('Number of Arrests'!H639,'Attendance Level'!$C$3:$C$27,0))</f>
        <v>very high</v>
      </c>
      <c r="H639" t="s">
        <v>42</v>
      </c>
      <c r="I639" t="s">
        <v>48</v>
      </c>
      <c r="J639">
        <v>17</v>
      </c>
      <c r="K639">
        <v>31</v>
      </c>
      <c r="N639">
        <v>18</v>
      </c>
      <c r="O639" s="11" t="s">
        <v>14</v>
      </c>
      <c r="P639" s="14"/>
    </row>
    <row r="640" spans="1:16" x14ac:dyDescent="0.25">
      <c r="A640">
        <v>2014</v>
      </c>
      <c r="B640">
        <v>8</v>
      </c>
      <c r="C640" t="s">
        <v>11</v>
      </c>
      <c r="D640" s="14" t="str">
        <f t="shared" si="25"/>
        <v>Y</v>
      </c>
      <c r="E640" s="1">
        <v>0.54166666666666663</v>
      </c>
      <c r="F640" s="1" t="str">
        <f>INDEX('Crime Level'!$R$5:$R$29,MATCH('Number of Arrests'!H640,'Crime Level'!$O$5:$O$29,0))</f>
        <v>very low</v>
      </c>
      <c r="G640" s="1" t="str">
        <f>INDEX('Attendance Level'!$H$3:$H$27,MATCH('Number of Arrests'!H640,'Attendance Level'!$C$3:$C$27,0))</f>
        <v>very high</v>
      </c>
      <c r="H640" t="s">
        <v>42</v>
      </c>
      <c r="I640" t="s">
        <v>26</v>
      </c>
      <c r="J640">
        <v>23</v>
      </c>
      <c r="K640">
        <v>43</v>
      </c>
      <c r="N640">
        <v>25</v>
      </c>
      <c r="O640" s="11" t="s">
        <v>19</v>
      </c>
      <c r="P640" s="14"/>
    </row>
    <row r="641" spans="1:16" x14ac:dyDescent="0.25">
      <c r="A641">
        <v>2014</v>
      </c>
      <c r="B641">
        <v>10</v>
      </c>
      <c r="C641" t="s">
        <v>11</v>
      </c>
      <c r="D641" s="14" t="str">
        <f t="shared" si="25"/>
        <v>Y</v>
      </c>
      <c r="E641" s="1">
        <v>0.54166666666666663</v>
      </c>
      <c r="F641" s="1" t="str">
        <f>INDEX('Crime Level'!$R$5:$R$29,MATCH('Number of Arrests'!H641,'Crime Level'!$O$5:$O$29,0))</f>
        <v>very low</v>
      </c>
      <c r="G641" s="1" t="str">
        <f>INDEX('Attendance Level'!$H$3:$H$27,MATCH('Number of Arrests'!H641,'Attendance Level'!$C$3:$C$27,0))</f>
        <v>very high</v>
      </c>
      <c r="H641" t="s">
        <v>42</v>
      </c>
      <c r="I641" t="s">
        <v>16</v>
      </c>
      <c r="J641">
        <v>20</v>
      </c>
      <c r="K641">
        <v>13</v>
      </c>
      <c r="N641">
        <v>14</v>
      </c>
      <c r="O641" s="11" t="s">
        <v>14</v>
      </c>
      <c r="P641" s="14"/>
    </row>
    <row r="642" spans="1:16" x14ac:dyDescent="0.25">
      <c r="A642">
        <v>2014</v>
      </c>
      <c r="B642">
        <v>13</v>
      </c>
      <c r="C642" t="s">
        <v>27</v>
      </c>
      <c r="D642" s="14" t="str">
        <f t="shared" si="25"/>
        <v>N</v>
      </c>
      <c r="E642" s="1">
        <v>0.85416666666666663</v>
      </c>
      <c r="F642" s="1" t="str">
        <f>INDEX('Crime Level'!$R$5:$R$29,MATCH('Number of Arrests'!H642,'Crime Level'!$O$5:$O$29,0))</f>
        <v>very low</v>
      </c>
      <c r="G642" s="1" t="str">
        <f>INDEX('Attendance Level'!$H$3:$H$27,MATCH('Number of Arrests'!H642,'Attendance Level'!$C$3:$C$27,0))</f>
        <v>very high</v>
      </c>
      <c r="H642" t="s">
        <v>42</v>
      </c>
      <c r="I642" t="s">
        <v>25</v>
      </c>
      <c r="J642">
        <v>13</v>
      </c>
      <c r="K642">
        <v>16</v>
      </c>
      <c r="N642">
        <v>20</v>
      </c>
      <c r="O642" s="11" t="s">
        <v>19</v>
      </c>
      <c r="P642" s="14"/>
    </row>
    <row r="643" spans="1:16" x14ac:dyDescent="0.25">
      <c r="A643">
        <v>2014</v>
      </c>
      <c r="B643">
        <v>16</v>
      </c>
      <c r="C643" t="s">
        <v>11</v>
      </c>
      <c r="D643" s="14" t="str">
        <f t="shared" ref="D643:D706" si="27">IF(OR(C643="Sunday",C643="Saturday"),"Y","N")</f>
        <v>Y</v>
      </c>
      <c r="E643" s="1">
        <v>0.54166666666666663</v>
      </c>
      <c r="F643" s="1" t="str">
        <f>INDEX('Crime Level'!$R$5:$R$29,MATCH('Number of Arrests'!H643,'Crime Level'!$O$5:$O$29,0))</f>
        <v>very low</v>
      </c>
      <c r="G643" s="1" t="str">
        <f>INDEX('Attendance Level'!$H$3:$H$27,MATCH('Number of Arrests'!H643,'Attendance Level'!$C$3:$C$27,0))</f>
        <v>very high</v>
      </c>
      <c r="H643" t="s">
        <v>42</v>
      </c>
      <c r="I643" t="s">
        <v>43</v>
      </c>
      <c r="J643">
        <v>16</v>
      </c>
      <c r="K643">
        <v>17</v>
      </c>
      <c r="N643">
        <v>28</v>
      </c>
      <c r="O643" s="11" t="s">
        <v>19</v>
      </c>
      <c r="P643" s="14"/>
    </row>
    <row r="644" spans="1:16" x14ac:dyDescent="0.25">
      <c r="A644">
        <v>2015</v>
      </c>
      <c r="B644">
        <v>1</v>
      </c>
      <c r="C644" t="s">
        <v>11</v>
      </c>
      <c r="D644" s="14" t="str">
        <f t="shared" si="27"/>
        <v>Y</v>
      </c>
      <c r="E644" s="1">
        <v>0.54166666666666663</v>
      </c>
      <c r="F644" s="1" t="str">
        <f>INDEX('Crime Level'!$R$5:$R$29,MATCH('Number of Arrests'!H644,'Crime Level'!$O$5:$O$29,0))</f>
        <v>very low</v>
      </c>
      <c r="G644" s="1" t="str">
        <f>INDEX('Attendance Level'!$H$3:$H$27,MATCH('Number of Arrests'!H644,'Attendance Level'!$C$3:$C$27,0))</f>
        <v>very high</v>
      </c>
      <c r="H644" t="s">
        <v>42</v>
      </c>
      <c r="I644" t="s">
        <v>22</v>
      </c>
      <c r="J644">
        <v>31</v>
      </c>
      <c r="K644">
        <v>10</v>
      </c>
      <c r="N644">
        <v>7</v>
      </c>
      <c r="O644" s="11" t="s">
        <v>14</v>
      </c>
      <c r="P644" s="14"/>
    </row>
    <row r="645" spans="1:16" x14ac:dyDescent="0.25">
      <c r="A645">
        <v>2015</v>
      </c>
      <c r="B645">
        <v>3</v>
      </c>
      <c r="C645" t="s">
        <v>11</v>
      </c>
      <c r="D645" s="14" t="str">
        <f t="shared" si="27"/>
        <v>Y</v>
      </c>
      <c r="E645" s="1">
        <v>0.54166666666666663</v>
      </c>
      <c r="F645" s="1" t="str">
        <f>INDEX('Crime Level'!$R$5:$R$29,MATCH('Number of Arrests'!H645,'Crime Level'!$O$5:$O$29,0))</f>
        <v>very low</v>
      </c>
      <c r="G645" s="1" t="str">
        <f>INDEX('Attendance Level'!$H$3:$H$27,MATCH('Number of Arrests'!H645,'Attendance Level'!$C$3:$C$27,0))</f>
        <v>very high</v>
      </c>
      <c r="H645" t="s">
        <v>42</v>
      </c>
      <c r="I645" t="s">
        <v>24</v>
      </c>
      <c r="J645">
        <v>17</v>
      </c>
      <c r="K645">
        <v>24</v>
      </c>
      <c r="N645">
        <v>26</v>
      </c>
      <c r="O645" s="11" t="s">
        <v>14</v>
      </c>
      <c r="P645" s="14"/>
    </row>
    <row r="646" spans="1:16" x14ac:dyDescent="0.25">
      <c r="A646">
        <v>2015</v>
      </c>
      <c r="B646">
        <v>6</v>
      </c>
      <c r="C646" t="s">
        <v>11</v>
      </c>
      <c r="D646" s="14" t="str">
        <f t="shared" si="27"/>
        <v>Y</v>
      </c>
      <c r="E646" s="1">
        <v>0.54166666666666663</v>
      </c>
      <c r="F646" s="1" t="str">
        <f>INDEX('Crime Level'!$R$5:$R$29,MATCH('Number of Arrests'!H646,'Crime Level'!$O$5:$O$29,0))</f>
        <v>very low</v>
      </c>
      <c r="G646" s="1" t="str">
        <f>INDEX('Attendance Level'!$H$3:$H$27,MATCH('Number of Arrests'!H646,'Attendance Level'!$C$3:$C$27,0))</f>
        <v>very high</v>
      </c>
      <c r="H646" t="s">
        <v>42</v>
      </c>
      <c r="I646" t="s">
        <v>35</v>
      </c>
      <c r="J646">
        <v>34</v>
      </c>
      <c r="K646">
        <v>20</v>
      </c>
      <c r="N646">
        <v>28</v>
      </c>
      <c r="O646" s="11" t="s">
        <v>14</v>
      </c>
      <c r="P646" s="14"/>
    </row>
    <row r="647" spans="1:16" x14ac:dyDescent="0.25">
      <c r="A647">
        <v>2015</v>
      </c>
      <c r="B647">
        <v>9</v>
      </c>
      <c r="C647" t="s">
        <v>11</v>
      </c>
      <c r="D647" s="14" t="str">
        <f t="shared" si="27"/>
        <v>Y</v>
      </c>
      <c r="E647" s="1">
        <v>0.54166666666666663</v>
      </c>
      <c r="F647" s="1" t="str">
        <f>INDEX('Crime Level'!$R$5:$R$29,MATCH('Number of Arrests'!H647,'Crime Level'!$O$5:$O$29,0))</f>
        <v>very low</v>
      </c>
      <c r="G647" s="1" t="str">
        <f>INDEX('Attendance Level'!$H$3:$H$27,MATCH('Number of Arrests'!H647,'Attendance Level'!$C$3:$C$27,0))</f>
        <v>very high</v>
      </c>
      <c r="H647" t="s">
        <v>42</v>
      </c>
      <c r="I647" t="s">
        <v>45</v>
      </c>
      <c r="J647">
        <v>28</v>
      </c>
      <c r="K647">
        <v>23</v>
      </c>
      <c r="N647">
        <v>15</v>
      </c>
      <c r="O647" s="11" t="s">
        <v>14</v>
      </c>
      <c r="P647" s="14"/>
    </row>
    <row r="648" spans="1:16" x14ac:dyDescent="0.25">
      <c r="A648">
        <v>2015</v>
      </c>
      <c r="B648">
        <v>10</v>
      </c>
      <c r="C648" t="s">
        <v>30</v>
      </c>
      <c r="D648" s="14" t="str">
        <f t="shared" si="27"/>
        <v>N</v>
      </c>
      <c r="E648" s="1">
        <v>0.85069444444444453</v>
      </c>
      <c r="F648" s="1" t="str">
        <f>INDEX('Crime Level'!$R$5:$R$29,MATCH('Number of Arrests'!H648,'Crime Level'!$O$5:$O$29,0))</f>
        <v>very low</v>
      </c>
      <c r="G648" s="1" t="str">
        <f>INDEX('Attendance Level'!$H$3:$H$27,MATCH('Number of Arrests'!H648,'Attendance Level'!$C$3:$C$27,0))</f>
        <v>very high</v>
      </c>
      <c r="H648" t="s">
        <v>42</v>
      </c>
      <c r="I648" t="s">
        <v>26</v>
      </c>
      <c r="J648">
        <v>17</v>
      </c>
      <c r="K648">
        <v>22</v>
      </c>
      <c r="N648">
        <v>44</v>
      </c>
      <c r="O648" s="11" t="s">
        <v>19</v>
      </c>
      <c r="P648" s="14"/>
    </row>
    <row r="649" spans="1:16" x14ac:dyDescent="0.25">
      <c r="A649">
        <v>2015</v>
      </c>
      <c r="B649">
        <v>12</v>
      </c>
      <c r="C649" t="s">
        <v>11</v>
      </c>
      <c r="D649" s="14" t="str">
        <f t="shared" si="27"/>
        <v>Y</v>
      </c>
      <c r="E649" s="1">
        <v>0.54166666666666663</v>
      </c>
      <c r="F649" s="1" t="str">
        <f>INDEX('Crime Level'!$R$5:$R$29,MATCH('Number of Arrests'!H649,'Crime Level'!$O$5:$O$29,0))</f>
        <v>very low</v>
      </c>
      <c r="G649" s="1" t="str">
        <f>INDEX('Attendance Level'!$H$3:$H$27,MATCH('Number of Arrests'!H649,'Attendance Level'!$C$3:$C$27,0))</f>
        <v>very high</v>
      </c>
      <c r="H649" t="s">
        <v>42</v>
      </c>
      <c r="I649" t="s">
        <v>25</v>
      </c>
      <c r="J649">
        <v>38</v>
      </c>
      <c r="K649">
        <v>20</v>
      </c>
      <c r="N649">
        <v>27</v>
      </c>
      <c r="O649" s="11" t="s">
        <v>19</v>
      </c>
      <c r="P649" s="14"/>
    </row>
    <row r="650" spans="1:16" x14ac:dyDescent="0.25">
      <c r="A650">
        <v>2015</v>
      </c>
      <c r="B650">
        <v>14</v>
      </c>
      <c r="C650" t="s">
        <v>11</v>
      </c>
      <c r="D650" s="14" t="str">
        <f t="shared" si="27"/>
        <v>Y</v>
      </c>
      <c r="E650" s="1">
        <v>0.54166666666666663</v>
      </c>
      <c r="F650" s="1" t="str">
        <f>INDEX('Crime Level'!$R$5:$R$29,MATCH('Number of Arrests'!H650,'Crime Level'!$O$5:$O$29,0))</f>
        <v>very low</v>
      </c>
      <c r="G650" s="1" t="str">
        <f>INDEX('Attendance Level'!$H$3:$H$27,MATCH('Number of Arrests'!H650,'Attendance Level'!$C$3:$C$27,0))</f>
        <v>very high</v>
      </c>
      <c r="H650" t="s">
        <v>42</v>
      </c>
      <c r="I650" t="s">
        <v>44</v>
      </c>
      <c r="J650">
        <v>30</v>
      </c>
      <c r="K650">
        <v>8</v>
      </c>
      <c r="N650">
        <v>30</v>
      </c>
      <c r="O650" s="11" t="s">
        <v>14</v>
      </c>
      <c r="P650" s="14"/>
    </row>
    <row r="651" spans="1:16" x14ac:dyDescent="0.25">
      <c r="A651">
        <v>2015</v>
      </c>
      <c r="B651">
        <v>16</v>
      </c>
      <c r="C651" t="s">
        <v>11</v>
      </c>
      <c r="D651" s="14" t="str">
        <f t="shared" si="27"/>
        <v>Y</v>
      </c>
      <c r="E651" s="1">
        <v>0.54166666666666663</v>
      </c>
      <c r="F651" s="1" t="str">
        <f>INDEX('Crime Level'!$R$5:$R$29,MATCH('Number of Arrests'!H651,'Crime Level'!$O$5:$O$29,0))</f>
        <v>very low</v>
      </c>
      <c r="G651" s="1" t="str">
        <f>INDEX('Attendance Level'!$H$3:$H$27,MATCH('Number of Arrests'!H651,'Attendance Level'!$C$3:$C$27,0))</f>
        <v>very high</v>
      </c>
      <c r="H651" t="s">
        <v>42</v>
      </c>
      <c r="I651" t="s">
        <v>43</v>
      </c>
      <c r="J651">
        <v>26</v>
      </c>
      <c r="K651">
        <v>20</v>
      </c>
      <c r="M651" t="s">
        <v>18</v>
      </c>
      <c r="N651">
        <v>32</v>
      </c>
      <c r="O651" s="11" t="s">
        <v>19</v>
      </c>
      <c r="P651" s="14"/>
    </row>
    <row r="652" spans="1:16" x14ac:dyDescent="0.25">
      <c r="A652">
        <v>2011</v>
      </c>
      <c r="B652">
        <v>3</v>
      </c>
      <c r="C652" t="s">
        <v>11</v>
      </c>
      <c r="D652" s="14" t="str">
        <f t="shared" si="27"/>
        <v>Y</v>
      </c>
      <c r="E652" s="1">
        <v>0.54513888888888895</v>
      </c>
      <c r="F652" s="1" t="str">
        <f>INDEX('Crime Level'!$R$5:$R$29,MATCH('Number of Arrests'!H652,'Crime Level'!$O$5:$O$29,0))</f>
        <v>very high</v>
      </c>
      <c r="G652" s="1" t="str">
        <f>INDEX('Attendance Level'!$H$3:$H$27,MATCH('Number of Arrests'!H652,'Attendance Level'!$C$3:$C$27,0))</f>
        <v>very low</v>
      </c>
      <c r="H652" t="s">
        <v>49</v>
      </c>
      <c r="I652" t="s">
        <v>42</v>
      </c>
      <c r="J652">
        <v>34</v>
      </c>
      <c r="K652">
        <v>24</v>
      </c>
      <c r="L652" t="str">
        <f t="shared" ref="L652:L675" si="28">IF(J652&gt;K652,"win","lose")</f>
        <v>win</v>
      </c>
      <c r="N652">
        <v>12</v>
      </c>
      <c r="O652" s="11" t="s">
        <v>14</v>
      </c>
    </row>
    <row r="653" spans="1:16" x14ac:dyDescent="0.25">
      <c r="A653">
        <v>2011</v>
      </c>
      <c r="B653">
        <v>4</v>
      </c>
      <c r="C653" t="s">
        <v>11</v>
      </c>
      <c r="D653" s="14" t="str">
        <f t="shared" si="27"/>
        <v>Y</v>
      </c>
      <c r="E653" s="1">
        <v>0.55208333333333337</v>
      </c>
      <c r="F653" s="1" t="str">
        <f>INDEX('Crime Level'!$R$5:$R$29,MATCH('Number of Arrests'!H653,'Crime Level'!$O$5:$O$29,0))</f>
        <v>very high</v>
      </c>
      <c r="G653" s="1" t="str">
        <f>INDEX('Attendance Level'!$H$3:$H$27,MATCH('Number of Arrests'!H653,'Attendance Level'!$C$3:$C$27,0))</f>
        <v>very low</v>
      </c>
      <c r="H653" t="s">
        <v>49</v>
      </c>
      <c r="I653" t="s">
        <v>43</v>
      </c>
      <c r="J653">
        <v>19</v>
      </c>
      <c r="K653">
        <v>31</v>
      </c>
      <c r="L653" t="str">
        <f t="shared" si="28"/>
        <v>lose</v>
      </c>
      <c r="N653">
        <v>15</v>
      </c>
      <c r="O653" s="11" t="s">
        <v>14</v>
      </c>
    </row>
    <row r="654" spans="1:16" x14ac:dyDescent="0.25">
      <c r="A654">
        <v>2011</v>
      </c>
      <c r="B654">
        <v>6</v>
      </c>
      <c r="C654" t="s">
        <v>11</v>
      </c>
      <c r="D654" s="14" t="str">
        <f t="shared" si="27"/>
        <v>Y</v>
      </c>
      <c r="E654" s="1">
        <v>0.54513888888888895</v>
      </c>
      <c r="F654" s="1" t="str">
        <f>INDEX('Crime Level'!$R$5:$R$29,MATCH('Number of Arrests'!H654,'Crime Level'!$O$5:$O$29,0))</f>
        <v>very high</v>
      </c>
      <c r="G654" s="1" t="str">
        <f>INDEX('Attendance Level'!$H$3:$H$27,MATCH('Number of Arrests'!H654,'Attendance Level'!$C$3:$C$27,0))</f>
        <v>very low</v>
      </c>
      <c r="H654" t="s">
        <v>49</v>
      </c>
      <c r="I654" t="s">
        <v>22</v>
      </c>
      <c r="J654">
        <v>24</v>
      </c>
      <c r="K654">
        <v>17</v>
      </c>
      <c r="L654" t="str">
        <f t="shared" si="28"/>
        <v>win</v>
      </c>
      <c r="N654">
        <v>7</v>
      </c>
      <c r="O654" s="11" t="s">
        <v>14</v>
      </c>
    </row>
    <row r="655" spans="1:16" x14ac:dyDescent="0.25">
      <c r="A655">
        <v>2011</v>
      </c>
      <c r="B655">
        <v>7</v>
      </c>
      <c r="C655" t="s">
        <v>11</v>
      </c>
      <c r="D655" s="14" t="str">
        <f t="shared" si="27"/>
        <v>Y</v>
      </c>
      <c r="E655" s="1">
        <v>0.54513888888888895</v>
      </c>
      <c r="F655" s="1" t="str">
        <f>INDEX('Crime Level'!$R$5:$R$29,MATCH('Number of Arrests'!H655,'Crime Level'!$O$5:$O$29,0))</f>
        <v>very high</v>
      </c>
      <c r="G655" s="1" t="str">
        <f>INDEX('Attendance Level'!$H$3:$H$27,MATCH('Number of Arrests'!H655,'Attendance Level'!$C$3:$C$27,0))</f>
        <v>very low</v>
      </c>
      <c r="H655" t="s">
        <v>49</v>
      </c>
      <c r="I655" t="s">
        <v>36</v>
      </c>
      <c r="J655">
        <v>0</v>
      </c>
      <c r="K655">
        <v>28</v>
      </c>
      <c r="L655" t="str">
        <f t="shared" si="28"/>
        <v>lose</v>
      </c>
      <c r="N655">
        <v>12</v>
      </c>
      <c r="O655" s="11" t="s">
        <v>19</v>
      </c>
    </row>
    <row r="656" spans="1:16" x14ac:dyDescent="0.25">
      <c r="A656">
        <v>2011</v>
      </c>
      <c r="B656">
        <v>9</v>
      </c>
      <c r="C656" t="s">
        <v>11</v>
      </c>
      <c r="D656" s="14" t="str">
        <f t="shared" si="27"/>
        <v>Y</v>
      </c>
      <c r="E656" s="1">
        <v>0.54513888888888895</v>
      </c>
      <c r="F656" s="1" t="str">
        <f>INDEX('Crime Level'!$R$5:$R$29,MATCH('Number of Arrests'!H656,'Crime Level'!$O$5:$O$29,0))</f>
        <v>very high</v>
      </c>
      <c r="G656" s="1" t="str">
        <f>INDEX('Attendance Level'!$H$3:$H$27,MATCH('Number of Arrests'!H656,'Attendance Level'!$C$3:$C$27,0))</f>
        <v>very low</v>
      </c>
      <c r="H656" t="s">
        <v>49</v>
      </c>
      <c r="I656" t="s">
        <v>48</v>
      </c>
      <c r="J656">
        <v>24</v>
      </c>
      <c r="K656">
        <v>38</v>
      </c>
      <c r="L656" t="str">
        <f t="shared" si="28"/>
        <v>lose</v>
      </c>
      <c r="N656">
        <v>28</v>
      </c>
      <c r="O656" s="11" t="s">
        <v>19</v>
      </c>
    </row>
    <row r="657" spans="1:15" x14ac:dyDescent="0.25">
      <c r="A657">
        <v>2011</v>
      </c>
      <c r="B657">
        <v>12</v>
      </c>
      <c r="C657" t="s">
        <v>11</v>
      </c>
      <c r="D657" s="14" t="str">
        <f t="shared" si="27"/>
        <v>Y</v>
      </c>
      <c r="E657" s="1">
        <v>0.54513888888888895</v>
      </c>
      <c r="F657" s="1" t="str">
        <f>INDEX('Crime Level'!$R$5:$R$29,MATCH('Number of Arrests'!H657,'Crime Level'!$O$5:$O$29,0))</f>
        <v>very high</v>
      </c>
      <c r="G657" s="1" t="str">
        <f>INDEX('Attendance Level'!$H$3:$H$27,MATCH('Number of Arrests'!H657,'Attendance Level'!$C$3:$C$27,0))</f>
        <v>very low</v>
      </c>
      <c r="H657" t="s">
        <v>49</v>
      </c>
      <c r="I657" t="s">
        <v>29</v>
      </c>
      <c r="J657">
        <v>25</v>
      </c>
      <c r="K657">
        <v>20</v>
      </c>
      <c r="L657" t="str">
        <f t="shared" si="28"/>
        <v>win</v>
      </c>
      <c r="N657">
        <v>15</v>
      </c>
      <c r="O657" s="11" t="s">
        <v>14</v>
      </c>
    </row>
    <row r="658" spans="1:15" x14ac:dyDescent="0.25">
      <c r="A658">
        <v>2011</v>
      </c>
      <c r="B658">
        <v>15</v>
      </c>
      <c r="C658" t="s">
        <v>11</v>
      </c>
      <c r="D658" s="14" t="str">
        <f t="shared" si="27"/>
        <v>Y</v>
      </c>
      <c r="E658" s="1">
        <v>0.54513888888888895</v>
      </c>
      <c r="F658" s="1" t="str">
        <f>INDEX('Crime Level'!$R$5:$R$29,MATCH('Number of Arrests'!H658,'Crime Level'!$O$5:$O$29,0))</f>
        <v>very high</v>
      </c>
      <c r="G658" s="1" t="str">
        <f>INDEX('Attendance Level'!$H$3:$H$27,MATCH('Number of Arrests'!H658,'Attendance Level'!$C$3:$C$27,0))</f>
        <v>very low</v>
      </c>
      <c r="H658" t="s">
        <v>49</v>
      </c>
      <c r="I658" t="s">
        <v>28</v>
      </c>
      <c r="J658">
        <v>27</v>
      </c>
      <c r="K658">
        <v>28</v>
      </c>
      <c r="L658" t="str">
        <f t="shared" si="28"/>
        <v>lose</v>
      </c>
      <c r="N658">
        <v>19</v>
      </c>
      <c r="O658" s="11" t="s">
        <v>14</v>
      </c>
    </row>
    <row r="659" spans="1:15" x14ac:dyDescent="0.25">
      <c r="A659">
        <v>2011</v>
      </c>
      <c r="B659">
        <v>17</v>
      </c>
      <c r="C659" t="s">
        <v>11</v>
      </c>
      <c r="D659" s="14" t="str">
        <f t="shared" si="27"/>
        <v>Y</v>
      </c>
      <c r="E659" s="1">
        <v>0.55208333333333337</v>
      </c>
      <c r="F659" s="1" t="str">
        <f>INDEX('Crime Level'!$R$5:$R$29,MATCH('Number of Arrests'!H659,'Crime Level'!$O$5:$O$29,0))</f>
        <v>very high</v>
      </c>
      <c r="G659" s="1" t="str">
        <f>INDEX('Attendance Level'!$H$3:$H$27,MATCH('Number of Arrests'!H659,'Attendance Level'!$C$3:$C$27,0))</f>
        <v>very low</v>
      </c>
      <c r="H659" t="s">
        <v>49</v>
      </c>
      <c r="I659" t="s">
        <v>34</v>
      </c>
      <c r="J659">
        <v>26</v>
      </c>
      <c r="K659">
        <v>38</v>
      </c>
      <c r="L659" t="str">
        <f t="shared" si="28"/>
        <v>lose</v>
      </c>
      <c r="N659">
        <v>19</v>
      </c>
      <c r="O659" s="11" t="s">
        <v>19</v>
      </c>
    </row>
    <row r="660" spans="1:15" x14ac:dyDescent="0.25">
      <c r="A660">
        <v>2012</v>
      </c>
      <c r="B660">
        <v>1</v>
      </c>
      <c r="C660" t="s">
        <v>27</v>
      </c>
      <c r="D660" s="14" t="str">
        <f t="shared" si="27"/>
        <v>N</v>
      </c>
      <c r="E660" s="1">
        <v>0.80208333333333337</v>
      </c>
      <c r="F660" s="1" t="str">
        <f>INDEX('Crime Level'!$R$5:$R$29,MATCH('Number of Arrests'!H660,'Crime Level'!$O$5:$O$29,0))</f>
        <v>very high</v>
      </c>
      <c r="G660" s="1" t="str">
        <f>INDEX('Attendance Level'!$H$3:$H$27,MATCH('Number of Arrests'!H660,'Attendance Level'!$C$3:$C$27,0))</f>
        <v>very low</v>
      </c>
      <c r="H660" t="s">
        <v>49</v>
      </c>
      <c r="I660" t="s">
        <v>34</v>
      </c>
      <c r="J660">
        <v>14</v>
      </c>
      <c r="K660">
        <v>22</v>
      </c>
      <c r="L660" t="str">
        <f t="shared" si="28"/>
        <v>lose</v>
      </c>
      <c r="N660">
        <v>17</v>
      </c>
      <c r="O660" s="11" t="s">
        <v>19</v>
      </c>
    </row>
    <row r="661" spans="1:15" x14ac:dyDescent="0.25">
      <c r="A661">
        <v>2012</v>
      </c>
      <c r="B661">
        <v>3</v>
      </c>
      <c r="C661" t="s">
        <v>11</v>
      </c>
      <c r="D661" s="14" t="str">
        <f t="shared" si="27"/>
        <v>Y</v>
      </c>
      <c r="E661" s="1">
        <v>0.55902777777777779</v>
      </c>
      <c r="F661" s="1" t="str">
        <f>INDEX('Crime Level'!$R$5:$R$29,MATCH('Number of Arrests'!H661,'Crime Level'!$O$5:$O$29,0))</f>
        <v>very high</v>
      </c>
      <c r="G661" s="1" t="str">
        <f>INDEX('Attendance Level'!$H$3:$H$27,MATCH('Number of Arrests'!H661,'Attendance Level'!$C$3:$C$27,0))</f>
        <v>very low</v>
      </c>
      <c r="H661" t="s">
        <v>49</v>
      </c>
      <c r="I661" t="s">
        <v>16</v>
      </c>
      <c r="J661">
        <v>34</v>
      </c>
      <c r="K661">
        <v>31</v>
      </c>
      <c r="L661" t="str">
        <f t="shared" si="28"/>
        <v>win</v>
      </c>
      <c r="N661">
        <v>25</v>
      </c>
      <c r="O661" s="11" t="s">
        <v>14</v>
      </c>
    </row>
    <row r="662" spans="1:15" x14ac:dyDescent="0.25">
      <c r="A662">
        <v>2012</v>
      </c>
      <c r="B662">
        <v>7</v>
      </c>
      <c r="C662" t="s">
        <v>11</v>
      </c>
      <c r="D662" s="14" t="str">
        <f t="shared" si="27"/>
        <v>Y</v>
      </c>
      <c r="E662" s="1">
        <v>0.55902777777777779</v>
      </c>
      <c r="F662" s="1" t="str">
        <f>INDEX('Crime Level'!$R$5:$R$29,MATCH('Number of Arrests'!H662,'Crime Level'!$O$5:$O$29,0))</f>
        <v>very high</v>
      </c>
      <c r="G662" s="1" t="str">
        <f>INDEX('Attendance Level'!$H$3:$H$27,MATCH('Number of Arrests'!H662,'Attendance Level'!$C$3:$C$27,0))</f>
        <v>very low</v>
      </c>
      <c r="H662" t="s">
        <v>49</v>
      </c>
      <c r="I662" t="s">
        <v>45</v>
      </c>
      <c r="J662">
        <v>26</v>
      </c>
      <c r="K662">
        <v>23</v>
      </c>
      <c r="L662" t="str">
        <f t="shared" si="28"/>
        <v>win</v>
      </c>
      <c r="M662" t="s">
        <v>18</v>
      </c>
      <c r="N662">
        <v>16</v>
      </c>
      <c r="O662" s="11" t="s">
        <v>14</v>
      </c>
    </row>
    <row r="663" spans="1:15" x14ac:dyDescent="0.25">
      <c r="A663">
        <v>2012</v>
      </c>
      <c r="B663">
        <v>9</v>
      </c>
      <c r="C663" t="s">
        <v>11</v>
      </c>
      <c r="D663" s="14" t="str">
        <f t="shared" si="27"/>
        <v>Y</v>
      </c>
      <c r="E663" s="1">
        <v>0.54513888888888895</v>
      </c>
      <c r="F663" s="1" t="str">
        <f>INDEX('Crime Level'!$R$5:$R$29,MATCH('Number of Arrests'!H663,'Crime Level'!$O$5:$O$29,0))</f>
        <v>very high</v>
      </c>
      <c r="G663" s="1" t="str">
        <f>INDEX('Attendance Level'!$H$3:$H$27,MATCH('Number of Arrests'!H663,'Attendance Level'!$C$3:$C$27,0))</f>
        <v>very low</v>
      </c>
      <c r="H663" t="s">
        <v>49</v>
      </c>
      <c r="I663" t="s">
        <v>47</v>
      </c>
      <c r="J663">
        <v>32</v>
      </c>
      <c r="K663">
        <v>42</v>
      </c>
      <c r="L663" t="str">
        <f t="shared" si="28"/>
        <v>lose</v>
      </c>
      <c r="N663">
        <v>17</v>
      </c>
      <c r="O663" s="11" t="s">
        <v>14</v>
      </c>
    </row>
    <row r="664" spans="1:15" x14ac:dyDescent="0.25">
      <c r="A664">
        <v>2012</v>
      </c>
      <c r="B664">
        <v>11</v>
      </c>
      <c r="C664" t="s">
        <v>11</v>
      </c>
      <c r="D664" s="14" t="str">
        <f t="shared" si="27"/>
        <v>Y</v>
      </c>
      <c r="E664" s="1">
        <v>0.54513888888888895</v>
      </c>
      <c r="F664" s="1" t="str">
        <f>INDEX('Crime Level'!$R$5:$R$29,MATCH('Number of Arrests'!H664,'Crime Level'!$O$5:$O$29,0))</f>
        <v>very high</v>
      </c>
      <c r="G664" s="1" t="str">
        <f>INDEX('Attendance Level'!$H$3:$H$27,MATCH('Number of Arrests'!H664,'Attendance Level'!$C$3:$C$27,0))</f>
        <v>very low</v>
      </c>
      <c r="H664" t="s">
        <v>49</v>
      </c>
      <c r="I664" t="s">
        <v>37</v>
      </c>
      <c r="J664">
        <v>17</v>
      </c>
      <c r="K664">
        <v>38</v>
      </c>
      <c r="L664" t="str">
        <f t="shared" si="28"/>
        <v>lose</v>
      </c>
      <c r="N664">
        <v>19</v>
      </c>
      <c r="O664" s="11" t="s">
        <v>14</v>
      </c>
    </row>
    <row r="665" spans="1:15" x14ac:dyDescent="0.25">
      <c r="A665">
        <v>2012</v>
      </c>
      <c r="B665">
        <v>13</v>
      </c>
      <c r="C665" t="s">
        <v>11</v>
      </c>
      <c r="D665" s="14" t="str">
        <f t="shared" si="27"/>
        <v>Y</v>
      </c>
      <c r="E665" s="1">
        <v>0.55902777777777779</v>
      </c>
      <c r="F665" s="1" t="str">
        <f>INDEX('Crime Level'!$R$5:$R$29,MATCH('Number of Arrests'!H665,'Crime Level'!$O$5:$O$29,0))</f>
        <v>very high</v>
      </c>
      <c r="G665" s="1" t="str">
        <f>INDEX('Attendance Level'!$H$3:$H$27,MATCH('Number of Arrests'!H665,'Attendance Level'!$C$3:$C$27,0))</f>
        <v>very low</v>
      </c>
      <c r="H665" t="s">
        <v>49</v>
      </c>
      <c r="I665" t="s">
        <v>22</v>
      </c>
      <c r="J665">
        <v>17</v>
      </c>
      <c r="K665">
        <v>20</v>
      </c>
      <c r="L665" t="str">
        <f t="shared" si="28"/>
        <v>lose</v>
      </c>
      <c r="N665">
        <v>7</v>
      </c>
      <c r="O665" s="11" t="s">
        <v>14</v>
      </c>
    </row>
    <row r="666" spans="1:15" x14ac:dyDescent="0.25">
      <c r="A666">
        <v>2012</v>
      </c>
      <c r="B666">
        <v>14</v>
      </c>
      <c r="C666" t="s">
        <v>30</v>
      </c>
      <c r="D666" s="14" t="str">
        <f t="shared" si="27"/>
        <v>N</v>
      </c>
      <c r="E666" s="1">
        <v>0.72222222222222221</v>
      </c>
      <c r="F666" s="1" t="str">
        <f>INDEX('Crime Level'!$R$5:$R$29,MATCH('Number of Arrests'!H666,'Crime Level'!$O$5:$O$29,0))</f>
        <v>very high</v>
      </c>
      <c r="G666" s="1" t="str">
        <f>INDEX('Attendance Level'!$H$3:$H$27,MATCH('Number of Arrests'!H666,'Attendance Level'!$C$3:$C$27,0))</f>
        <v>very low</v>
      </c>
      <c r="H666" t="s">
        <v>49</v>
      </c>
      <c r="I666" t="s">
        <v>48</v>
      </c>
      <c r="J666">
        <v>13</v>
      </c>
      <c r="K666">
        <v>26</v>
      </c>
      <c r="L666" t="str">
        <f t="shared" si="28"/>
        <v>lose</v>
      </c>
      <c r="N666">
        <v>24</v>
      </c>
      <c r="O666" s="11" t="s">
        <v>19</v>
      </c>
    </row>
    <row r="667" spans="1:15" x14ac:dyDescent="0.25">
      <c r="A667">
        <v>2012</v>
      </c>
      <c r="B667">
        <v>15</v>
      </c>
      <c r="C667" t="s">
        <v>11</v>
      </c>
      <c r="D667" s="14" t="str">
        <f t="shared" si="27"/>
        <v>Y</v>
      </c>
      <c r="E667" s="1">
        <v>0.55902777777777779</v>
      </c>
      <c r="F667" s="1" t="str">
        <f>INDEX('Crime Level'!$R$5:$R$29,MATCH('Number of Arrests'!H667,'Crime Level'!$O$5:$O$29,0))</f>
        <v>very high</v>
      </c>
      <c r="G667" s="1" t="str">
        <f>INDEX('Attendance Level'!$H$3:$H$27,MATCH('Number of Arrests'!H667,'Attendance Level'!$C$3:$C$27,0))</f>
        <v>very low</v>
      </c>
      <c r="H667" t="s">
        <v>49</v>
      </c>
      <c r="I667" t="s">
        <v>36</v>
      </c>
      <c r="J667">
        <v>0</v>
      </c>
      <c r="K667">
        <v>15</v>
      </c>
      <c r="L667" t="str">
        <f t="shared" si="28"/>
        <v>lose</v>
      </c>
      <c r="N667">
        <v>8</v>
      </c>
      <c r="O667" s="11" t="s">
        <v>19</v>
      </c>
    </row>
    <row r="668" spans="1:15" x14ac:dyDescent="0.25">
      <c r="A668">
        <v>2013</v>
      </c>
      <c r="B668">
        <v>2</v>
      </c>
      <c r="C668" t="s">
        <v>11</v>
      </c>
      <c r="D668" s="14" t="str">
        <f t="shared" si="27"/>
        <v>Y</v>
      </c>
      <c r="E668" s="1">
        <v>0.55902777777777779</v>
      </c>
      <c r="F668" s="1" t="str">
        <f>INDEX('Crime Level'!$R$5:$R$29,MATCH('Number of Arrests'!H668,'Crime Level'!$O$5:$O$29,0))</f>
        <v>very high</v>
      </c>
      <c r="G668" s="1" t="str">
        <f>INDEX('Attendance Level'!$H$3:$H$27,MATCH('Number of Arrests'!H668,'Attendance Level'!$C$3:$C$27,0))</f>
        <v>very low</v>
      </c>
      <c r="H668" t="s">
        <v>49</v>
      </c>
      <c r="I668" t="s">
        <v>45</v>
      </c>
      <c r="J668">
        <v>19</v>
      </c>
      <c r="K668">
        <v>9</v>
      </c>
      <c r="L668" t="str">
        <f t="shared" si="28"/>
        <v>win</v>
      </c>
      <c r="N668">
        <v>10</v>
      </c>
      <c r="O668" s="11" t="s">
        <v>14</v>
      </c>
    </row>
    <row r="669" spans="1:15" x14ac:dyDescent="0.25">
      <c r="A669">
        <v>2013</v>
      </c>
      <c r="B669">
        <v>4</v>
      </c>
      <c r="C669" t="s">
        <v>11</v>
      </c>
      <c r="D669" s="14" t="str">
        <f t="shared" si="27"/>
        <v>Y</v>
      </c>
      <c r="E669" s="1">
        <v>0.55902777777777779</v>
      </c>
      <c r="F669" s="1" t="str">
        <f>INDEX('Crime Level'!$R$5:$R$29,MATCH('Number of Arrests'!H669,'Crime Level'!$O$5:$O$29,0))</f>
        <v>very high</v>
      </c>
      <c r="G669" s="1" t="str">
        <f>INDEX('Attendance Level'!$H$3:$H$27,MATCH('Number of Arrests'!H669,'Attendance Level'!$C$3:$C$27,0))</f>
        <v>very low</v>
      </c>
      <c r="H669" t="s">
        <v>49</v>
      </c>
      <c r="I669" t="s">
        <v>35</v>
      </c>
      <c r="J669">
        <v>14</v>
      </c>
      <c r="K669">
        <v>24</v>
      </c>
      <c r="L669" t="str">
        <f t="shared" si="28"/>
        <v>lose</v>
      </c>
      <c r="N669">
        <v>15</v>
      </c>
      <c r="O669" s="11" t="s">
        <v>14</v>
      </c>
    </row>
    <row r="670" spans="1:15" x14ac:dyDescent="0.25">
      <c r="A670">
        <v>2013</v>
      </c>
      <c r="B670">
        <v>5</v>
      </c>
      <c r="C670" t="s">
        <v>11</v>
      </c>
      <c r="D670" s="14" t="str">
        <f t="shared" si="27"/>
        <v>Y</v>
      </c>
      <c r="E670" s="1">
        <v>0.85763888888888884</v>
      </c>
      <c r="F670" s="1" t="str">
        <f>INDEX('Crime Level'!$R$5:$R$29,MATCH('Number of Arrests'!H670,'Crime Level'!$O$5:$O$29,0))</f>
        <v>very high</v>
      </c>
      <c r="G670" s="1" t="str">
        <f>INDEX('Attendance Level'!$H$3:$H$27,MATCH('Number of Arrests'!H670,'Attendance Level'!$C$3:$C$27,0))</f>
        <v>very low</v>
      </c>
      <c r="H670" t="s">
        <v>49</v>
      </c>
      <c r="I670" t="s">
        <v>34</v>
      </c>
      <c r="J670">
        <v>27</v>
      </c>
      <c r="K670">
        <v>17</v>
      </c>
      <c r="L670" t="str">
        <f t="shared" si="28"/>
        <v>win</v>
      </c>
      <c r="N670">
        <v>20</v>
      </c>
      <c r="O670" s="11" t="s">
        <v>19</v>
      </c>
    </row>
    <row r="671" spans="1:15" x14ac:dyDescent="0.25">
      <c r="A671">
        <v>2013</v>
      </c>
      <c r="B671">
        <v>8</v>
      </c>
      <c r="C671" t="s">
        <v>11</v>
      </c>
      <c r="D671" s="14" t="str">
        <f t="shared" si="27"/>
        <v>Y</v>
      </c>
      <c r="E671" s="1">
        <v>0.54513888888888895</v>
      </c>
      <c r="F671" s="1" t="str">
        <f>INDEX('Crime Level'!$R$5:$R$29,MATCH('Number of Arrests'!H671,'Crime Level'!$O$5:$O$29,0))</f>
        <v>very high</v>
      </c>
      <c r="G671" s="1" t="str">
        <f>INDEX('Attendance Level'!$H$3:$H$27,MATCH('Number of Arrests'!H671,'Attendance Level'!$C$3:$C$27,0))</f>
        <v>very low</v>
      </c>
      <c r="H671" t="s">
        <v>49</v>
      </c>
      <c r="I671" t="s">
        <v>16</v>
      </c>
      <c r="J671">
        <v>21</v>
      </c>
      <c r="K671">
        <v>18</v>
      </c>
      <c r="L671" t="str">
        <f t="shared" si="28"/>
        <v>win</v>
      </c>
      <c r="N671">
        <v>14</v>
      </c>
      <c r="O671" s="11" t="s">
        <v>14</v>
      </c>
    </row>
    <row r="672" spans="1:15" x14ac:dyDescent="0.25">
      <c r="A672">
        <v>2013</v>
      </c>
      <c r="B672">
        <v>9</v>
      </c>
      <c r="C672" t="s">
        <v>11</v>
      </c>
      <c r="D672" s="14" t="str">
        <f t="shared" si="27"/>
        <v>Y</v>
      </c>
      <c r="E672" s="1">
        <v>0.54513888888888895</v>
      </c>
      <c r="F672" s="1" t="str">
        <f>INDEX('Crime Level'!$R$5:$R$29,MATCH('Number of Arrests'!H672,'Crime Level'!$O$5:$O$29,0))</f>
        <v>very high</v>
      </c>
      <c r="G672" s="1" t="str">
        <f>INDEX('Attendance Level'!$H$3:$H$27,MATCH('Number of Arrests'!H672,'Attendance Level'!$C$3:$C$27,0))</f>
        <v>very low</v>
      </c>
      <c r="H672" t="s">
        <v>49</v>
      </c>
      <c r="I672" t="s">
        <v>24</v>
      </c>
      <c r="J672">
        <v>20</v>
      </c>
      <c r="K672">
        <v>49</v>
      </c>
      <c r="L672" t="str">
        <f t="shared" si="28"/>
        <v>lose</v>
      </c>
      <c r="N672">
        <v>13</v>
      </c>
      <c r="O672" s="11" t="s">
        <v>14</v>
      </c>
    </row>
    <row r="673" spans="1:16" x14ac:dyDescent="0.25">
      <c r="A673">
        <v>2013</v>
      </c>
      <c r="B673">
        <v>12</v>
      </c>
      <c r="C673" t="s">
        <v>11</v>
      </c>
      <c r="D673" s="14" t="str">
        <f t="shared" si="27"/>
        <v>Y</v>
      </c>
      <c r="E673" s="1">
        <v>0.54513888888888895</v>
      </c>
      <c r="F673" s="1" t="str">
        <f>INDEX('Crime Level'!$R$5:$R$29,MATCH('Number of Arrests'!H673,'Crime Level'!$O$5:$O$29,0))</f>
        <v>very high</v>
      </c>
      <c r="G673" s="1" t="str">
        <f>INDEX('Attendance Level'!$H$3:$H$27,MATCH('Number of Arrests'!H673,'Attendance Level'!$C$3:$C$27,0))</f>
        <v>very low</v>
      </c>
      <c r="H673" t="s">
        <v>49</v>
      </c>
      <c r="I673" t="s">
        <v>44</v>
      </c>
      <c r="J673">
        <v>19</v>
      </c>
      <c r="K673">
        <v>23</v>
      </c>
      <c r="L673" t="str">
        <f t="shared" si="28"/>
        <v>lose</v>
      </c>
      <c r="N673">
        <v>20</v>
      </c>
      <c r="O673" s="11" t="s">
        <v>14</v>
      </c>
    </row>
    <row r="674" spans="1:16" x14ac:dyDescent="0.25">
      <c r="A674">
        <v>2013</v>
      </c>
      <c r="B674">
        <v>15</v>
      </c>
      <c r="C674" t="s">
        <v>11</v>
      </c>
      <c r="D674" s="14" t="str">
        <f t="shared" si="27"/>
        <v>Y</v>
      </c>
      <c r="E674" s="1">
        <v>0.54513888888888895</v>
      </c>
      <c r="F674" s="1" t="str">
        <f>INDEX('Crime Level'!$R$5:$R$29,MATCH('Number of Arrests'!H674,'Crime Level'!$O$5:$O$29,0))</f>
        <v>very high</v>
      </c>
      <c r="G674" s="1" t="str">
        <f>INDEX('Attendance Level'!$H$3:$H$27,MATCH('Number of Arrests'!H674,'Attendance Level'!$C$3:$C$27,0))</f>
        <v>very low</v>
      </c>
      <c r="H674" t="s">
        <v>49</v>
      </c>
      <c r="I674" t="s">
        <v>36</v>
      </c>
      <c r="J674">
        <v>31</v>
      </c>
      <c r="K674">
        <v>56</v>
      </c>
      <c r="L674" t="str">
        <f t="shared" si="28"/>
        <v>lose</v>
      </c>
      <c r="N674">
        <v>21</v>
      </c>
      <c r="O674" s="11" t="s">
        <v>19</v>
      </c>
    </row>
    <row r="675" spans="1:16" x14ac:dyDescent="0.25">
      <c r="A675">
        <v>2013</v>
      </c>
      <c r="B675">
        <v>17</v>
      </c>
      <c r="C675" t="s">
        <v>11</v>
      </c>
      <c r="D675" s="14" t="str">
        <f t="shared" si="27"/>
        <v>Y</v>
      </c>
      <c r="E675" s="1">
        <v>0.55902777777777779</v>
      </c>
      <c r="F675" s="1" t="str">
        <f>INDEX('Crime Level'!$R$5:$R$29,MATCH('Number of Arrests'!H675,'Crime Level'!$O$5:$O$29,0))</f>
        <v>very high</v>
      </c>
      <c r="G675" s="1" t="str">
        <f>INDEX('Attendance Level'!$H$3:$H$27,MATCH('Number of Arrests'!H675,'Attendance Level'!$C$3:$C$27,0))</f>
        <v>very low</v>
      </c>
      <c r="H675" t="s">
        <v>49</v>
      </c>
      <c r="I675" t="s">
        <v>48</v>
      </c>
      <c r="J675">
        <v>14</v>
      </c>
      <c r="K675">
        <v>34</v>
      </c>
      <c r="L675" t="str">
        <f t="shared" si="28"/>
        <v>lose</v>
      </c>
      <c r="N675">
        <v>10</v>
      </c>
      <c r="O675" s="11" t="s">
        <v>19</v>
      </c>
    </row>
    <row r="676" spans="1:16" x14ac:dyDescent="0.25">
      <c r="A676">
        <v>2014</v>
      </c>
      <c r="B676">
        <v>2</v>
      </c>
      <c r="C676" t="s">
        <v>11</v>
      </c>
      <c r="D676" s="14" t="str">
        <f t="shared" si="27"/>
        <v>Y</v>
      </c>
      <c r="E676" s="1">
        <v>0.55902777777777779</v>
      </c>
      <c r="F676" s="1" t="str">
        <f>INDEX('Crime Level'!$R$5:$R$29,MATCH('Number of Arrests'!H676,'Crime Level'!$O$5:$O$29,0))</f>
        <v>very high</v>
      </c>
      <c r="G676" s="1" t="str">
        <f>INDEX('Attendance Level'!$H$3:$H$27,MATCH('Number of Arrests'!H676,'Attendance Level'!$C$3:$C$27,0))</f>
        <v>very low</v>
      </c>
      <c r="H676" t="s">
        <v>49</v>
      </c>
      <c r="I676" t="s">
        <v>32</v>
      </c>
      <c r="J676">
        <v>14</v>
      </c>
      <c r="K676">
        <v>30</v>
      </c>
      <c r="N676">
        <v>18</v>
      </c>
      <c r="O676" s="11" t="s">
        <v>14</v>
      </c>
      <c r="P676" s="14"/>
    </row>
    <row r="677" spans="1:16" x14ac:dyDescent="0.25">
      <c r="A677">
        <v>2014</v>
      </c>
      <c r="B677">
        <v>6</v>
      </c>
      <c r="C677" t="s">
        <v>11</v>
      </c>
      <c r="D677" s="14" t="str">
        <f t="shared" si="27"/>
        <v>Y</v>
      </c>
      <c r="E677" s="1">
        <v>0.54513888888888895</v>
      </c>
      <c r="F677" s="1" t="str">
        <f>INDEX('Crime Level'!$R$5:$R$29,MATCH('Number of Arrests'!H677,'Crime Level'!$O$5:$O$29,0))</f>
        <v>very high</v>
      </c>
      <c r="G677" s="1" t="str">
        <f>INDEX('Attendance Level'!$H$3:$H$27,MATCH('Number of Arrests'!H677,'Attendance Level'!$C$3:$C$27,0))</f>
        <v>very low</v>
      </c>
      <c r="H677" t="s">
        <v>49</v>
      </c>
      <c r="I677" t="s">
        <v>34</v>
      </c>
      <c r="J677">
        <v>28</v>
      </c>
      <c r="K677">
        <v>31</v>
      </c>
      <c r="N677">
        <v>30</v>
      </c>
      <c r="O677" s="11" t="s">
        <v>19</v>
      </c>
      <c r="P677" s="14"/>
    </row>
    <row r="678" spans="1:16" x14ac:dyDescent="0.25">
      <c r="A678">
        <v>2014</v>
      </c>
      <c r="B678">
        <v>7</v>
      </c>
      <c r="C678" t="s">
        <v>11</v>
      </c>
      <c r="D678" s="14" t="str">
        <f t="shared" si="27"/>
        <v>Y</v>
      </c>
      <c r="E678" s="1">
        <v>0.55902777777777779</v>
      </c>
      <c r="F678" s="1" t="str">
        <f>INDEX('Crime Level'!$R$5:$R$29,MATCH('Number of Arrests'!H678,'Crime Level'!$O$5:$O$29,0))</f>
        <v>very high</v>
      </c>
      <c r="G678" s="1" t="str">
        <f>INDEX('Attendance Level'!$H$3:$H$27,MATCH('Number of Arrests'!H678,'Attendance Level'!$C$3:$C$27,0))</f>
        <v>very low</v>
      </c>
      <c r="H678" t="s">
        <v>49</v>
      </c>
      <c r="I678" t="s">
        <v>12</v>
      </c>
      <c r="J678">
        <v>13</v>
      </c>
      <c r="K678">
        <v>24</v>
      </c>
      <c r="N678">
        <v>25</v>
      </c>
      <c r="O678" s="11" t="s">
        <v>14</v>
      </c>
      <c r="P678" s="14"/>
    </row>
    <row r="679" spans="1:16" x14ac:dyDescent="0.25">
      <c r="A679">
        <v>2014</v>
      </c>
      <c r="B679">
        <v>14</v>
      </c>
      <c r="C679" t="s">
        <v>11</v>
      </c>
      <c r="D679" s="14" t="str">
        <f t="shared" si="27"/>
        <v>Y</v>
      </c>
      <c r="E679" s="1">
        <v>0.55902777777777779</v>
      </c>
      <c r="F679" s="1" t="str">
        <f>INDEX('Crime Level'!$R$5:$R$29,MATCH('Number of Arrests'!H679,'Crime Level'!$O$5:$O$29,0))</f>
        <v>very high</v>
      </c>
      <c r="G679" s="1" t="str">
        <f>INDEX('Attendance Level'!$H$3:$H$27,MATCH('Number of Arrests'!H679,'Attendance Level'!$C$3:$C$27,0))</f>
        <v>very low</v>
      </c>
      <c r="H679" t="s">
        <v>49</v>
      </c>
      <c r="I679" t="s">
        <v>21</v>
      </c>
      <c r="J679">
        <v>24</v>
      </c>
      <c r="K679">
        <v>13</v>
      </c>
      <c r="N679">
        <v>49</v>
      </c>
      <c r="O679" s="11" t="s">
        <v>14</v>
      </c>
      <c r="P679" s="14"/>
    </row>
    <row r="680" spans="1:16" x14ac:dyDescent="0.25">
      <c r="A680">
        <v>2014</v>
      </c>
      <c r="B680">
        <v>16</v>
      </c>
      <c r="C680" t="s">
        <v>11</v>
      </c>
      <c r="D680" s="14" t="str">
        <f t="shared" si="27"/>
        <v>Y</v>
      </c>
      <c r="E680" s="1">
        <v>0.55902777777777779</v>
      </c>
      <c r="F680" s="1" t="str">
        <f>INDEX('Crime Level'!$R$5:$R$29,MATCH('Number of Arrests'!H680,'Crime Level'!$O$5:$O$29,0))</f>
        <v>very high</v>
      </c>
      <c r="G680" s="1" t="str">
        <f>INDEX('Attendance Level'!$H$3:$H$27,MATCH('Number of Arrests'!H680,'Attendance Level'!$C$3:$C$27,0))</f>
        <v>very low</v>
      </c>
      <c r="H680" t="s">
        <v>49</v>
      </c>
      <c r="I680" t="s">
        <v>26</v>
      </c>
      <c r="J680">
        <v>26</v>
      </c>
      <c r="K680">
        <v>24</v>
      </c>
      <c r="N680">
        <v>21</v>
      </c>
      <c r="O680" s="11" t="s">
        <v>14</v>
      </c>
      <c r="P680" s="14"/>
    </row>
    <row r="681" spans="1:16" x14ac:dyDescent="0.25">
      <c r="A681">
        <v>2015</v>
      </c>
      <c r="B681">
        <v>1</v>
      </c>
      <c r="C681" t="s">
        <v>11</v>
      </c>
      <c r="D681" s="14" t="str">
        <f t="shared" si="27"/>
        <v>Y</v>
      </c>
      <c r="E681" s="1">
        <v>0.55902777777777779</v>
      </c>
      <c r="F681" s="1" t="str">
        <f>INDEX('Crime Level'!$R$5:$R$29,MATCH('Number of Arrests'!H681,'Crime Level'!$O$5:$O$29,0))</f>
        <v>very high</v>
      </c>
      <c r="G681" s="1" t="str">
        <f>INDEX('Attendance Level'!$H$3:$H$27,MATCH('Number of Arrests'!H681,'Attendance Level'!$C$3:$C$27,0))</f>
        <v>very low</v>
      </c>
      <c r="H681" t="s">
        <v>49</v>
      </c>
      <c r="I681" t="s">
        <v>39</v>
      </c>
      <c r="J681">
        <v>13</v>
      </c>
      <c r="K681">
        <v>33</v>
      </c>
      <c r="N681">
        <v>11</v>
      </c>
      <c r="O681" s="11" t="s">
        <v>14</v>
      </c>
      <c r="P681" s="14"/>
    </row>
    <row r="682" spans="1:16" x14ac:dyDescent="0.25">
      <c r="A682">
        <v>2015</v>
      </c>
      <c r="B682">
        <v>2</v>
      </c>
      <c r="C682" t="s">
        <v>11</v>
      </c>
      <c r="D682" s="14" t="str">
        <f t="shared" si="27"/>
        <v>Y</v>
      </c>
      <c r="E682" s="1">
        <v>0.54513888888888895</v>
      </c>
      <c r="F682" s="1" t="str">
        <f>INDEX('Crime Level'!$R$5:$R$29,MATCH('Number of Arrests'!H682,'Crime Level'!$O$5:$O$29,0))</f>
        <v>very high</v>
      </c>
      <c r="G682" s="1" t="str">
        <f>INDEX('Attendance Level'!$H$3:$H$27,MATCH('Number of Arrests'!H682,'Attendance Level'!$C$3:$C$27,0))</f>
        <v>very low</v>
      </c>
      <c r="H682" t="s">
        <v>49</v>
      </c>
      <c r="I682" t="s">
        <v>38</v>
      </c>
      <c r="J682">
        <v>37</v>
      </c>
      <c r="K682">
        <v>33</v>
      </c>
      <c r="N682">
        <v>18</v>
      </c>
      <c r="O682" s="11" t="s">
        <v>14</v>
      </c>
      <c r="P682" s="14"/>
    </row>
    <row r="683" spans="1:16" x14ac:dyDescent="0.25">
      <c r="A683">
        <v>2015</v>
      </c>
      <c r="B683">
        <v>5</v>
      </c>
      <c r="C683" t="s">
        <v>11</v>
      </c>
      <c r="D683" s="14" t="str">
        <f t="shared" si="27"/>
        <v>Y</v>
      </c>
      <c r="E683" s="1">
        <v>0.55902777777777779</v>
      </c>
      <c r="F683" s="1" t="str">
        <f>INDEX('Crime Level'!$R$5:$R$29,MATCH('Number of Arrests'!H683,'Crime Level'!$O$5:$O$29,0))</f>
        <v>very high</v>
      </c>
      <c r="G683" s="1" t="str">
        <f>INDEX('Attendance Level'!$H$3:$H$27,MATCH('Number of Arrests'!H683,'Attendance Level'!$C$3:$C$27,0))</f>
        <v>very low</v>
      </c>
      <c r="H683" t="s">
        <v>49</v>
      </c>
      <c r="I683" t="s">
        <v>48</v>
      </c>
      <c r="J683">
        <v>10</v>
      </c>
      <c r="K683">
        <v>16</v>
      </c>
      <c r="N683">
        <v>21</v>
      </c>
      <c r="O683" s="11" t="s">
        <v>19</v>
      </c>
      <c r="P683" s="14"/>
    </row>
    <row r="684" spans="1:16" x14ac:dyDescent="0.25">
      <c r="A684">
        <v>2015</v>
      </c>
      <c r="B684">
        <v>8</v>
      </c>
      <c r="C684" t="s">
        <v>11</v>
      </c>
      <c r="D684" s="14" t="str">
        <f t="shared" si="27"/>
        <v>Y</v>
      </c>
      <c r="E684" s="1">
        <v>0.54513888888888895</v>
      </c>
      <c r="F684" s="1" t="str">
        <f>INDEX('Crime Level'!$R$5:$R$29,MATCH('Number of Arrests'!H684,'Crime Level'!$O$5:$O$29,0))</f>
        <v>very high</v>
      </c>
      <c r="G684" s="1" t="str">
        <f>INDEX('Attendance Level'!$H$3:$H$27,MATCH('Number of Arrests'!H684,'Attendance Level'!$C$3:$C$27,0))</f>
        <v>very low</v>
      </c>
      <c r="H684" t="s">
        <v>49</v>
      </c>
      <c r="I684" t="s">
        <v>42</v>
      </c>
      <c r="J684">
        <v>34</v>
      </c>
      <c r="K684">
        <v>20</v>
      </c>
      <c r="N684">
        <v>16</v>
      </c>
      <c r="O684" s="11" t="s">
        <v>14</v>
      </c>
      <c r="P684" s="14"/>
    </row>
    <row r="685" spans="1:16" x14ac:dyDescent="0.25">
      <c r="A685">
        <v>2015</v>
      </c>
      <c r="B685">
        <v>10</v>
      </c>
      <c r="C685" t="s">
        <v>11</v>
      </c>
      <c r="D685" s="14" t="str">
        <f t="shared" si="27"/>
        <v>Y</v>
      </c>
      <c r="E685" s="1">
        <v>0.54513888888888895</v>
      </c>
      <c r="F685" s="1" t="str">
        <f>INDEX('Crime Level'!$R$5:$R$29,MATCH('Number of Arrests'!H685,'Crime Level'!$O$5:$O$29,0))</f>
        <v>very high</v>
      </c>
      <c r="G685" s="1" t="str">
        <f>INDEX('Attendance Level'!$H$3:$H$27,MATCH('Number of Arrests'!H685,'Attendance Level'!$C$3:$C$27,0))</f>
        <v>very low</v>
      </c>
      <c r="H685" t="s">
        <v>49</v>
      </c>
      <c r="I685" t="s">
        <v>40</v>
      </c>
      <c r="J685">
        <v>14</v>
      </c>
      <c r="K685">
        <v>30</v>
      </c>
      <c r="N685">
        <v>22</v>
      </c>
      <c r="O685" s="11" t="s">
        <v>14</v>
      </c>
      <c r="P685" s="14"/>
    </row>
    <row r="686" spans="1:16" x14ac:dyDescent="0.25">
      <c r="A686">
        <v>2015</v>
      </c>
      <c r="B686">
        <v>13</v>
      </c>
      <c r="C686" t="s">
        <v>11</v>
      </c>
      <c r="D686" s="14" t="str">
        <f t="shared" si="27"/>
        <v>Y</v>
      </c>
      <c r="E686" s="1">
        <v>0.54513888888888895</v>
      </c>
      <c r="F686" s="1" t="str">
        <f>INDEX('Crime Level'!$R$5:$R$29,MATCH('Number of Arrests'!H686,'Crime Level'!$O$5:$O$29,0))</f>
        <v>very high</v>
      </c>
      <c r="G686" s="1" t="str">
        <f>INDEX('Attendance Level'!$H$3:$H$27,MATCH('Number of Arrests'!H686,'Attendance Level'!$C$3:$C$27,0))</f>
        <v>very low</v>
      </c>
      <c r="H686" t="s">
        <v>49</v>
      </c>
      <c r="I686" t="s">
        <v>36</v>
      </c>
      <c r="J686">
        <v>20</v>
      </c>
      <c r="K686">
        <v>34</v>
      </c>
      <c r="N686">
        <v>19</v>
      </c>
      <c r="O686" s="11" t="s">
        <v>19</v>
      </c>
      <c r="P686" s="14"/>
    </row>
    <row r="687" spans="1:16" x14ac:dyDescent="0.25">
      <c r="A687">
        <v>2015</v>
      </c>
      <c r="B687">
        <v>15</v>
      </c>
      <c r="C687" t="s">
        <v>11</v>
      </c>
      <c r="D687" s="14" t="str">
        <f t="shared" si="27"/>
        <v>Y</v>
      </c>
      <c r="E687" s="1">
        <v>0.54513888888888895</v>
      </c>
      <c r="F687" s="1" t="str">
        <f>INDEX('Crime Level'!$R$5:$R$29,MATCH('Number of Arrests'!H687,'Crime Level'!$O$5:$O$29,0))</f>
        <v>very high</v>
      </c>
      <c r="G687" s="1" t="str">
        <f>INDEX('Attendance Level'!$H$3:$H$27,MATCH('Number of Arrests'!H687,'Attendance Level'!$C$3:$C$27,0))</f>
        <v>very low</v>
      </c>
      <c r="H687" t="s">
        <v>49</v>
      </c>
      <c r="I687" t="s">
        <v>41</v>
      </c>
      <c r="J687">
        <v>20</v>
      </c>
      <c r="K687">
        <v>30</v>
      </c>
      <c r="N687">
        <v>15</v>
      </c>
      <c r="O687" s="11" t="s">
        <v>14</v>
      </c>
      <c r="P687" s="14"/>
    </row>
    <row r="688" spans="1:16" x14ac:dyDescent="0.25">
      <c r="A688">
        <v>2015</v>
      </c>
      <c r="B688">
        <v>16</v>
      </c>
      <c r="C688" t="s">
        <v>30</v>
      </c>
      <c r="D688" s="14" t="str">
        <f t="shared" si="27"/>
        <v>N</v>
      </c>
      <c r="E688" s="1">
        <v>0.72569444444444453</v>
      </c>
      <c r="F688" s="1" t="str">
        <f>INDEX('Crime Level'!$R$5:$R$29,MATCH('Number of Arrests'!H688,'Crime Level'!$O$5:$O$29,0))</f>
        <v>very high</v>
      </c>
      <c r="G688" s="1" t="str">
        <f>INDEX('Attendance Level'!$H$3:$H$27,MATCH('Number of Arrests'!H688,'Attendance Level'!$C$3:$C$27,0))</f>
        <v>very low</v>
      </c>
      <c r="H688" t="s">
        <v>49</v>
      </c>
      <c r="I688" t="s">
        <v>34</v>
      </c>
      <c r="J688">
        <v>23</v>
      </c>
      <c r="K688">
        <v>20</v>
      </c>
      <c r="N688">
        <v>10</v>
      </c>
      <c r="O688" s="11" t="s">
        <v>19</v>
      </c>
      <c r="P688" s="14"/>
    </row>
    <row r="689" spans="1:15" x14ac:dyDescent="0.25">
      <c r="A689">
        <v>2011</v>
      </c>
      <c r="B689">
        <v>3</v>
      </c>
      <c r="C689" t="s">
        <v>11</v>
      </c>
      <c r="D689" s="14" t="str">
        <f t="shared" si="27"/>
        <v>Y</v>
      </c>
      <c r="E689" s="1">
        <v>0.54166666666666663</v>
      </c>
      <c r="F689" s="1" t="str">
        <f>INDEX('Crime Level'!$R$5:$R$29,MATCH('Number of Arrests'!H689,'Crime Level'!$O$5:$O$29,0))</f>
        <v>high</v>
      </c>
      <c r="G689" s="1" t="str">
        <f>INDEX('Attendance Level'!$H$3:$H$27,MATCH('Number of Arrests'!H689,'Attendance Level'!$C$3:$C$27,0))</f>
        <v>high</v>
      </c>
      <c r="H689" t="s">
        <v>24</v>
      </c>
      <c r="I689" t="s">
        <v>15</v>
      </c>
      <c r="J689">
        <v>16</v>
      </c>
      <c r="K689">
        <v>29</v>
      </c>
      <c r="L689" t="str">
        <f t="shared" ref="L689:L712" si="29">IF(J689&gt;K689,"win","lose")</f>
        <v>lose</v>
      </c>
      <c r="N689">
        <v>2</v>
      </c>
      <c r="O689" s="11" t="s">
        <v>19</v>
      </c>
    </row>
    <row r="690" spans="1:15" x14ac:dyDescent="0.25">
      <c r="A690">
        <v>2011</v>
      </c>
      <c r="B690">
        <v>4</v>
      </c>
      <c r="C690" t="s">
        <v>11</v>
      </c>
      <c r="D690" s="14" t="str">
        <f t="shared" si="27"/>
        <v>Y</v>
      </c>
      <c r="E690" s="1">
        <v>0.54166666666666663</v>
      </c>
      <c r="F690" s="1" t="str">
        <f>INDEX('Crime Level'!$R$5:$R$29,MATCH('Number of Arrests'!H690,'Crime Level'!$O$5:$O$29,0))</f>
        <v>high</v>
      </c>
      <c r="G690" s="1" t="str">
        <f>INDEX('Attendance Level'!$H$3:$H$27,MATCH('Number of Arrests'!H690,'Attendance Level'!$C$3:$C$27,0))</f>
        <v>high</v>
      </c>
      <c r="H690" t="s">
        <v>24</v>
      </c>
      <c r="I690" t="s">
        <v>21</v>
      </c>
      <c r="J690">
        <v>23</v>
      </c>
      <c r="K690">
        <v>24</v>
      </c>
      <c r="L690" t="str">
        <f t="shared" si="29"/>
        <v>lose</v>
      </c>
      <c r="N690">
        <v>5</v>
      </c>
      <c r="O690" s="11" t="s">
        <v>14</v>
      </c>
    </row>
    <row r="691" spans="1:15" x14ac:dyDescent="0.25">
      <c r="A691">
        <v>2011</v>
      </c>
      <c r="B691">
        <v>8</v>
      </c>
      <c r="C691" t="s">
        <v>11</v>
      </c>
      <c r="D691" s="14" t="str">
        <f t="shared" si="27"/>
        <v>Y</v>
      </c>
      <c r="E691" s="1">
        <v>0.84722222222222221</v>
      </c>
      <c r="F691" s="1" t="str">
        <f>INDEX('Crime Level'!$R$5:$R$29,MATCH('Number of Arrests'!H691,'Crime Level'!$O$5:$O$29,0))</f>
        <v>high</v>
      </c>
      <c r="G691" s="1" t="str">
        <f>INDEX('Attendance Level'!$H$3:$H$27,MATCH('Number of Arrests'!H691,'Attendance Level'!$C$3:$C$27,0))</f>
        <v>high</v>
      </c>
      <c r="H691" t="s">
        <v>24</v>
      </c>
      <c r="I691" t="s">
        <v>20</v>
      </c>
      <c r="J691">
        <v>34</v>
      </c>
      <c r="K691">
        <v>7</v>
      </c>
      <c r="L691" t="str">
        <f t="shared" si="29"/>
        <v>win</v>
      </c>
      <c r="N691">
        <v>5</v>
      </c>
      <c r="O691" s="11" t="s">
        <v>19</v>
      </c>
    </row>
    <row r="692" spans="1:15" x14ac:dyDescent="0.25">
      <c r="A692">
        <v>2011</v>
      </c>
      <c r="B692">
        <v>9</v>
      </c>
      <c r="C692" t="s">
        <v>27</v>
      </c>
      <c r="D692" s="14" t="str">
        <f t="shared" si="27"/>
        <v>N</v>
      </c>
      <c r="E692" s="1">
        <v>0.85416666666666663</v>
      </c>
      <c r="F692" s="1" t="str">
        <f>INDEX('Crime Level'!$R$5:$R$29,MATCH('Number of Arrests'!H692,'Crime Level'!$O$5:$O$29,0))</f>
        <v>high</v>
      </c>
      <c r="G692" s="1" t="str">
        <f>INDEX('Attendance Level'!$H$3:$H$27,MATCH('Number of Arrests'!H692,'Attendance Level'!$C$3:$C$27,0))</f>
        <v>high</v>
      </c>
      <c r="H692" t="s">
        <v>24</v>
      </c>
      <c r="I692" t="s">
        <v>29</v>
      </c>
      <c r="J692">
        <v>24</v>
      </c>
      <c r="K692">
        <v>30</v>
      </c>
      <c r="L692" t="str">
        <f t="shared" si="29"/>
        <v>lose</v>
      </c>
      <c r="N692">
        <v>2</v>
      </c>
      <c r="O692" s="11" t="s">
        <v>14</v>
      </c>
    </row>
    <row r="693" spans="1:15" x14ac:dyDescent="0.25">
      <c r="A693">
        <v>2011</v>
      </c>
      <c r="B693">
        <v>10</v>
      </c>
      <c r="C693" t="s">
        <v>11</v>
      </c>
      <c r="D693" s="14" t="str">
        <f t="shared" si="27"/>
        <v>Y</v>
      </c>
      <c r="E693" s="1">
        <v>0.54166666666666663</v>
      </c>
      <c r="F693" s="1" t="str">
        <f>INDEX('Crime Level'!$R$5:$R$29,MATCH('Number of Arrests'!H693,'Crime Level'!$O$5:$O$29,0))</f>
        <v>high</v>
      </c>
      <c r="G693" s="1" t="str">
        <f>INDEX('Attendance Level'!$H$3:$H$27,MATCH('Number of Arrests'!H693,'Attendance Level'!$C$3:$C$27,0))</f>
        <v>high</v>
      </c>
      <c r="H693" t="s">
        <v>24</v>
      </c>
      <c r="I693" t="s">
        <v>12</v>
      </c>
      <c r="J693">
        <v>17</v>
      </c>
      <c r="K693">
        <v>21</v>
      </c>
      <c r="L693" t="str">
        <f t="shared" si="29"/>
        <v>lose</v>
      </c>
      <c r="N693">
        <v>2</v>
      </c>
      <c r="O693" s="11" t="s">
        <v>14</v>
      </c>
    </row>
    <row r="694" spans="1:15" x14ac:dyDescent="0.25">
      <c r="A694">
        <v>2011</v>
      </c>
      <c r="B694">
        <v>12</v>
      </c>
      <c r="C694" t="s">
        <v>11</v>
      </c>
      <c r="D694" s="14" t="str">
        <f t="shared" si="27"/>
        <v>Y</v>
      </c>
      <c r="E694" s="1">
        <v>0.67708333333333337</v>
      </c>
      <c r="F694" s="1" t="str">
        <f>INDEX('Crime Level'!$R$5:$R$29,MATCH('Number of Arrests'!H694,'Crime Level'!$O$5:$O$29,0))</f>
        <v>high</v>
      </c>
      <c r="G694" s="1" t="str">
        <f>INDEX('Attendance Level'!$H$3:$H$27,MATCH('Number of Arrests'!H694,'Attendance Level'!$C$3:$C$27,0))</f>
        <v>high</v>
      </c>
      <c r="H694" t="s">
        <v>24</v>
      </c>
      <c r="I694" t="s">
        <v>43</v>
      </c>
      <c r="J694">
        <v>20</v>
      </c>
      <c r="K694">
        <v>38</v>
      </c>
      <c r="L694" t="str">
        <f t="shared" si="29"/>
        <v>lose</v>
      </c>
      <c r="N694">
        <v>2</v>
      </c>
      <c r="O694" s="11" t="s">
        <v>14</v>
      </c>
    </row>
    <row r="695" spans="1:15" x14ac:dyDescent="0.25">
      <c r="A695">
        <v>2011</v>
      </c>
      <c r="B695">
        <v>15</v>
      </c>
      <c r="C695" t="s">
        <v>11</v>
      </c>
      <c r="D695" s="14" t="str">
        <f t="shared" si="27"/>
        <v>Y</v>
      </c>
      <c r="E695" s="1">
        <v>0.67708333333333337</v>
      </c>
      <c r="F695" s="1" t="str">
        <f>INDEX('Crime Level'!$R$5:$R$29,MATCH('Number of Arrests'!H695,'Crime Level'!$O$5:$O$29,0))</f>
        <v>high</v>
      </c>
      <c r="G695" s="1" t="str">
        <f>INDEX('Attendance Level'!$H$3:$H$27,MATCH('Number of Arrests'!H695,'Attendance Level'!$C$3:$C$27,0))</f>
        <v>high</v>
      </c>
      <c r="H695" t="s">
        <v>24</v>
      </c>
      <c r="I695" t="s">
        <v>42</v>
      </c>
      <c r="J695">
        <v>45</v>
      </c>
      <c r="K695">
        <v>19</v>
      </c>
      <c r="L695" t="str">
        <f t="shared" si="29"/>
        <v>win</v>
      </c>
      <c r="N695">
        <v>1</v>
      </c>
      <c r="O695" s="11" t="s">
        <v>14</v>
      </c>
    </row>
    <row r="696" spans="1:15" x14ac:dyDescent="0.25">
      <c r="A696">
        <v>2011</v>
      </c>
      <c r="B696">
        <v>17</v>
      </c>
      <c r="C696" t="s">
        <v>11</v>
      </c>
      <c r="D696" s="14" t="str">
        <f t="shared" si="27"/>
        <v>Y</v>
      </c>
      <c r="E696" s="1">
        <v>0.54166666666666663</v>
      </c>
      <c r="F696" s="1" t="str">
        <f>INDEX('Crime Level'!$R$5:$R$29,MATCH('Number of Arrests'!H696,'Crime Level'!$O$5:$O$29,0))</f>
        <v>high</v>
      </c>
      <c r="G696" s="1" t="str">
        <f>INDEX('Attendance Level'!$H$3:$H$27,MATCH('Number of Arrests'!H696,'Attendance Level'!$C$3:$C$27,0))</f>
        <v>high</v>
      </c>
      <c r="H696" t="s">
        <v>24</v>
      </c>
      <c r="I696" t="s">
        <v>35</v>
      </c>
      <c r="J696">
        <v>34</v>
      </c>
      <c r="K696">
        <v>10</v>
      </c>
      <c r="L696" t="str">
        <f t="shared" si="29"/>
        <v>win</v>
      </c>
      <c r="N696">
        <v>2</v>
      </c>
      <c r="O696" s="11" t="s">
        <v>19</v>
      </c>
    </row>
    <row r="697" spans="1:15" x14ac:dyDescent="0.25">
      <c r="A697">
        <v>2012</v>
      </c>
      <c r="B697">
        <v>2</v>
      </c>
      <c r="C697" t="s">
        <v>11</v>
      </c>
      <c r="D697" s="14" t="str">
        <f t="shared" si="27"/>
        <v>Y</v>
      </c>
      <c r="E697" s="1">
        <v>0.54166666666666663</v>
      </c>
      <c r="F697" s="1" t="str">
        <f>INDEX('Crime Level'!$R$5:$R$29,MATCH('Number of Arrests'!H697,'Crime Level'!$O$5:$O$29,0))</f>
        <v>high</v>
      </c>
      <c r="G697" s="1" t="str">
        <f>INDEX('Attendance Level'!$H$3:$H$27,MATCH('Number of Arrests'!H697,'Attendance Level'!$C$3:$C$27,0))</f>
        <v>high</v>
      </c>
      <c r="H697" t="s">
        <v>24</v>
      </c>
      <c r="I697" t="s">
        <v>38</v>
      </c>
      <c r="J697">
        <v>24</v>
      </c>
      <c r="K697">
        <v>23</v>
      </c>
      <c r="L697" t="str">
        <f t="shared" si="29"/>
        <v>win</v>
      </c>
      <c r="N697">
        <v>2</v>
      </c>
      <c r="O697" s="11" t="s">
        <v>14</v>
      </c>
    </row>
    <row r="698" spans="1:15" x14ac:dyDescent="0.25">
      <c r="A698">
        <v>2012</v>
      </c>
      <c r="B698">
        <v>4</v>
      </c>
      <c r="C698" t="s">
        <v>11</v>
      </c>
      <c r="D698" s="14" t="str">
        <f t="shared" si="27"/>
        <v>Y</v>
      </c>
      <c r="E698" s="1">
        <v>0.84722222222222221</v>
      </c>
      <c r="F698" s="1" t="str">
        <f>INDEX('Crime Level'!$R$5:$R$29,MATCH('Number of Arrests'!H698,'Crime Level'!$O$5:$O$29,0))</f>
        <v>high</v>
      </c>
      <c r="G698" s="1" t="str">
        <f>INDEX('Attendance Level'!$H$3:$H$27,MATCH('Number of Arrests'!H698,'Attendance Level'!$C$3:$C$27,0))</f>
        <v>high</v>
      </c>
      <c r="H698" t="s">
        <v>24</v>
      </c>
      <c r="I698" t="s">
        <v>15</v>
      </c>
      <c r="J698">
        <v>19</v>
      </c>
      <c r="K698">
        <v>17</v>
      </c>
      <c r="L698" t="str">
        <f t="shared" si="29"/>
        <v>win</v>
      </c>
      <c r="N698">
        <v>6</v>
      </c>
      <c r="O698" s="11" t="s">
        <v>19</v>
      </c>
    </row>
    <row r="699" spans="1:15" x14ac:dyDescent="0.25">
      <c r="A699">
        <v>2012</v>
      </c>
      <c r="B699">
        <v>6</v>
      </c>
      <c r="C699" t="s">
        <v>11</v>
      </c>
      <c r="D699" s="14" t="str">
        <f t="shared" si="27"/>
        <v>Y</v>
      </c>
      <c r="E699" s="1">
        <v>0.54166666666666663</v>
      </c>
      <c r="F699" s="1" t="str">
        <f>INDEX('Crime Level'!$R$5:$R$29,MATCH('Number of Arrests'!H699,'Crime Level'!$O$5:$O$29,0))</f>
        <v>high</v>
      </c>
      <c r="G699" s="1" t="str">
        <f>INDEX('Attendance Level'!$H$3:$H$27,MATCH('Number of Arrests'!H699,'Attendance Level'!$C$3:$C$27,0))</f>
        <v>high</v>
      </c>
      <c r="H699" t="s">
        <v>24</v>
      </c>
      <c r="I699" t="s">
        <v>28</v>
      </c>
      <c r="J699">
        <v>23</v>
      </c>
      <c r="K699">
        <v>26</v>
      </c>
      <c r="L699" t="str">
        <f t="shared" si="29"/>
        <v>lose</v>
      </c>
      <c r="M699" t="s">
        <v>18</v>
      </c>
      <c r="N699">
        <v>1</v>
      </c>
      <c r="O699" s="11" t="s">
        <v>14</v>
      </c>
    </row>
    <row r="700" spans="1:15" x14ac:dyDescent="0.25">
      <c r="A700">
        <v>2012</v>
      </c>
      <c r="B700">
        <v>8</v>
      </c>
      <c r="C700" t="s">
        <v>11</v>
      </c>
      <c r="D700" s="14" t="str">
        <f t="shared" si="27"/>
        <v>Y</v>
      </c>
      <c r="E700" s="1">
        <v>0.54166666666666663</v>
      </c>
      <c r="F700" s="1" t="str">
        <f>INDEX('Crime Level'!$R$5:$R$29,MATCH('Number of Arrests'!H700,'Crime Level'!$O$5:$O$29,0))</f>
        <v>high</v>
      </c>
      <c r="G700" s="1" t="str">
        <f>INDEX('Attendance Level'!$H$3:$H$27,MATCH('Number of Arrests'!H700,'Attendance Level'!$C$3:$C$27,0))</f>
        <v>high</v>
      </c>
      <c r="H700" t="s">
        <v>24</v>
      </c>
      <c r="I700" t="s">
        <v>31</v>
      </c>
      <c r="J700">
        <v>17</v>
      </c>
      <c r="K700">
        <v>30</v>
      </c>
      <c r="L700" t="str">
        <f t="shared" si="29"/>
        <v>lose</v>
      </c>
      <c r="N700">
        <v>0</v>
      </c>
      <c r="O700" s="11" t="s">
        <v>14</v>
      </c>
    </row>
    <row r="701" spans="1:15" x14ac:dyDescent="0.25">
      <c r="A701">
        <v>2012</v>
      </c>
      <c r="B701">
        <v>10</v>
      </c>
      <c r="C701" t="s">
        <v>11</v>
      </c>
      <c r="D701" s="14" t="str">
        <f t="shared" si="27"/>
        <v>Y</v>
      </c>
      <c r="E701" s="1">
        <v>0.68402777777777779</v>
      </c>
      <c r="F701" s="1" t="str">
        <f>INDEX('Crime Level'!$R$5:$R$29,MATCH('Number of Arrests'!H701,'Crime Level'!$O$5:$O$29,0))</f>
        <v>high</v>
      </c>
      <c r="G701" s="1" t="str">
        <f>INDEX('Attendance Level'!$H$3:$H$27,MATCH('Number of Arrests'!H701,'Attendance Level'!$C$3:$C$27,0))</f>
        <v>high</v>
      </c>
      <c r="H701" t="s">
        <v>24</v>
      </c>
      <c r="I701" t="s">
        <v>20</v>
      </c>
      <c r="J701">
        <v>23</v>
      </c>
      <c r="K701">
        <v>38</v>
      </c>
      <c r="L701" t="str">
        <f t="shared" si="29"/>
        <v>lose</v>
      </c>
      <c r="N701">
        <v>4</v>
      </c>
      <c r="O701" s="11" t="s">
        <v>19</v>
      </c>
    </row>
    <row r="702" spans="1:15" x14ac:dyDescent="0.25">
      <c r="A702">
        <v>2012</v>
      </c>
      <c r="B702">
        <v>12</v>
      </c>
      <c r="C702" t="s">
        <v>27</v>
      </c>
      <c r="D702" s="14" t="str">
        <f t="shared" si="27"/>
        <v>N</v>
      </c>
      <c r="E702" s="1">
        <v>0.85416666666666663</v>
      </c>
      <c r="F702" s="1" t="str">
        <f>INDEX('Crime Level'!$R$5:$R$29,MATCH('Number of Arrests'!H702,'Crime Level'!$O$5:$O$29,0))</f>
        <v>high</v>
      </c>
      <c r="G702" s="1" t="str">
        <f>INDEX('Attendance Level'!$H$3:$H$27,MATCH('Number of Arrests'!H702,'Attendance Level'!$C$3:$C$27,0))</f>
        <v>high</v>
      </c>
      <c r="H702" t="s">
        <v>24</v>
      </c>
      <c r="I702" t="s">
        <v>13</v>
      </c>
      <c r="J702">
        <v>22</v>
      </c>
      <c r="K702">
        <v>30</v>
      </c>
      <c r="L702" t="str">
        <f t="shared" si="29"/>
        <v>lose</v>
      </c>
      <c r="N702">
        <v>1</v>
      </c>
      <c r="O702" s="11" t="s">
        <v>14</v>
      </c>
    </row>
    <row r="703" spans="1:15" x14ac:dyDescent="0.25">
      <c r="A703">
        <v>2012</v>
      </c>
      <c r="B703">
        <v>15</v>
      </c>
      <c r="C703" t="s">
        <v>30</v>
      </c>
      <c r="D703" s="14" t="str">
        <f t="shared" si="27"/>
        <v>N</v>
      </c>
      <c r="E703" s="1">
        <v>0.84722222222222221</v>
      </c>
      <c r="F703" s="1" t="str">
        <f>INDEX('Crime Level'!$R$5:$R$29,MATCH('Number of Arrests'!H703,'Crime Level'!$O$5:$O$29,0))</f>
        <v>high</v>
      </c>
      <c r="G703" s="1" t="str">
        <f>INDEX('Attendance Level'!$H$3:$H$27,MATCH('Number of Arrests'!H703,'Attendance Level'!$C$3:$C$27,0))</f>
        <v>high</v>
      </c>
      <c r="H703" t="s">
        <v>24</v>
      </c>
      <c r="I703" t="s">
        <v>39</v>
      </c>
      <c r="J703">
        <v>13</v>
      </c>
      <c r="K703">
        <v>34</v>
      </c>
      <c r="L703" t="str">
        <f t="shared" si="29"/>
        <v>lose</v>
      </c>
      <c r="N703">
        <v>1</v>
      </c>
      <c r="O703" s="11" t="s">
        <v>14</v>
      </c>
    </row>
    <row r="704" spans="1:15" x14ac:dyDescent="0.25">
      <c r="A704">
        <v>2012</v>
      </c>
      <c r="B704">
        <v>16</v>
      </c>
      <c r="C704" t="s">
        <v>11</v>
      </c>
      <c r="D704" s="14" t="str">
        <f t="shared" si="27"/>
        <v>Y</v>
      </c>
      <c r="E704" s="1">
        <v>0.54166666666666663</v>
      </c>
      <c r="F704" s="1" t="str">
        <f>INDEX('Crime Level'!$R$5:$R$29,MATCH('Number of Arrests'!H704,'Crime Level'!$O$5:$O$29,0))</f>
        <v>high</v>
      </c>
      <c r="G704" s="1" t="str">
        <f>INDEX('Attendance Level'!$H$3:$H$27,MATCH('Number of Arrests'!H704,'Attendance Level'!$C$3:$C$27,0))</f>
        <v>high</v>
      </c>
      <c r="H704" t="s">
        <v>24</v>
      </c>
      <c r="I704" t="s">
        <v>35</v>
      </c>
      <c r="J704">
        <v>20</v>
      </c>
      <c r="K704">
        <v>27</v>
      </c>
      <c r="L704" t="str">
        <f t="shared" si="29"/>
        <v>lose</v>
      </c>
      <c r="N704">
        <v>1</v>
      </c>
      <c r="O704" s="11" t="s">
        <v>19</v>
      </c>
    </row>
    <row r="705" spans="1:16" x14ac:dyDescent="0.25">
      <c r="A705">
        <v>2013</v>
      </c>
      <c r="B705">
        <v>2</v>
      </c>
      <c r="C705" t="s">
        <v>11</v>
      </c>
      <c r="D705" s="14" t="str">
        <f t="shared" si="27"/>
        <v>Y</v>
      </c>
      <c r="E705" s="1">
        <v>0.54166666666666663</v>
      </c>
      <c r="F705" s="1" t="str">
        <f>INDEX('Crime Level'!$R$5:$R$29,MATCH('Number of Arrests'!H705,'Crime Level'!$O$5:$O$29,0))</f>
        <v>high</v>
      </c>
      <c r="G705" s="1" t="str">
        <f>INDEX('Attendance Level'!$H$3:$H$27,MATCH('Number of Arrests'!H705,'Attendance Level'!$C$3:$C$27,0))</f>
        <v>high</v>
      </c>
      <c r="H705" t="s">
        <v>24</v>
      </c>
      <c r="I705" t="s">
        <v>34</v>
      </c>
      <c r="J705">
        <v>30</v>
      </c>
      <c r="K705">
        <v>33</v>
      </c>
      <c r="L705" t="str">
        <f t="shared" si="29"/>
        <v>lose</v>
      </c>
      <c r="N705">
        <v>2</v>
      </c>
      <c r="O705" s="11" t="s">
        <v>14</v>
      </c>
    </row>
    <row r="706" spans="1:16" x14ac:dyDescent="0.25">
      <c r="A706">
        <v>2013</v>
      </c>
      <c r="B706">
        <v>3</v>
      </c>
      <c r="C706" t="s">
        <v>30</v>
      </c>
      <c r="D706" s="14" t="str">
        <f t="shared" si="27"/>
        <v>N</v>
      </c>
      <c r="E706" s="1">
        <v>0.85069444444444453</v>
      </c>
      <c r="F706" s="1" t="str">
        <f>INDEX('Crime Level'!$R$5:$R$29,MATCH('Number of Arrests'!H706,'Crime Level'!$O$5:$O$29,0))</f>
        <v>high</v>
      </c>
      <c r="G706" s="1" t="str">
        <f>INDEX('Attendance Level'!$H$3:$H$27,MATCH('Number of Arrests'!H706,'Attendance Level'!$C$3:$C$27,0))</f>
        <v>high</v>
      </c>
      <c r="H706" t="s">
        <v>24</v>
      </c>
      <c r="I706" t="s">
        <v>36</v>
      </c>
      <c r="J706">
        <v>16</v>
      </c>
      <c r="K706">
        <v>26</v>
      </c>
      <c r="L706" t="str">
        <f t="shared" si="29"/>
        <v>lose</v>
      </c>
      <c r="N706">
        <v>2</v>
      </c>
      <c r="O706" s="11" t="s">
        <v>14</v>
      </c>
    </row>
    <row r="707" spans="1:16" x14ac:dyDescent="0.25">
      <c r="A707">
        <v>2013</v>
      </c>
      <c r="B707">
        <v>7</v>
      </c>
      <c r="C707" t="s">
        <v>11</v>
      </c>
      <c r="D707" s="14" t="str">
        <f t="shared" ref="D707:D770" si="30">IF(OR(C707="Sunday",C707="Saturday"),"Y","N")</f>
        <v>Y</v>
      </c>
      <c r="E707" s="1">
        <v>0.54166666666666663</v>
      </c>
      <c r="F707" s="1" t="str">
        <f>INDEX('Crime Level'!$R$5:$R$29,MATCH('Number of Arrests'!H707,'Crime Level'!$O$5:$O$29,0))</f>
        <v>high</v>
      </c>
      <c r="G707" s="1" t="str">
        <f>INDEX('Attendance Level'!$H$3:$H$27,MATCH('Number of Arrests'!H707,'Attendance Level'!$C$3:$C$27,0))</f>
        <v>high</v>
      </c>
      <c r="H707" t="s">
        <v>24</v>
      </c>
      <c r="I707" t="s">
        <v>20</v>
      </c>
      <c r="J707">
        <v>3</v>
      </c>
      <c r="K707">
        <v>17</v>
      </c>
      <c r="L707" t="str">
        <f t="shared" si="29"/>
        <v>lose</v>
      </c>
      <c r="N707">
        <v>1</v>
      </c>
      <c r="O707" s="11" t="s">
        <v>19</v>
      </c>
    </row>
    <row r="708" spans="1:16" x14ac:dyDescent="0.25">
      <c r="A708">
        <v>2013</v>
      </c>
      <c r="B708">
        <v>8</v>
      </c>
      <c r="C708" t="s">
        <v>11</v>
      </c>
      <c r="D708" s="14" t="str">
        <f t="shared" si="30"/>
        <v>Y</v>
      </c>
      <c r="E708" s="1">
        <v>0.54166666666666663</v>
      </c>
      <c r="F708" s="1" t="str">
        <f>INDEX('Crime Level'!$R$5:$R$29,MATCH('Number of Arrests'!H708,'Crime Level'!$O$5:$O$29,0))</f>
        <v>high</v>
      </c>
      <c r="G708" s="1" t="str">
        <f>INDEX('Attendance Level'!$H$3:$H$27,MATCH('Number of Arrests'!H708,'Attendance Level'!$C$3:$C$27,0))</f>
        <v>high</v>
      </c>
      <c r="H708" t="s">
        <v>24</v>
      </c>
      <c r="I708" t="s">
        <v>15</v>
      </c>
      <c r="J708">
        <v>7</v>
      </c>
      <c r="K708">
        <v>15</v>
      </c>
      <c r="L708" t="str">
        <f t="shared" si="29"/>
        <v>lose</v>
      </c>
      <c r="N708">
        <v>18</v>
      </c>
      <c r="O708" s="11" t="s">
        <v>19</v>
      </c>
    </row>
    <row r="709" spans="1:16" x14ac:dyDescent="0.25">
      <c r="A709">
        <v>2013</v>
      </c>
      <c r="B709">
        <v>11</v>
      </c>
      <c r="C709" t="s">
        <v>11</v>
      </c>
      <c r="D709" s="14" t="str">
        <f t="shared" si="30"/>
        <v>Y</v>
      </c>
      <c r="E709" s="1">
        <v>0.54166666666666663</v>
      </c>
      <c r="F709" s="1" t="str">
        <f>INDEX('Crime Level'!$R$5:$R$29,MATCH('Number of Arrests'!H709,'Crime Level'!$O$5:$O$29,0))</f>
        <v>high</v>
      </c>
      <c r="G709" s="1" t="str">
        <f>INDEX('Attendance Level'!$H$3:$H$27,MATCH('Number of Arrests'!H709,'Attendance Level'!$C$3:$C$27,0))</f>
        <v>high</v>
      </c>
      <c r="H709" t="s">
        <v>24</v>
      </c>
      <c r="I709" t="s">
        <v>35</v>
      </c>
      <c r="J709">
        <v>24</v>
      </c>
      <c r="K709">
        <v>16</v>
      </c>
      <c r="L709" t="str">
        <f t="shared" si="29"/>
        <v>win</v>
      </c>
      <c r="N709">
        <v>3</v>
      </c>
      <c r="O709" s="11" t="s">
        <v>19</v>
      </c>
    </row>
    <row r="710" spans="1:16" x14ac:dyDescent="0.25">
      <c r="A710">
        <v>2013</v>
      </c>
      <c r="B710">
        <v>13</v>
      </c>
      <c r="C710" t="s">
        <v>11</v>
      </c>
      <c r="D710" s="14" t="str">
        <f t="shared" si="30"/>
        <v>Y</v>
      </c>
      <c r="E710" s="1">
        <v>0.54166666666666663</v>
      </c>
      <c r="F710" s="1" t="str">
        <f>INDEX('Crime Level'!$R$5:$R$29,MATCH('Number of Arrests'!H710,'Crime Level'!$O$5:$O$29,0))</f>
        <v>high</v>
      </c>
      <c r="G710" s="1" t="str">
        <f>INDEX('Attendance Level'!$H$3:$H$27,MATCH('Number of Arrests'!H710,'Attendance Level'!$C$3:$C$27,0))</f>
        <v>high</v>
      </c>
      <c r="H710" t="s">
        <v>24</v>
      </c>
      <c r="I710" t="s">
        <v>12</v>
      </c>
      <c r="J710">
        <v>24</v>
      </c>
      <c r="K710">
        <v>21</v>
      </c>
      <c r="L710" t="str">
        <f t="shared" si="29"/>
        <v>win</v>
      </c>
      <c r="N710">
        <v>3</v>
      </c>
      <c r="O710" s="11" t="s">
        <v>14</v>
      </c>
    </row>
    <row r="711" spans="1:16" x14ac:dyDescent="0.25">
      <c r="A711">
        <v>2013</v>
      </c>
      <c r="B711">
        <v>14</v>
      </c>
      <c r="C711" t="s">
        <v>11</v>
      </c>
      <c r="D711" s="14" t="str">
        <f t="shared" si="30"/>
        <v>Y</v>
      </c>
      <c r="E711" s="1">
        <v>0.54166666666666663</v>
      </c>
      <c r="F711" s="1" t="str">
        <f>INDEX('Crime Level'!$R$5:$R$29,MATCH('Number of Arrests'!H711,'Crime Level'!$O$5:$O$29,0))</f>
        <v>high</v>
      </c>
      <c r="G711" s="1" t="str">
        <f>INDEX('Attendance Level'!$H$3:$H$27,MATCH('Number of Arrests'!H711,'Attendance Level'!$C$3:$C$27,0))</f>
        <v>high</v>
      </c>
      <c r="H711" t="s">
        <v>24</v>
      </c>
      <c r="I711" t="s">
        <v>28</v>
      </c>
      <c r="J711">
        <v>34</v>
      </c>
      <c r="K711">
        <v>20</v>
      </c>
      <c r="L711" t="str">
        <f t="shared" si="29"/>
        <v>win</v>
      </c>
      <c r="N711">
        <v>10</v>
      </c>
      <c r="O711" s="11" t="s">
        <v>14</v>
      </c>
    </row>
    <row r="712" spans="1:16" x14ac:dyDescent="0.25">
      <c r="A712">
        <v>2013</v>
      </c>
      <c r="B712">
        <v>16</v>
      </c>
      <c r="C712" t="s">
        <v>11</v>
      </c>
      <c r="D712" s="14" t="str">
        <f t="shared" si="30"/>
        <v>Y</v>
      </c>
      <c r="E712" s="1">
        <v>0.85416666666666663</v>
      </c>
      <c r="F712" s="1" t="str">
        <f>INDEX('Crime Level'!$R$5:$R$29,MATCH('Number of Arrests'!H712,'Crime Level'!$O$5:$O$29,0))</f>
        <v>high</v>
      </c>
      <c r="G712" s="1" t="str">
        <f>INDEX('Attendance Level'!$H$3:$H$27,MATCH('Number of Arrests'!H712,'Attendance Level'!$C$3:$C$27,0))</f>
        <v>high</v>
      </c>
      <c r="H712" t="s">
        <v>24</v>
      </c>
      <c r="I712" t="s">
        <v>29</v>
      </c>
      <c r="J712">
        <v>54</v>
      </c>
      <c r="K712">
        <v>11</v>
      </c>
      <c r="L712" t="str">
        <f t="shared" si="29"/>
        <v>win</v>
      </c>
      <c r="N712">
        <v>12</v>
      </c>
      <c r="O712" s="11" t="s">
        <v>14</v>
      </c>
    </row>
    <row r="713" spans="1:16" x14ac:dyDescent="0.25">
      <c r="A713">
        <v>2014</v>
      </c>
      <c r="B713">
        <v>1</v>
      </c>
      <c r="C713" t="s">
        <v>11</v>
      </c>
      <c r="D713" s="14" t="str">
        <f t="shared" si="30"/>
        <v>Y</v>
      </c>
      <c r="E713" s="1">
        <v>0.54166666666666663</v>
      </c>
      <c r="F713" s="1" t="str">
        <f>INDEX('Crime Level'!$R$5:$R$29,MATCH('Number of Arrests'!H713,'Crime Level'!$O$5:$O$29,0))</f>
        <v>high</v>
      </c>
      <c r="G713" s="1" t="str">
        <f>INDEX('Attendance Level'!$H$3:$H$27,MATCH('Number of Arrests'!H713,'Attendance Level'!$C$3:$C$27,0))</f>
        <v>high</v>
      </c>
      <c r="H713" t="s">
        <v>24</v>
      </c>
      <c r="I713" t="s">
        <v>45</v>
      </c>
      <c r="J713">
        <v>34</v>
      </c>
      <c r="K713">
        <v>17</v>
      </c>
      <c r="N713">
        <v>3</v>
      </c>
      <c r="O713" s="11" t="s">
        <v>14</v>
      </c>
      <c r="P713" s="14"/>
    </row>
    <row r="714" spans="1:16" x14ac:dyDescent="0.25">
      <c r="A714">
        <v>2014</v>
      </c>
      <c r="B714">
        <v>3</v>
      </c>
      <c r="C714" t="s">
        <v>11</v>
      </c>
      <c r="D714" s="14" t="str">
        <f t="shared" si="30"/>
        <v>Y</v>
      </c>
      <c r="E714" s="1">
        <v>0.54166666666666663</v>
      </c>
      <c r="F714" s="1" t="str">
        <f>INDEX('Crime Level'!$R$5:$R$29,MATCH('Number of Arrests'!H714,'Crime Level'!$O$5:$O$29,0))</f>
        <v>high</v>
      </c>
      <c r="G714" s="1" t="str">
        <f>INDEX('Attendance Level'!$H$3:$H$27,MATCH('Number of Arrests'!H714,'Attendance Level'!$C$3:$C$27,0))</f>
        <v>high</v>
      </c>
      <c r="H714" t="s">
        <v>24</v>
      </c>
      <c r="I714" t="s">
        <v>35</v>
      </c>
      <c r="J714">
        <v>37</v>
      </c>
      <c r="K714">
        <v>34</v>
      </c>
      <c r="N714">
        <v>3</v>
      </c>
      <c r="O714" s="11" t="s">
        <v>19</v>
      </c>
      <c r="P714" s="14"/>
    </row>
    <row r="715" spans="1:16" x14ac:dyDescent="0.25">
      <c r="A715">
        <v>2014</v>
      </c>
      <c r="B715">
        <v>5</v>
      </c>
      <c r="C715" t="s">
        <v>11</v>
      </c>
      <c r="D715" s="14" t="str">
        <f t="shared" si="30"/>
        <v>Y</v>
      </c>
      <c r="E715" s="1">
        <v>0.54166666666666663</v>
      </c>
      <c r="F715" s="1" t="str">
        <f>INDEX('Crime Level'!$R$5:$R$29,MATCH('Number of Arrests'!H715,'Crime Level'!$O$5:$O$29,0))</f>
        <v>high</v>
      </c>
      <c r="G715" s="1" t="str">
        <f>INDEX('Attendance Level'!$H$3:$H$27,MATCH('Number of Arrests'!H715,'Attendance Level'!$C$3:$C$27,0))</f>
        <v>high</v>
      </c>
      <c r="H715" t="s">
        <v>24</v>
      </c>
      <c r="I715" t="s">
        <v>17</v>
      </c>
      <c r="J715">
        <v>34</v>
      </c>
      <c r="K715">
        <v>28</v>
      </c>
      <c r="N715">
        <v>1</v>
      </c>
      <c r="O715" s="11" t="s">
        <v>14</v>
      </c>
      <c r="P715" s="14"/>
    </row>
    <row r="716" spans="1:16" x14ac:dyDescent="0.25">
      <c r="A716">
        <v>2014</v>
      </c>
      <c r="B716">
        <v>6</v>
      </c>
      <c r="C716" t="s">
        <v>11</v>
      </c>
      <c r="D716" s="14" t="str">
        <f t="shared" si="30"/>
        <v>Y</v>
      </c>
      <c r="E716" s="1">
        <v>0.85416666666666663</v>
      </c>
      <c r="F716" s="1" t="str">
        <f>INDEX('Crime Level'!$R$5:$R$29,MATCH('Number of Arrests'!H716,'Crime Level'!$O$5:$O$29,0))</f>
        <v>high</v>
      </c>
      <c r="G716" s="1" t="str">
        <f>INDEX('Attendance Level'!$H$3:$H$27,MATCH('Number of Arrests'!H716,'Attendance Level'!$C$3:$C$27,0))</f>
        <v>high</v>
      </c>
      <c r="H716" t="s">
        <v>24</v>
      </c>
      <c r="I716" t="s">
        <v>15</v>
      </c>
      <c r="J716">
        <v>27</v>
      </c>
      <c r="K716">
        <v>0</v>
      </c>
      <c r="N716">
        <v>1</v>
      </c>
      <c r="O716" s="11" t="s">
        <v>19</v>
      </c>
      <c r="P716" s="14"/>
    </row>
    <row r="717" spans="1:16" x14ac:dyDescent="0.25">
      <c r="A717">
        <v>2014</v>
      </c>
      <c r="B717">
        <v>10</v>
      </c>
      <c r="C717" t="s">
        <v>27</v>
      </c>
      <c r="D717" s="14" t="str">
        <f t="shared" si="30"/>
        <v>N</v>
      </c>
      <c r="E717" s="1">
        <v>0.85416666666666663</v>
      </c>
      <c r="F717" s="1" t="str">
        <f>INDEX('Crime Level'!$R$5:$R$29,MATCH('Number of Arrests'!H717,'Crime Level'!$O$5:$O$29,0))</f>
        <v>high</v>
      </c>
      <c r="G717" s="1" t="str">
        <f>INDEX('Attendance Level'!$H$3:$H$27,MATCH('Number of Arrests'!H717,'Attendance Level'!$C$3:$C$27,0))</f>
        <v>high</v>
      </c>
      <c r="H717" t="s">
        <v>24</v>
      </c>
      <c r="I717" t="s">
        <v>13</v>
      </c>
      <c r="J717">
        <v>45</v>
      </c>
      <c r="K717">
        <v>21</v>
      </c>
      <c r="N717">
        <v>1</v>
      </c>
      <c r="O717" s="11" t="s">
        <v>14</v>
      </c>
      <c r="P717" s="14"/>
    </row>
    <row r="718" spans="1:16" x14ac:dyDescent="0.25">
      <c r="A718">
        <v>2014</v>
      </c>
      <c r="B718">
        <v>12</v>
      </c>
      <c r="C718" t="s">
        <v>11</v>
      </c>
      <c r="D718" s="14" t="str">
        <f t="shared" si="30"/>
        <v>Y</v>
      </c>
      <c r="E718" s="1">
        <v>0.54166666666666663</v>
      </c>
      <c r="F718" s="1" t="str">
        <f>INDEX('Crime Level'!$R$5:$R$29,MATCH('Number of Arrests'!H718,'Crime Level'!$O$5:$O$29,0))</f>
        <v>high</v>
      </c>
      <c r="G718" s="1" t="str">
        <f>INDEX('Attendance Level'!$H$3:$H$27,MATCH('Number of Arrests'!H718,'Attendance Level'!$C$3:$C$27,0))</f>
        <v>high</v>
      </c>
      <c r="H718" t="s">
        <v>24</v>
      </c>
      <c r="I718" t="s">
        <v>44</v>
      </c>
      <c r="J718">
        <v>43</v>
      </c>
      <c r="K718">
        <v>24</v>
      </c>
      <c r="N718">
        <v>5</v>
      </c>
      <c r="O718" s="11" t="s">
        <v>14</v>
      </c>
      <c r="P718" s="14"/>
    </row>
    <row r="719" spans="1:16" x14ac:dyDescent="0.25">
      <c r="A719">
        <v>2014</v>
      </c>
      <c r="B719">
        <v>14</v>
      </c>
      <c r="C719" t="s">
        <v>11</v>
      </c>
      <c r="D719" s="14" t="str">
        <f t="shared" si="30"/>
        <v>Y</v>
      </c>
      <c r="E719" s="1">
        <v>0.68402777777777779</v>
      </c>
      <c r="F719" s="1" t="str">
        <f>INDEX('Crime Level'!$R$5:$R$29,MATCH('Number of Arrests'!H719,'Crime Level'!$O$5:$O$29,0))</f>
        <v>high</v>
      </c>
      <c r="G719" s="1" t="str">
        <f>INDEX('Attendance Level'!$H$3:$H$27,MATCH('Number of Arrests'!H719,'Attendance Level'!$C$3:$C$27,0))</f>
        <v>high</v>
      </c>
      <c r="H719" t="s">
        <v>24</v>
      </c>
      <c r="I719" t="s">
        <v>23</v>
      </c>
      <c r="J719">
        <v>14</v>
      </c>
      <c r="K719">
        <v>24</v>
      </c>
      <c r="N719">
        <v>2</v>
      </c>
      <c r="O719" s="11" t="s">
        <v>14</v>
      </c>
      <c r="P719" s="14"/>
    </row>
    <row r="720" spans="1:16" x14ac:dyDescent="0.25">
      <c r="A720">
        <v>2014</v>
      </c>
      <c r="B720">
        <v>15</v>
      </c>
      <c r="C720" t="s">
        <v>11</v>
      </c>
      <c r="D720" s="14" t="str">
        <f t="shared" si="30"/>
        <v>Y</v>
      </c>
      <c r="E720" s="1">
        <v>0.85416666666666663</v>
      </c>
      <c r="F720" s="1" t="str">
        <f>INDEX('Crime Level'!$R$5:$R$29,MATCH('Number of Arrests'!H720,'Crime Level'!$O$5:$O$29,0))</f>
        <v>high</v>
      </c>
      <c r="G720" s="1" t="str">
        <f>INDEX('Attendance Level'!$H$3:$H$27,MATCH('Number of Arrests'!H720,'Attendance Level'!$C$3:$C$27,0))</f>
        <v>high</v>
      </c>
      <c r="H720" t="s">
        <v>24</v>
      </c>
      <c r="I720" t="s">
        <v>20</v>
      </c>
      <c r="J720">
        <v>27</v>
      </c>
      <c r="K720">
        <v>38</v>
      </c>
      <c r="N720">
        <v>4</v>
      </c>
      <c r="O720" s="11" t="s">
        <v>19</v>
      </c>
      <c r="P720" s="14"/>
    </row>
    <row r="721" spans="1:16" x14ac:dyDescent="0.25">
      <c r="A721">
        <v>2015</v>
      </c>
      <c r="B721">
        <v>2</v>
      </c>
      <c r="C721" t="s">
        <v>11</v>
      </c>
      <c r="D721" s="14" t="str">
        <f t="shared" si="30"/>
        <v>Y</v>
      </c>
      <c r="E721" s="1">
        <v>0.68402777777777779</v>
      </c>
      <c r="F721" s="1" t="str">
        <f>INDEX('Crime Level'!$R$5:$R$29,MATCH('Number of Arrests'!H721,'Crime Level'!$O$5:$O$29,0))</f>
        <v>high</v>
      </c>
      <c r="G721" s="1" t="str">
        <f>INDEX('Attendance Level'!$H$3:$H$27,MATCH('Number of Arrests'!H721,'Attendance Level'!$C$3:$C$27,0))</f>
        <v>high</v>
      </c>
      <c r="H721" t="s">
        <v>24</v>
      </c>
      <c r="I721" t="s">
        <v>20</v>
      </c>
      <c r="J721">
        <v>10</v>
      </c>
      <c r="K721">
        <v>20</v>
      </c>
      <c r="N721">
        <v>5</v>
      </c>
      <c r="O721" s="11" t="s">
        <v>19</v>
      </c>
      <c r="P721" s="14"/>
    </row>
    <row r="722" spans="1:16" x14ac:dyDescent="0.25">
      <c r="A722">
        <v>2015</v>
      </c>
      <c r="B722">
        <v>5</v>
      </c>
      <c r="C722" t="s">
        <v>11</v>
      </c>
      <c r="D722" s="14" t="str">
        <f t="shared" si="30"/>
        <v>Y</v>
      </c>
      <c r="E722" s="1">
        <v>0.54166666666666663</v>
      </c>
      <c r="F722" s="1" t="str">
        <f>INDEX('Crime Level'!$R$5:$R$29,MATCH('Number of Arrests'!H722,'Crime Level'!$O$5:$O$29,0))</f>
        <v>high</v>
      </c>
      <c r="G722" s="1" t="str">
        <f>INDEX('Attendance Level'!$H$3:$H$27,MATCH('Number of Arrests'!H722,'Attendance Level'!$C$3:$C$27,0))</f>
        <v>high</v>
      </c>
      <c r="H722" t="s">
        <v>24</v>
      </c>
      <c r="I722" t="s">
        <v>37</v>
      </c>
      <c r="J722">
        <v>39</v>
      </c>
      <c r="K722">
        <v>17</v>
      </c>
      <c r="N722">
        <v>0</v>
      </c>
      <c r="O722" s="11" t="s">
        <v>14</v>
      </c>
      <c r="P722" s="14"/>
    </row>
    <row r="723" spans="1:16" x14ac:dyDescent="0.25">
      <c r="A723">
        <v>2015</v>
      </c>
      <c r="B723">
        <v>6</v>
      </c>
      <c r="C723" t="s">
        <v>27</v>
      </c>
      <c r="D723" s="14" t="str">
        <f t="shared" si="30"/>
        <v>N</v>
      </c>
      <c r="E723" s="1">
        <v>0.85416666666666663</v>
      </c>
      <c r="F723" s="1" t="str">
        <f>INDEX('Crime Level'!$R$5:$R$29,MATCH('Number of Arrests'!H723,'Crime Level'!$O$5:$O$29,0))</f>
        <v>high</v>
      </c>
      <c r="G723" s="1" t="str">
        <f>INDEX('Attendance Level'!$H$3:$H$27,MATCH('Number of Arrests'!H723,'Attendance Level'!$C$3:$C$27,0))</f>
        <v>high</v>
      </c>
      <c r="H723" t="s">
        <v>24</v>
      </c>
      <c r="I723" t="s">
        <v>15</v>
      </c>
      <c r="J723">
        <v>27</v>
      </c>
      <c r="K723">
        <v>7</v>
      </c>
      <c r="N723">
        <v>2</v>
      </c>
      <c r="O723" s="11" t="s">
        <v>19</v>
      </c>
      <c r="P723" s="14"/>
    </row>
    <row r="724" spans="1:16" x14ac:dyDescent="0.25">
      <c r="A724">
        <v>2015</v>
      </c>
      <c r="B724">
        <v>10</v>
      </c>
      <c r="C724" t="s">
        <v>11</v>
      </c>
      <c r="D724" s="14" t="str">
        <f t="shared" si="30"/>
        <v>Y</v>
      </c>
      <c r="E724" s="1">
        <v>0.54166666666666663</v>
      </c>
      <c r="F724" s="1" t="str">
        <f>INDEX('Crime Level'!$R$5:$R$29,MATCH('Number of Arrests'!H724,'Crime Level'!$O$5:$O$29,0))</f>
        <v>high</v>
      </c>
      <c r="G724" s="1" t="str">
        <f>INDEX('Attendance Level'!$H$3:$H$27,MATCH('Number of Arrests'!H724,'Attendance Level'!$C$3:$C$27,0))</f>
        <v>high</v>
      </c>
      <c r="H724" t="s">
        <v>24</v>
      </c>
      <c r="I724" t="s">
        <v>25</v>
      </c>
      <c r="J724">
        <v>19</v>
      </c>
      <c r="K724">
        <v>20</v>
      </c>
      <c r="N724">
        <v>2</v>
      </c>
      <c r="O724" s="11" t="s">
        <v>14</v>
      </c>
      <c r="P724" s="14"/>
    </row>
    <row r="725" spans="1:16" x14ac:dyDescent="0.25">
      <c r="A725">
        <v>2015</v>
      </c>
      <c r="B725">
        <v>11</v>
      </c>
      <c r="C725" t="s">
        <v>11</v>
      </c>
      <c r="D725" s="14" t="str">
        <f t="shared" si="30"/>
        <v>Y</v>
      </c>
      <c r="E725" s="1">
        <v>0.54166666666666663</v>
      </c>
      <c r="F725" s="1" t="str">
        <f>INDEX('Crime Level'!$R$5:$R$29,MATCH('Number of Arrests'!H725,'Crime Level'!$O$5:$O$29,0))</f>
        <v>high</v>
      </c>
      <c r="G725" s="1" t="str">
        <f>INDEX('Attendance Level'!$H$3:$H$27,MATCH('Number of Arrests'!H725,'Attendance Level'!$C$3:$C$27,0))</f>
        <v>high</v>
      </c>
      <c r="H725" t="s">
        <v>24</v>
      </c>
      <c r="I725" t="s">
        <v>47</v>
      </c>
      <c r="J725">
        <v>17</v>
      </c>
      <c r="K725">
        <v>45</v>
      </c>
      <c r="N725">
        <v>0</v>
      </c>
      <c r="O725" s="11" t="s">
        <v>14</v>
      </c>
      <c r="P725" s="14"/>
    </row>
    <row r="726" spans="1:16" x14ac:dyDescent="0.25">
      <c r="A726">
        <v>2015</v>
      </c>
      <c r="B726">
        <v>14</v>
      </c>
      <c r="C726" t="s">
        <v>11</v>
      </c>
      <c r="D726" s="14" t="str">
        <f t="shared" si="30"/>
        <v>Y</v>
      </c>
      <c r="E726" s="1">
        <v>0.54166666666666663</v>
      </c>
      <c r="F726" s="1" t="str">
        <f>INDEX('Crime Level'!$R$5:$R$29,MATCH('Number of Arrests'!H726,'Crime Level'!$O$5:$O$29,0))</f>
        <v>high</v>
      </c>
      <c r="G726" s="1" t="str">
        <f>INDEX('Attendance Level'!$H$3:$H$27,MATCH('Number of Arrests'!H726,'Attendance Level'!$C$3:$C$27,0))</f>
        <v>high</v>
      </c>
      <c r="H726" t="s">
        <v>24</v>
      </c>
      <c r="I726" t="s">
        <v>26</v>
      </c>
      <c r="J726">
        <v>23</v>
      </c>
      <c r="K726">
        <v>20</v>
      </c>
      <c r="N726">
        <v>1</v>
      </c>
      <c r="O726" s="11" t="s">
        <v>14</v>
      </c>
      <c r="P726" s="14"/>
    </row>
    <row r="727" spans="1:16" x14ac:dyDescent="0.25">
      <c r="A727">
        <v>2015</v>
      </c>
      <c r="B727">
        <v>15</v>
      </c>
      <c r="C727" t="s">
        <v>11</v>
      </c>
      <c r="D727" s="14" t="str">
        <f t="shared" si="30"/>
        <v>Y</v>
      </c>
      <c r="E727" s="1">
        <v>0.85416666666666663</v>
      </c>
      <c r="F727" s="1" t="str">
        <f>INDEX('Crime Level'!$R$5:$R$29,MATCH('Number of Arrests'!H727,'Crime Level'!$O$5:$O$29,0))</f>
        <v>high</v>
      </c>
      <c r="G727" s="1" t="str">
        <f>INDEX('Attendance Level'!$H$3:$H$27,MATCH('Number of Arrests'!H727,'Attendance Level'!$C$3:$C$27,0))</f>
        <v>high</v>
      </c>
      <c r="H727" t="s">
        <v>24</v>
      </c>
      <c r="I727" t="s">
        <v>12</v>
      </c>
      <c r="J727">
        <v>17</v>
      </c>
      <c r="K727">
        <v>40</v>
      </c>
      <c r="N727">
        <v>5</v>
      </c>
      <c r="O727" s="11" t="s">
        <v>14</v>
      </c>
      <c r="P727" s="14"/>
    </row>
    <row r="728" spans="1:16" x14ac:dyDescent="0.25">
      <c r="A728">
        <v>2015</v>
      </c>
      <c r="B728">
        <v>16</v>
      </c>
      <c r="C728" t="s">
        <v>46</v>
      </c>
      <c r="D728" s="14" t="str">
        <f t="shared" si="30"/>
        <v>Y</v>
      </c>
      <c r="E728" s="1">
        <v>0.85069444444444453</v>
      </c>
      <c r="F728" s="1" t="str">
        <f>INDEX('Crime Level'!$R$5:$R$29,MATCH('Number of Arrests'!H728,'Crime Level'!$O$5:$O$29,0))</f>
        <v>high</v>
      </c>
      <c r="G728" s="1" t="str">
        <f>INDEX('Attendance Level'!$H$3:$H$27,MATCH('Number of Arrests'!H728,'Attendance Level'!$C$3:$C$27,0))</f>
        <v>high</v>
      </c>
      <c r="H728" t="s">
        <v>24</v>
      </c>
      <c r="I728" t="s">
        <v>35</v>
      </c>
      <c r="J728">
        <v>24</v>
      </c>
      <c r="K728">
        <v>38</v>
      </c>
      <c r="N728">
        <v>3</v>
      </c>
      <c r="O728" s="11" t="s">
        <v>19</v>
      </c>
      <c r="P728" s="14"/>
    </row>
    <row r="729" spans="1:16" x14ac:dyDescent="0.25">
      <c r="A729">
        <v>2011</v>
      </c>
      <c r="B729">
        <v>2</v>
      </c>
      <c r="C729" t="s">
        <v>11</v>
      </c>
      <c r="D729" s="14" t="str">
        <f t="shared" si="30"/>
        <v>Y</v>
      </c>
      <c r="E729" s="1">
        <v>0.54166666666666663</v>
      </c>
      <c r="F729" s="1" t="str">
        <f>INDEX('Crime Level'!$R$5:$R$29,MATCH('Number of Arrests'!H729,'Crime Level'!$O$5:$O$29,0))</f>
        <v>low</v>
      </c>
      <c r="G729" s="1" t="str">
        <f>INDEX('Attendance Level'!$H$3:$H$27,MATCH('Number of Arrests'!H729,'Attendance Level'!$C$3:$C$27,0))</f>
        <v>low</v>
      </c>
      <c r="H729" t="s">
        <v>16</v>
      </c>
      <c r="I729" t="s">
        <v>23</v>
      </c>
      <c r="J729">
        <v>24</v>
      </c>
      <c r="K729">
        <v>0</v>
      </c>
      <c r="L729" t="str">
        <f t="shared" ref="L729:L752" si="31">IF(J729&gt;K729,"win","lose")</f>
        <v>win</v>
      </c>
      <c r="N729">
        <v>15</v>
      </c>
      <c r="O729" s="11" t="s">
        <v>14</v>
      </c>
    </row>
    <row r="730" spans="1:16" x14ac:dyDescent="0.25">
      <c r="A730">
        <v>2011</v>
      </c>
      <c r="B730">
        <v>5</v>
      </c>
      <c r="C730" t="s">
        <v>11</v>
      </c>
      <c r="D730" s="14" t="str">
        <f t="shared" si="30"/>
        <v>Y</v>
      </c>
      <c r="E730" s="1">
        <v>0.54166666666666663</v>
      </c>
      <c r="F730" s="1" t="str">
        <f>INDEX('Crime Level'!$R$5:$R$29,MATCH('Number of Arrests'!H730,'Crime Level'!$O$5:$O$29,0))</f>
        <v>low</v>
      </c>
      <c r="G730" s="1" t="str">
        <f>INDEX('Attendance Level'!$H$3:$H$27,MATCH('Number of Arrests'!H730,'Attendance Level'!$C$3:$C$27,0))</f>
        <v>low</v>
      </c>
      <c r="H730" t="s">
        <v>16</v>
      </c>
      <c r="I730" t="s">
        <v>44</v>
      </c>
      <c r="J730">
        <v>38</v>
      </c>
      <c r="K730">
        <v>17</v>
      </c>
      <c r="L730" t="str">
        <f t="shared" si="31"/>
        <v>win</v>
      </c>
      <c r="N730">
        <v>19</v>
      </c>
      <c r="O730" s="11" t="s">
        <v>14</v>
      </c>
    </row>
    <row r="731" spans="1:16" x14ac:dyDescent="0.25">
      <c r="A731">
        <v>2011</v>
      </c>
      <c r="B731">
        <v>6</v>
      </c>
      <c r="C731" t="s">
        <v>11</v>
      </c>
      <c r="D731" s="14" t="str">
        <f t="shared" si="30"/>
        <v>Y</v>
      </c>
      <c r="E731" s="1">
        <v>0.54166666666666663</v>
      </c>
      <c r="F731" s="1" t="str">
        <f>INDEX('Crime Level'!$R$5:$R$29,MATCH('Number of Arrests'!H731,'Crime Level'!$O$5:$O$29,0))</f>
        <v>low</v>
      </c>
      <c r="G731" s="1" t="str">
        <f>INDEX('Attendance Level'!$H$3:$H$27,MATCH('Number of Arrests'!H731,'Attendance Level'!$C$3:$C$27,0))</f>
        <v>low</v>
      </c>
      <c r="H731" t="s">
        <v>16</v>
      </c>
      <c r="I731" t="s">
        <v>45</v>
      </c>
      <c r="J731">
        <v>17</v>
      </c>
      <c r="K731">
        <v>13</v>
      </c>
      <c r="L731" t="str">
        <f t="shared" si="31"/>
        <v>win</v>
      </c>
      <c r="N731">
        <v>24</v>
      </c>
      <c r="O731" s="11" t="s">
        <v>14</v>
      </c>
    </row>
    <row r="732" spans="1:16" x14ac:dyDescent="0.25">
      <c r="A732">
        <v>2011</v>
      </c>
      <c r="B732">
        <v>8</v>
      </c>
      <c r="C732" t="s">
        <v>11</v>
      </c>
      <c r="D732" s="14" t="str">
        <f t="shared" si="30"/>
        <v>Y</v>
      </c>
      <c r="E732" s="1">
        <v>0.67708333333333337</v>
      </c>
      <c r="F732" s="1" t="str">
        <f>INDEX('Crime Level'!$R$5:$R$29,MATCH('Number of Arrests'!H732,'Crime Level'!$O$5:$O$29,0))</f>
        <v>low</v>
      </c>
      <c r="G732" s="1" t="str">
        <f>INDEX('Attendance Level'!$H$3:$H$27,MATCH('Number of Arrests'!H732,'Attendance Level'!$C$3:$C$27,0))</f>
        <v>low</v>
      </c>
      <c r="H732" t="s">
        <v>16</v>
      </c>
      <c r="I732" t="s">
        <v>43</v>
      </c>
      <c r="J732">
        <v>25</v>
      </c>
      <c r="K732">
        <v>17</v>
      </c>
      <c r="L732" t="str">
        <f t="shared" si="31"/>
        <v>win</v>
      </c>
      <c r="N732">
        <v>12</v>
      </c>
      <c r="O732" s="11" t="s">
        <v>14</v>
      </c>
    </row>
    <row r="733" spans="1:16" x14ac:dyDescent="0.25">
      <c r="A733">
        <v>2011</v>
      </c>
      <c r="B733">
        <v>9</v>
      </c>
      <c r="C733" t="s">
        <v>11</v>
      </c>
      <c r="D733" s="14" t="str">
        <f t="shared" si="30"/>
        <v>Y</v>
      </c>
      <c r="E733" s="1">
        <v>0.84722222222222221</v>
      </c>
      <c r="F733" s="1" t="str">
        <f>INDEX('Crime Level'!$R$5:$R$29,MATCH('Number of Arrests'!H733,'Crime Level'!$O$5:$O$29,0))</f>
        <v>low</v>
      </c>
      <c r="G733" s="1" t="str">
        <f>INDEX('Attendance Level'!$H$3:$H$27,MATCH('Number of Arrests'!H733,'Attendance Level'!$C$3:$C$27,0))</f>
        <v>low</v>
      </c>
      <c r="H733" t="s">
        <v>16</v>
      </c>
      <c r="I733" t="s">
        <v>38</v>
      </c>
      <c r="J733">
        <v>20</v>
      </c>
      <c r="K733">
        <v>23</v>
      </c>
      <c r="L733" t="str">
        <f t="shared" si="31"/>
        <v>lose</v>
      </c>
      <c r="N733">
        <v>21</v>
      </c>
      <c r="O733" s="11" t="s">
        <v>19</v>
      </c>
    </row>
    <row r="734" spans="1:16" x14ac:dyDescent="0.25">
      <c r="A734">
        <v>2011</v>
      </c>
      <c r="B734">
        <v>13</v>
      </c>
      <c r="C734" t="s">
        <v>11</v>
      </c>
      <c r="D734" s="14" t="str">
        <f t="shared" si="30"/>
        <v>Y</v>
      </c>
      <c r="E734" s="1">
        <v>0.54166666666666663</v>
      </c>
      <c r="F734" s="1" t="str">
        <f>INDEX('Crime Level'!$R$5:$R$29,MATCH('Number of Arrests'!H734,'Crime Level'!$O$5:$O$29,0))</f>
        <v>low</v>
      </c>
      <c r="G734" s="1" t="str">
        <f>INDEX('Attendance Level'!$H$3:$H$27,MATCH('Number of Arrests'!H734,'Attendance Level'!$C$3:$C$27,0))</f>
        <v>low</v>
      </c>
      <c r="H734" t="s">
        <v>16</v>
      </c>
      <c r="I734" t="s">
        <v>39</v>
      </c>
      <c r="J734">
        <v>35</v>
      </c>
      <c r="K734">
        <v>7</v>
      </c>
      <c r="L734" t="str">
        <f t="shared" si="31"/>
        <v>win</v>
      </c>
      <c r="N734">
        <v>9</v>
      </c>
      <c r="O734" s="11" t="s">
        <v>19</v>
      </c>
    </row>
    <row r="735" spans="1:16" x14ac:dyDescent="0.25">
      <c r="A735">
        <v>2011</v>
      </c>
      <c r="B735">
        <v>14</v>
      </c>
      <c r="C735" t="s">
        <v>30</v>
      </c>
      <c r="D735" s="14" t="str">
        <f t="shared" si="30"/>
        <v>N</v>
      </c>
      <c r="E735" s="1">
        <v>0.84722222222222221</v>
      </c>
      <c r="F735" s="1" t="str">
        <f>INDEX('Crime Level'!$R$5:$R$29,MATCH('Number of Arrests'!H735,'Crime Level'!$O$5:$O$29,0))</f>
        <v>low</v>
      </c>
      <c r="G735" s="1" t="str">
        <f>INDEX('Attendance Level'!$H$3:$H$27,MATCH('Number of Arrests'!H735,'Attendance Level'!$C$3:$C$27,0))</f>
        <v>low</v>
      </c>
      <c r="H735" t="s">
        <v>16</v>
      </c>
      <c r="I735" t="s">
        <v>22</v>
      </c>
      <c r="J735">
        <v>14</v>
      </c>
      <c r="K735">
        <v>3</v>
      </c>
      <c r="L735" t="str">
        <f t="shared" si="31"/>
        <v>win</v>
      </c>
      <c r="N735">
        <v>16</v>
      </c>
      <c r="O735" s="11" t="s">
        <v>19</v>
      </c>
    </row>
    <row r="736" spans="1:16" x14ac:dyDescent="0.25">
      <c r="A736">
        <v>2011</v>
      </c>
      <c r="B736">
        <v>16</v>
      </c>
      <c r="C736" t="s">
        <v>46</v>
      </c>
      <c r="D736" s="14" t="str">
        <f t="shared" si="30"/>
        <v>Y</v>
      </c>
      <c r="E736" s="1">
        <v>0.54166666666666663</v>
      </c>
      <c r="F736" s="1" t="str">
        <f>INDEX('Crime Level'!$R$5:$R$29,MATCH('Number of Arrests'!H736,'Crime Level'!$O$5:$O$29,0))</f>
        <v>low</v>
      </c>
      <c r="G736" s="1" t="str">
        <f>INDEX('Attendance Level'!$H$3:$H$27,MATCH('Number of Arrests'!H736,'Attendance Level'!$C$3:$C$27,0))</f>
        <v>low</v>
      </c>
      <c r="H736" t="s">
        <v>16</v>
      </c>
      <c r="I736" t="s">
        <v>17</v>
      </c>
      <c r="J736">
        <v>27</v>
      </c>
      <c r="K736">
        <v>0</v>
      </c>
      <c r="L736" t="str">
        <f t="shared" si="31"/>
        <v>win</v>
      </c>
      <c r="N736">
        <v>10</v>
      </c>
      <c r="O736" s="11" t="s">
        <v>14</v>
      </c>
    </row>
    <row r="737" spans="1:15" x14ac:dyDescent="0.25">
      <c r="A737">
        <v>2012</v>
      </c>
      <c r="B737">
        <v>2</v>
      </c>
      <c r="C737" t="s">
        <v>11</v>
      </c>
      <c r="D737" s="14" t="str">
        <f t="shared" si="30"/>
        <v>Y</v>
      </c>
      <c r="E737" s="1">
        <v>0.68402777777777779</v>
      </c>
      <c r="F737" s="1" t="str">
        <f>INDEX('Crime Level'!$R$5:$R$29,MATCH('Number of Arrests'!H737,'Crime Level'!$O$5:$O$29,0))</f>
        <v>low</v>
      </c>
      <c r="G737" s="1" t="str">
        <f>INDEX('Attendance Level'!$H$3:$H$27,MATCH('Number of Arrests'!H737,'Attendance Level'!$C$3:$C$27,0))</f>
        <v>low</v>
      </c>
      <c r="H737" t="s">
        <v>16</v>
      </c>
      <c r="I737" t="s">
        <v>42</v>
      </c>
      <c r="J737">
        <v>27</v>
      </c>
      <c r="K737">
        <v>10</v>
      </c>
      <c r="L737" t="str">
        <f t="shared" si="31"/>
        <v>win</v>
      </c>
      <c r="N737">
        <v>25</v>
      </c>
      <c r="O737" s="11" t="s">
        <v>14</v>
      </c>
    </row>
    <row r="738" spans="1:15" x14ac:dyDescent="0.25">
      <c r="A738">
        <v>2012</v>
      </c>
      <c r="B738">
        <v>5</v>
      </c>
      <c r="C738" t="s">
        <v>11</v>
      </c>
      <c r="D738" s="14" t="str">
        <f t="shared" si="30"/>
        <v>Y</v>
      </c>
      <c r="E738" s="1">
        <v>0.54166666666666663</v>
      </c>
      <c r="F738" s="1" t="str">
        <f>INDEX('Crime Level'!$R$5:$R$29,MATCH('Number of Arrests'!H738,'Crime Level'!$O$5:$O$29,0))</f>
        <v>low</v>
      </c>
      <c r="G738" s="1" t="str">
        <f>INDEX('Attendance Level'!$H$3:$H$27,MATCH('Number of Arrests'!H738,'Attendance Level'!$C$3:$C$27,0))</f>
        <v>low</v>
      </c>
      <c r="H738" t="s">
        <v>16</v>
      </c>
      <c r="I738" t="s">
        <v>24</v>
      </c>
      <c r="J738">
        <v>16</v>
      </c>
      <c r="K738">
        <v>14</v>
      </c>
      <c r="L738" t="str">
        <f t="shared" si="31"/>
        <v>win</v>
      </c>
      <c r="N738">
        <v>18</v>
      </c>
      <c r="O738" s="11" t="s">
        <v>14</v>
      </c>
    </row>
    <row r="739" spans="1:15" x14ac:dyDescent="0.25">
      <c r="A739">
        <v>2012</v>
      </c>
      <c r="B739">
        <v>8</v>
      </c>
      <c r="C739" t="s">
        <v>11</v>
      </c>
      <c r="D739" s="14" t="str">
        <f t="shared" si="30"/>
        <v>Y</v>
      </c>
      <c r="E739" s="1">
        <v>0.54166666666666663</v>
      </c>
      <c r="F739" s="1" t="str">
        <f>INDEX('Crime Level'!$R$5:$R$29,MATCH('Number of Arrests'!H739,'Crime Level'!$O$5:$O$29,0))</f>
        <v>low</v>
      </c>
      <c r="G739" s="1" t="str">
        <f>INDEX('Attendance Level'!$H$3:$H$27,MATCH('Number of Arrests'!H739,'Attendance Level'!$C$3:$C$27,0))</f>
        <v>low</v>
      </c>
      <c r="H739" t="s">
        <v>16</v>
      </c>
      <c r="I739" t="s">
        <v>35</v>
      </c>
      <c r="J739">
        <v>27</v>
      </c>
      <c r="K739">
        <v>12</v>
      </c>
      <c r="L739" t="str">
        <f t="shared" si="31"/>
        <v>win</v>
      </c>
      <c r="N739">
        <v>23</v>
      </c>
      <c r="O739" s="11" t="s">
        <v>14</v>
      </c>
    </row>
    <row r="740" spans="1:15" x14ac:dyDescent="0.25">
      <c r="A740">
        <v>2012</v>
      </c>
      <c r="B740">
        <v>10</v>
      </c>
      <c r="C740" t="s">
        <v>27</v>
      </c>
      <c r="D740" s="14" t="str">
        <f t="shared" si="30"/>
        <v>N</v>
      </c>
      <c r="E740" s="1">
        <v>0.85416666666666663</v>
      </c>
      <c r="F740" s="1" t="str">
        <f>INDEX('Crime Level'!$R$5:$R$29,MATCH('Number of Arrests'!H740,'Crime Level'!$O$5:$O$29,0))</f>
        <v>low</v>
      </c>
      <c r="G740" s="1" t="str">
        <f>INDEX('Attendance Level'!$H$3:$H$27,MATCH('Number of Arrests'!H740,'Attendance Level'!$C$3:$C$27,0))</f>
        <v>low</v>
      </c>
      <c r="H740" t="s">
        <v>16</v>
      </c>
      <c r="I740" t="s">
        <v>36</v>
      </c>
      <c r="J740">
        <v>16</v>
      </c>
      <c r="K740">
        <v>13</v>
      </c>
      <c r="L740" t="str">
        <f t="shared" si="31"/>
        <v>win</v>
      </c>
      <c r="M740" t="s">
        <v>18</v>
      </c>
      <c r="N740">
        <v>25</v>
      </c>
      <c r="O740" s="11" t="s">
        <v>14</v>
      </c>
    </row>
    <row r="741" spans="1:15" x14ac:dyDescent="0.25">
      <c r="A741">
        <v>2012</v>
      </c>
      <c r="B741">
        <v>11</v>
      </c>
      <c r="C741" t="s">
        <v>11</v>
      </c>
      <c r="D741" s="14" t="str">
        <f t="shared" si="30"/>
        <v>Y</v>
      </c>
      <c r="E741" s="1">
        <v>0.84722222222222221</v>
      </c>
      <c r="F741" s="1" t="str">
        <f>INDEX('Crime Level'!$R$5:$R$29,MATCH('Number of Arrests'!H741,'Crime Level'!$O$5:$O$29,0))</f>
        <v>low</v>
      </c>
      <c r="G741" s="1" t="str">
        <f>INDEX('Attendance Level'!$H$3:$H$27,MATCH('Number of Arrests'!H741,'Attendance Level'!$C$3:$C$27,0))</f>
        <v>low</v>
      </c>
      <c r="H741" t="s">
        <v>16</v>
      </c>
      <c r="I741" t="s">
        <v>38</v>
      </c>
      <c r="J741">
        <v>10</v>
      </c>
      <c r="K741">
        <v>13</v>
      </c>
      <c r="L741" t="str">
        <f t="shared" si="31"/>
        <v>lose</v>
      </c>
      <c r="N741">
        <v>52</v>
      </c>
      <c r="O741" s="11" t="s">
        <v>19</v>
      </c>
    </row>
    <row r="742" spans="1:15" x14ac:dyDescent="0.25">
      <c r="A742">
        <v>2012</v>
      </c>
      <c r="B742">
        <v>14</v>
      </c>
      <c r="C742" t="s">
        <v>11</v>
      </c>
      <c r="D742" s="14" t="str">
        <f t="shared" si="30"/>
        <v>Y</v>
      </c>
      <c r="E742" s="1">
        <v>0.54166666666666663</v>
      </c>
      <c r="F742" s="1" t="str">
        <f>INDEX('Crime Level'!$R$5:$R$29,MATCH('Number of Arrests'!H742,'Crime Level'!$O$5:$O$29,0))</f>
        <v>low</v>
      </c>
      <c r="G742" s="1" t="str">
        <f>INDEX('Attendance Level'!$H$3:$H$27,MATCH('Number of Arrests'!H742,'Attendance Level'!$C$3:$C$27,0))</f>
        <v>low</v>
      </c>
      <c r="H742" t="s">
        <v>16</v>
      </c>
      <c r="I742" t="s">
        <v>34</v>
      </c>
      <c r="J742">
        <v>24</v>
      </c>
      <c r="K742">
        <v>34</v>
      </c>
      <c r="L742" t="str">
        <f t="shared" si="31"/>
        <v>lose</v>
      </c>
      <c r="N742">
        <v>31</v>
      </c>
      <c r="O742" s="11" t="s">
        <v>14</v>
      </c>
    </row>
    <row r="743" spans="1:15" x14ac:dyDescent="0.25">
      <c r="A743">
        <v>2012</v>
      </c>
      <c r="B743">
        <v>16</v>
      </c>
      <c r="C743" t="s">
        <v>11</v>
      </c>
      <c r="D743" s="14" t="str">
        <f t="shared" si="30"/>
        <v>Y</v>
      </c>
      <c r="E743" s="1">
        <v>0.54166666666666663</v>
      </c>
      <c r="F743" s="1" t="str">
        <f>INDEX('Crime Level'!$R$5:$R$29,MATCH('Number of Arrests'!H743,'Crime Level'!$O$5:$O$29,0))</f>
        <v>low</v>
      </c>
      <c r="G743" s="1" t="str">
        <f>INDEX('Attendance Level'!$H$3:$H$27,MATCH('Number of Arrests'!H743,'Attendance Level'!$C$3:$C$27,0))</f>
        <v>low</v>
      </c>
      <c r="H743" t="s">
        <v>16</v>
      </c>
      <c r="I743" t="s">
        <v>39</v>
      </c>
      <c r="J743">
        <v>10</v>
      </c>
      <c r="K743">
        <v>13</v>
      </c>
      <c r="L743" t="str">
        <f t="shared" si="31"/>
        <v>lose</v>
      </c>
      <c r="N743">
        <v>30</v>
      </c>
      <c r="O743" s="11" t="s">
        <v>19</v>
      </c>
    </row>
    <row r="744" spans="1:15" x14ac:dyDescent="0.25">
      <c r="A744">
        <v>2012</v>
      </c>
      <c r="B744">
        <v>17</v>
      </c>
      <c r="C744" t="s">
        <v>11</v>
      </c>
      <c r="D744" s="14" t="str">
        <f t="shared" si="30"/>
        <v>Y</v>
      </c>
      <c r="E744" s="1">
        <v>0.54166666666666663</v>
      </c>
      <c r="F744" s="1" t="str">
        <f>INDEX('Crime Level'!$R$5:$R$29,MATCH('Number of Arrests'!H744,'Crime Level'!$O$5:$O$29,0))</f>
        <v>low</v>
      </c>
      <c r="G744" s="1" t="str">
        <f>INDEX('Attendance Level'!$H$3:$H$27,MATCH('Number of Arrests'!H744,'Attendance Level'!$C$3:$C$27,0))</f>
        <v>low</v>
      </c>
      <c r="H744" t="s">
        <v>16</v>
      </c>
      <c r="I744" t="s">
        <v>22</v>
      </c>
      <c r="J744">
        <v>24</v>
      </c>
      <c r="K744">
        <v>10</v>
      </c>
      <c r="L744" t="str">
        <f t="shared" si="31"/>
        <v>win</v>
      </c>
      <c r="N744">
        <v>3</v>
      </c>
      <c r="O744" s="11" t="s">
        <v>19</v>
      </c>
    </row>
    <row r="745" spans="1:15" x14ac:dyDescent="0.25">
      <c r="A745">
        <v>2013</v>
      </c>
      <c r="B745">
        <v>1</v>
      </c>
      <c r="C745" t="s">
        <v>11</v>
      </c>
      <c r="D745" s="14" t="str">
        <f t="shared" si="30"/>
        <v>Y</v>
      </c>
      <c r="E745" s="1">
        <v>0.54166666666666663</v>
      </c>
      <c r="F745" s="1" t="str">
        <f>INDEX('Crime Level'!$R$5:$R$29,MATCH('Number of Arrests'!H745,'Crime Level'!$O$5:$O$29,0))</f>
        <v>low</v>
      </c>
      <c r="G745" s="1" t="str">
        <f>INDEX('Attendance Level'!$H$3:$H$27,MATCH('Number of Arrests'!H745,'Attendance Level'!$C$3:$C$27,0))</f>
        <v>low</v>
      </c>
      <c r="H745" t="s">
        <v>16</v>
      </c>
      <c r="I745" t="s">
        <v>44</v>
      </c>
      <c r="J745">
        <v>9</v>
      </c>
      <c r="K745">
        <v>16</v>
      </c>
      <c r="L745" t="str">
        <f t="shared" si="31"/>
        <v>lose</v>
      </c>
      <c r="N745">
        <v>37</v>
      </c>
      <c r="O745" s="11" t="s">
        <v>14</v>
      </c>
    </row>
    <row r="746" spans="1:15" x14ac:dyDescent="0.25">
      <c r="A746">
        <v>2013</v>
      </c>
      <c r="B746">
        <v>3</v>
      </c>
      <c r="C746" t="s">
        <v>11</v>
      </c>
      <c r="D746" s="14" t="str">
        <f t="shared" si="30"/>
        <v>Y</v>
      </c>
      <c r="E746" s="1">
        <v>0.85416666666666663</v>
      </c>
      <c r="F746" s="1" t="str">
        <f>INDEX('Crime Level'!$R$5:$R$29,MATCH('Number of Arrests'!H746,'Crime Level'!$O$5:$O$29,0))</f>
        <v>low</v>
      </c>
      <c r="G746" s="1" t="str">
        <f>INDEX('Attendance Level'!$H$3:$H$27,MATCH('Number of Arrests'!H746,'Attendance Level'!$C$3:$C$27,0))</f>
        <v>low</v>
      </c>
      <c r="H746" t="s">
        <v>16</v>
      </c>
      <c r="I746" t="s">
        <v>29</v>
      </c>
      <c r="J746">
        <v>23</v>
      </c>
      <c r="K746">
        <v>40</v>
      </c>
      <c r="L746" t="str">
        <f t="shared" si="31"/>
        <v>lose</v>
      </c>
      <c r="N746">
        <v>56</v>
      </c>
      <c r="O746" s="11" t="s">
        <v>14</v>
      </c>
    </row>
    <row r="747" spans="1:15" x14ac:dyDescent="0.25">
      <c r="A747">
        <v>2013</v>
      </c>
      <c r="B747">
        <v>7</v>
      </c>
      <c r="C747" t="s">
        <v>11</v>
      </c>
      <c r="D747" s="14" t="str">
        <f t="shared" si="30"/>
        <v>Y</v>
      </c>
      <c r="E747" s="1">
        <v>0.68402777777777779</v>
      </c>
      <c r="F747" s="1" t="str">
        <f>INDEX('Crime Level'!$R$5:$R$29,MATCH('Number of Arrests'!H747,'Crime Level'!$O$5:$O$29,0))</f>
        <v>low</v>
      </c>
      <c r="G747" s="1" t="str">
        <f>INDEX('Attendance Level'!$H$3:$H$27,MATCH('Number of Arrests'!H747,'Attendance Level'!$C$3:$C$27,0))</f>
        <v>low</v>
      </c>
      <c r="H747" t="s">
        <v>16</v>
      </c>
      <c r="I747" t="s">
        <v>38</v>
      </c>
      <c r="J747">
        <v>19</v>
      </c>
      <c r="K747">
        <v>16</v>
      </c>
      <c r="L747" t="str">
        <f t="shared" si="31"/>
        <v>win</v>
      </c>
      <c r="N747">
        <v>16</v>
      </c>
      <c r="O747" s="11" t="s">
        <v>19</v>
      </c>
    </row>
    <row r="748" spans="1:15" x14ac:dyDescent="0.25">
      <c r="A748">
        <v>2013</v>
      </c>
      <c r="B748">
        <v>10</v>
      </c>
      <c r="C748" t="s">
        <v>11</v>
      </c>
      <c r="D748" s="14" t="str">
        <f t="shared" si="30"/>
        <v>Y</v>
      </c>
      <c r="E748" s="1">
        <v>0.54166666666666663</v>
      </c>
      <c r="F748" s="1" t="str">
        <f>INDEX('Crime Level'!$R$5:$R$29,MATCH('Number of Arrests'!H748,'Crime Level'!$O$5:$O$29,0))</f>
        <v>low</v>
      </c>
      <c r="G748" s="1" t="str">
        <f>INDEX('Attendance Level'!$H$3:$H$27,MATCH('Number of Arrests'!H748,'Attendance Level'!$C$3:$C$27,0))</f>
        <v>low</v>
      </c>
      <c r="H748" t="s">
        <v>16</v>
      </c>
      <c r="I748" t="s">
        <v>26</v>
      </c>
      <c r="J748">
        <v>23</v>
      </c>
      <c r="K748">
        <v>10</v>
      </c>
      <c r="L748" t="str">
        <f t="shared" si="31"/>
        <v>win</v>
      </c>
      <c r="N748">
        <v>19</v>
      </c>
      <c r="O748" s="11" t="s">
        <v>14</v>
      </c>
    </row>
    <row r="749" spans="1:15" x14ac:dyDescent="0.25">
      <c r="A749">
        <v>2013</v>
      </c>
      <c r="B749">
        <v>11</v>
      </c>
      <c r="C749" t="s">
        <v>11</v>
      </c>
      <c r="D749" s="14" t="str">
        <f t="shared" si="30"/>
        <v>Y</v>
      </c>
      <c r="E749" s="1">
        <v>0.54166666666666663</v>
      </c>
      <c r="F749" s="1" t="str">
        <f>INDEX('Crime Level'!$R$5:$R$29,MATCH('Number of Arrests'!H749,'Crime Level'!$O$5:$O$29,0))</f>
        <v>low</v>
      </c>
      <c r="G749" s="1" t="str">
        <f>INDEX('Attendance Level'!$H$3:$H$27,MATCH('Number of Arrests'!H749,'Attendance Level'!$C$3:$C$27,0))</f>
        <v>low</v>
      </c>
      <c r="H749" t="s">
        <v>16</v>
      </c>
      <c r="I749" t="s">
        <v>28</v>
      </c>
      <c r="J749">
        <v>37</v>
      </c>
      <c r="K749">
        <v>27</v>
      </c>
      <c r="L749" t="str">
        <f t="shared" si="31"/>
        <v>win</v>
      </c>
      <c r="N749">
        <v>34</v>
      </c>
      <c r="O749" s="11" t="s">
        <v>14</v>
      </c>
    </row>
    <row r="750" spans="1:15" x14ac:dyDescent="0.25">
      <c r="A750">
        <v>2013</v>
      </c>
      <c r="B750">
        <v>14</v>
      </c>
      <c r="C750" t="s">
        <v>11</v>
      </c>
      <c r="D750" s="14" t="str">
        <f t="shared" si="30"/>
        <v>Y</v>
      </c>
      <c r="E750" s="1">
        <v>0.54166666666666663</v>
      </c>
      <c r="F750" s="1" t="str">
        <f>INDEX('Crime Level'!$R$5:$R$29,MATCH('Number of Arrests'!H750,'Crime Level'!$O$5:$O$29,0))</f>
        <v>low</v>
      </c>
      <c r="G750" s="1" t="str">
        <f>INDEX('Attendance Level'!$H$3:$H$27,MATCH('Number of Arrests'!H750,'Attendance Level'!$C$3:$C$27,0))</f>
        <v>low</v>
      </c>
      <c r="H750" t="s">
        <v>16</v>
      </c>
      <c r="I750" t="s">
        <v>25</v>
      </c>
      <c r="J750">
        <v>28</v>
      </c>
      <c r="K750">
        <v>34</v>
      </c>
      <c r="L750" t="str">
        <f t="shared" si="31"/>
        <v>lose</v>
      </c>
      <c r="N750">
        <v>6</v>
      </c>
      <c r="O750" s="11" t="s">
        <v>14</v>
      </c>
    </row>
    <row r="751" spans="1:15" x14ac:dyDescent="0.25">
      <c r="A751">
        <v>2013</v>
      </c>
      <c r="B751">
        <v>15</v>
      </c>
      <c r="C751" t="s">
        <v>11</v>
      </c>
      <c r="D751" s="14" t="str">
        <f t="shared" si="30"/>
        <v>Y</v>
      </c>
      <c r="E751" s="1">
        <v>0.85416666666666663</v>
      </c>
      <c r="F751" s="1" t="str">
        <f>INDEX('Crime Level'!$R$5:$R$29,MATCH('Number of Arrests'!H751,'Crime Level'!$O$5:$O$29,0))</f>
        <v>low</v>
      </c>
      <c r="G751" s="1" t="str">
        <f>INDEX('Attendance Level'!$H$3:$H$27,MATCH('Number of Arrests'!H751,'Attendance Level'!$C$3:$C$27,0))</f>
        <v>low</v>
      </c>
      <c r="H751" t="s">
        <v>16</v>
      </c>
      <c r="I751" t="s">
        <v>39</v>
      </c>
      <c r="J751">
        <v>30</v>
      </c>
      <c r="K751">
        <v>20</v>
      </c>
      <c r="L751" t="str">
        <f t="shared" si="31"/>
        <v>win</v>
      </c>
      <c r="N751">
        <v>10</v>
      </c>
      <c r="O751" s="11" t="s">
        <v>19</v>
      </c>
    </row>
    <row r="752" spans="1:15" x14ac:dyDescent="0.25">
      <c r="A752">
        <v>2013</v>
      </c>
      <c r="B752">
        <v>17</v>
      </c>
      <c r="C752" t="s">
        <v>11</v>
      </c>
      <c r="D752" s="14" t="str">
        <f t="shared" si="30"/>
        <v>Y</v>
      </c>
      <c r="E752" s="1">
        <v>0.54166666666666663</v>
      </c>
      <c r="F752" s="1" t="str">
        <f>INDEX('Crime Level'!$R$5:$R$29,MATCH('Number of Arrests'!H752,'Crime Level'!$O$5:$O$29,0))</f>
        <v>low</v>
      </c>
      <c r="G752" s="1" t="str">
        <f>INDEX('Attendance Level'!$H$3:$H$27,MATCH('Number of Arrests'!H752,'Attendance Level'!$C$3:$C$27,0))</f>
        <v>low</v>
      </c>
      <c r="H752" t="s">
        <v>16</v>
      </c>
      <c r="I752" t="s">
        <v>22</v>
      </c>
      <c r="J752">
        <v>20</v>
      </c>
      <c r="K752">
        <v>7</v>
      </c>
      <c r="L752" t="str">
        <f t="shared" si="31"/>
        <v>win</v>
      </c>
      <c r="N752">
        <v>7</v>
      </c>
      <c r="O752" s="11" t="s">
        <v>19</v>
      </c>
    </row>
    <row r="753" spans="1:16" x14ac:dyDescent="0.25">
      <c r="A753">
        <v>2014</v>
      </c>
      <c r="B753">
        <v>1</v>
      </c>
      <c r="C753" t="s">
        <v>11</v>
      </c>
      <c r="D753" s="14" t="str">
        <f t="shared" si="30"/>
        <v>Y</v>
      </c>
      <c r="E753" s="1">
        <v>0.54166666666666663</v>
      </c>
      <c r="F753" s="1" t="str">
        <f>INDEX('Crime Level'!$R$5:$R$29,MATCH('Number of Arrests'!H753,'Crime Level'!$O$5:$O$29,0))</f>
        <v>low</v>
      </c>
      <c r="G753" s="1" t="str">
        <f>INDEX('Attendance Level'!$H$3:$H$27,MATCH('Number of Arrests'!H753,'Attendance Level'!$C$3:$C$27,0))</f>
        <v>low</v>
      </c>
      <c r="H753" t="s">
        <v>16</v>
      </c>
      <c r="I753" t="s">
        <v>22</v>
      </c>
      <c r="J753">
        <v>30</v>
      </c>
      <c r="K753">
        <v>27</v>
      </c>
      <c r="N753">
        <v>9</v>
      </c>
      <c r="O753" s="11" t="s">
        <v>19</v>
      </c>
      <c r="P753" s="14"/>
    </row>
    <row r="754" spans="1:16" x14ac:dyDescent="0.25">
      <c r="A754">
        <v>2014</v>
      </c>
      <c r="B754">
        <v>4</v>
      </c>
      <c r="C754" t="s">
        <v>11</v>
      </c>
      <c r="D754" s="14" t="str">
        <f t="shared" si="30"/>
        <v>Y</v>
      </c>
      <c r="E754" s="1">
        <v>0.54166666666666663</v>
      </c>
      <c r="F754" s="1" t="str">
        <f>INDEX('Crime Level'!$R$5:$R$29,MATCH('Number of Arrests'!H754,'Crime Level'!$O$5:$O$29,0))</f>
        <v>low</v>
      </c>
      <c r="G754" s="1" t="str">
        <f>INDEX('Attendance Level'!$H$3:$H$27,MATCH('Number of Arrests'!H754,'Attendance Level'!$C$3:$C$27,0))</f>
        <v>low</v>
      </c>
      <c r="H754" t="s">
        <v>16</v>
      </c>
      <c r="I754" t="s">
        <v>47</v>
      </c>
      <c r="J754">
        <v>24</v>
      </c>
      <c r="K754">
        <v>27</v>
      </c>
      <c r="N754">
        <v>10</v>
      </c>
      <c r="O754" s="11" t="s">
        <v>14</v>
      </c>
      <c r="P754" s="14"/>
    </row>
    <row r="755" spans="1:16" x14ac:dyDescent="0.25">
      <c r="A755">
        <v>2014</v>
      </c>
      <c r="B755">
        <v>7</v>
      </c>
      <c r="C755" t="s">
        <v>27</v>
      </c>
      <c r="D755" s="14" t="str">
        <f t="shared" si="30"/>
        <v>N</v>
      </c>
      <c r="E755" s="1">
        <v>0.85416666666666663</v>
      </c>
      <c r="F755" s="1" t="str">
        <f>INDEX('Crime Level'!$R$5:$R$29,MATCH('Number of Arrests'!H755,'Crime Level'!$O$5:$O$29,0))</f>
        <v>low</v>
      </c>
      <c r="G755" s="1" t="str">
        <f>INDEX('Attendance Level'!$H$3:$H$27,MATCH('Number of Arrests'!H755,'Attendance Level'!$C$3:$C$27,0))</f>
        <v>low</v>
      </c>
      <c r="H755" t="s">
        <v>16</v>
      </c>
      <c r="I755" t="s">
        <v>32</v>
      </c>
      <c r="J755">
        <v>30</v>
      </c>
      <c r="K755">
        <v>23</v>
      </c>
      <c r="N755">
        <v>11</v>
      </c>
      <c r="O755" s="11" t="s">
        <v>14</v>
      </c>
      <c r="P755" s="14"/>
    </row>
    <row r="756" spans="1:16" x14ac:dyDescent="0.25">
      <c r="A756">
        <v>2014</v>
      </c>
      <c r="B756">
        <v>8</v>
      </c>
      <c r="C756" t="s">
        <v>11</v>
      </c>
      <c r="D756" s="14" t="str">
        <f t="shared" si="30"/>
        <v>Y</v>
      </c>
      <c r="E756" s="1">
        <v>0.68402777777777779</v>
      </c>
      <c r="F756" s="1" t="str">
        <f>INDEX('Crime Level'!$R$5:$R$29,MATCH('Number of Arrests'!H756,'Crime Level'!$O$5:$O$29,0))</f>
        <v>low</v>
      </c>
      <c r="G756" s="1" t="str">
        <f>INDEX('Attendance Level'!$H$3:$H$27,MATCH('Number of Arrests'!H756,'Attendance Level'!$C$3:$C$27,0))</f>
        <v>low</v>
      </c>
      <c r="H756" t="s">
        <v>16</v>
      </c>
      <c r="I756" t="s">
        <v>33</v>
      </c>
      <c r="J756">
        <v>51</v>
      </c>
      <c r="K756">
        <v>34</v>
      </c>
      <c r="N756">
        <v>22</v>
      </c>
      <c r="O756" s="11" t="s">
        <v>14</v>
      </c>
      <c r="P756" s="14"/>
    </row>
    <row r="757" spans="1:16" x14ac:dyDescent="0.25">
      <c r="A757">
        <v>2014</v>
      </c>
      <c r="B757">
        <v>9</v>
      </c>
      <c r="C757" t="s">
        <v>11</v>
      </c>
      <c r="D757" s="14" t="str">
        <f t="shared" si="30"/>
        <v>Y</v>
      </c>
      <c r="E757" s="1">
        <v>0.85416666666666663</v>
      </c>
      <c r="F757" s="1" t="str">
        <f>INDEX('Crime Level'!$R$5:$R$29,MATCH('Number of Arrests'!H757,'Crime Level'!$O$5:$O$29,0))</f>
        <v>low</v>
      </c>
      <c r="G757" s="1" t="str">
        <f>INDEX('Attendance Level'!$H$3:$H$27,MATCH('Number of Arrests'!H757,'Attendance Level'!$C$3:$C$27,0))</f>
        <v>low</v>
      </c>
      <c r="H757" t="s">
        <v>16</v>
      </c>
      <c r="I757" t="s">
        <v>38</v>
      </c>
      <c r="J757">
        <v>43</v>
      </c>
      <c r="K757">
        <v>23</v>
      </c>
      <c r="N757">
        <v>25</v>
      </c>
      <c r="O757" s="11" t="s">
        <v>19</v>
      </c>
      <c r="P757" s="14"/>
    </row>
    <row r="758" spans="1:16" x14ac:dyDescent="0.25">
      <c r="A758">
        <v>2014</v>
      </c>
      <c r="B758">
        <v>13</v>
      </c>
      <c r="C758" t="s">
        <v>11</v>
      </c>
      <c r="D758" s="14" t="str">
        <f t="shared" si="30"/>
        <v>Y</v>
      </c>
      <c r="E758" s="1">
        <v>0.54166666666666663</v>
      </c>
      <c r="F758" s="1" t="str">
        <f>INDEX('Crime Level'!$R$5:$R$29,MATCH('Number of Arrests'!H758,'Crime Level'!$O$5:$O$29,0))</f>
        <v>low</v>
      </c>
      <c r="G758" s="1" t="str">
        <f>INDEX('Attendance Level'!$H$3:$H$27,MATCH('Number of Arrests'!H758,'Attendance Level'!$C$3:$C$27,0))</f>
        <v>low</v>
      </c>
      <c r="H758" t="s">
        <v>16</v>
      </c>
      <c r="I758" t="s">
        <v>37</v>
      </c>
      <c r="J758">
        <v>32</v>
      </c>
      <c r="K758">
        <v>35</v>
      </c>
      <c r="N758">
        <v>9</v>
      </c>
      <c r="O758" s="11" t="s">
        <v>14</v>
      </c>
      <c r="P758" s="14"/>
    </row>
    <row r="759" spans="1:16" x14ac:dyDescent="0.25">
      <c r="A759">
        <v>2014</v>
      </c>
      <c r="B759">
        <v>16</v>
      </c>
      <c r="C759" t="s">
        <v>11</v>
      </c>
      <c r="D759" s="14" t="str">
        <f t="shared" si="30"/>
        <v>Y</v>
      </c>
      <c r="E759" s="1">
        <v>0.54166666666666663</v>
      </c>
      <c r="F759" s="1" t="str">
        <f>INDEX('Crime Level'!$R$5:$R$29,MATCH('Number of Arrests'!H759,'Crime Level'!$O$5:$O$29,0))</f>
        <v>low</v>
      </c>
      <c r="G759" s="1" t="str">
        <f>INDEX('Attendance Level'!$H$3:$H$27,MATCH('Number of Arrests'!H759,'Attendance Level'!$C$3:$C$27,0))</f>
        <v>low</v>
      </c>
      <c r="H759" t="s">
        <v>16</v>
      </c>
      <c r="I759" t="s">
        <v>36</v>
      </c>
      <c r="J759">
        <v>20</v>
      </c>
      <c r="K759">
        <v>12</v>
      </c>
      <c r="N759">
        <v>10</v>
      </c>
      <c r="O759" s="11" t="s">
        <v>14</v>
      </c>
      <c r="P759" s="14"/>
    </row>
    <row r="760" spans="1:16" x14ac:dyDescent="0.25">
      <c r="A760">
        <v>2014</v>
      </c>
      <c r="B760">
        <v>17</v>
      </c>
      <c r="C760" t="s">
        <v>11</v>
      </c>
      <c r="D760" s="14" t="str">
        <f t="shared" si="30"/>
        <v>Y</v>
      </c>
      <c r="E760" s="1">
        <v>0.85416666666666663</v>
      </c>
      <c r="F760" s="1" t="str">
        <f>INDEX('Crime Level'!$R$5:$R$29,MATCH('Number of Arrests'!H760,'Crime Level'!$O$5:$O$29,0))</f>
        <v>low</v>
      </c>
      <c r="G760" s="1" t="str">
        <f>INDEX('Attendance Level'!$H$3:$H$27,MATCH('Number of Arrests'!H760,'Attendance Level'!$C$3:$C$27,0))</f>
        <v>low</v>
      </c>
      <c r="H760" t="s">
        <v>16</v>
      </c>
      <c r="I760" t="s">
        <v>39</v>
      </c>
      <c r="J760">
        <v>27</v>
      </c>
      <c r="K760">
        <v>17</v>
      </c>
      <c r="N760">
        <v>17</v>
      </c>
      <c r="O760" s="11" t="s">
        <v>19</v>
      </c>
      <c r="P760" s="14"/>
    </row>
    <row r="761" spans="1:16" x14ac:dyDescent="0.25">
      <c r="A761">
        <v>2015</v>
      </c>
      <c r="B761">
        <v>2</v>
      </c>
      <c r="C761" t="s">
        <v>11</v>
      </c>
      <c r="D761" s="14" t="str">
        <f t="shared" si="30"/>
        <v>Y</v>
      </c>
      <c r="E761" s="1">
        <v>0.54166666666666663</v>
      </c>
      <c r="F761" s="1" t="str">
        <f>INDEX('Crime Level'!$R$5:$R$29,MATCH('Number of Arrests'!H761,'Crime Level'!$O$5:$O$29,0))</f>
        <v>low</v>
      </c>
      <c r="G761" s="1" t="str">
        <f>INDEX('Attendance Level'!$H$3:$H$27,MATCH('Number of Arrests'!H761,'Attendance Level'!$C$3:$C$27,0))</f>
        <v>low</v>
      </c>
      <c r="H761" t="s">
        <v>16</v>
      </c>
      <c r="I761" t="s">
        <v>21</v>
      </c>
      <c r="J761">
        <v>43</v>
      </c>
      <c r="K761">
        <v>18</v>
      </c>
      <c r="N761">
        <v>4</v>
      </c>
      <c r="O761" s="11" t="s">
        <v>14</v>
      </c>
      <c r="P761" s="14"/>
    </row>
    <row r="762" spans="1:16" x14ac:dyDescent="0.25">
      <c r="A762">
        <v>2015</v>
      </c>
      <c r="B762">
        <v>4</v>
      </c>
      <c r="C762" t="s">
        <v>30</v>
      </c>
      <c r="D762" s="14" t="str">
        <f t="shared" si="30"/>
        <v>N</v>
      </c>
      <c r="E762" s="1">
        <v>0.85416666666666663</v>
      </c>
      <c r="F762" s="1" t="str">
        <f>INDEX('Crime Level'!$R$5:$R$29,MATCH('Number of Arrests'!H762,'Crime Level'!$O$5:$O$29,0))</f>
        <v>low</v>
      </c>
      <c r="G762" s="1" t="str">
        <f>INDEX('Attendance Level'!$H$3:$H$27,MATCH('Number of Arrests'!H762,'Attendance Level'!$C$3:$C$27,0))</f>
        <v>low</v>
      </c>
      <c r="H762" t="s">
        <v>16</v>
      </c>
      <c r="I762" t="s">
        <v>38</v>
      </c>
      <c r="J762">
        <v>20</v>
      </c>
      <c r="K762">
        <v>23</v>
      </c>
      <c r="M762" t="s">
        <v>18</v>
      </c>
      <c r="N762">
        <v>1</v>
      </c>
      <c r="O762" s="11" t="s">
        <v>19</v>
      </c>
      <c r="P762" s="14"/>
    </row>
    <row r="763" spans="1:16" x14ac:dyDescent="0.25">
      <c r="A763">
        <v>2015</v>
      </c>
      <c r="B763">
        <v>6</v>
      </c>
      <c r="C763" t="s">
        <v>11</v>
      </c>
      <c r="D763" s="14" t="str">
        <f t="shared" si="30"/>
        <v>Y</v>
      </c>
      <c r="E763" s="1">
        <v>0.54166666666666663</v>
      </c>
      <c r="F763" s="1" t="str">
        <f>INDEX('Crime Level'!$R$5:$R$29,MATCH('Number of Arrests'!H763,'Crime Level'!$O$5:$O$29,0))</f>
        <v>low</v>
      </c>
      <c r="G763" s="1" t="str">
        <f>INDEX('Attendance Level'!$H$3:$H$27,MATCH('Number of Arrests'!H763,'Attendance Level'!$C$3:$C$27,0))</f>
        <v>low</v>
      </c>
      <c r="H763" t="s">
        <v>16</v>
      </c>
      <c r="I763" t="s">
        <v>12</v>
      </c>
      <c r="J763">
        <v>25</v>
      </c>
      <c r="K763">
        <v>13</v>
      </c>
      <c r="N763">
        <v>8</v>
      </c>
      <c r="O763" s="11" t="s">
        <v>14</v>
      </c>
      <c r="P763" s="14"/>
    </row>
    <row r="764" spans="1:16" x14ac:dyDescent="0.25">
      <c r="A764">
        <v>2015</v>
      </c>
      <c r="B764">
        <v>8</v>
      </c>
      <c r="C764" t="s">
        <v>11</v>
      </c>
      <c r="D764" s="14" t="str">
        <f t="shared" si="30"/>
        <v>Y</v>
      </c>
      <c r="E764" s="1">
        <v>0.54166666666666663</v>
      </c>
      <c r="F764" s="1" t="str">
        <f>INDEX('Crime Level'!$R$5:$R$29,MATCH('Number of Arrests'!H764,'Crime Level'!$O$5:$O$29,0))</f>
        <v>low</v>
      </c>
      <c r="G764" s="1" t="str">
        <f>INDEX('Attendance Level'!$H$3:$H$27,MATCH('Number of Arrests'!H764,'Attendance Level'!$C$3:$C$27,0))</f>
        <v>low</v>
      </c>
      <c r="H764" t="s">
        <v>16</v>
      </c>
      <c r="I764" t="s">
        <v>39</v>
      </c>
      <c r="J764">
        <v>10</v>
      </c>
      <c r="K764">
        <v>16</v>
      </c>
      <c r="N764">
        <v>3</v>
      </c>
      <c r="O764" s="11" t="s">
        <v>19</v>
      </c>
      <c r="P764" s="14"/>
    </row>
    <row r="765" spans="1:16" x14ac:dyDescent="0.25">
      <c r="A765">
        <v>2015</v>
      </c>
      <c r="B765">
        <v>9</v>
      </c>
      <c r="C765" t="s">
        <v>11</v>
      </c>
      <c r="D765" s="14" t="str">
        <f t="shared" si="30"/>
        <v>Y</v>
      </c>
      <c r="E765" s="1">
        <v>0.54166666666666663</v>
      </c>
      <c r="F765" s="1" t="str">
        <f>INDEX('Crime Level'!$R$5:$R$29,MATCH('Number of Arrests'!H765,'Crime Level'!$O$5:$O$29,0))</f>
        <v>low</v>
      </c>
      <c r="G765" s="1" t="str">
        <f>INDEX('Attendance Level'!$H$3:$H$27,MATCH('Number of Arrests'!H765,'Attendance Level'!$C$3:$C$27,0))</f>
        <v>low</v>
      </c>
      <c r="H765" t="s">
        <v>16</v>
      </c>
      <c r="I765" t="s">
        <v>49</v>
      </c>
      <c r="J765">
        <v>38</v>
      </c>
      <c r="K765">
        <v>35</v>
      </c>
      <c r="N765">
        <v>8</v>
      </c>
      <c r="O765" s="11" t="s">
        <v>14</v>
      </c>
      <c r="P765" s="14"/>
    </row>
    <row r="766" spans="1:16" x14ac:dyDescent="0.25">
      <c r="A766">
        <v>2015</v>
      </c>
      <c r="B766">
        <v>10</v>
      </c>
      <c r="C766" t="s">
        <v>11</v>
      </c>
      <c r="D766" s="14" t="str">
        <f t="shared" si="30"/>
        <v>Y</v>
      </c>
      <c r="E766" s="1">
        <v>0.54166666666666663</v>
      </c>
      <c r="F766" s="1" t="str">
        <f>INDEX('Crime Level'!$R$5:$R$29,MATCH('Number of Arrests'!H766,'Crime Level'!$O$5:$O$29,0))</f>
        <v>low</v>
      </c>
      <c r="G766" s="1" t="str">
        <f>INDEX('Attendance Level'!$H$3:$H$27,MATCH('Number of Arrests'!H766,'Attendance Level'!$C$3:$C$27,0))</f>
        <v>low</v>
      </c>
      <c r="H766" t="s">
        <v>16</v>
      </c>
      <c r="I766" t="s">
        <v>22</v>
      </c>
      <c r="J766">
        <v>30</v>
      </c>
      <c r="K766">
        <v>9</v>
      </c>
      <c r="N766">
        <v>7</v>
      </c>
      <c r="O766" s="11" t="s">
        <v>19</v>
      </c>
      <c r="P766" s="14"/>
    </row>
    <row r="767" spans="1:16" x14ac:dyDescent="0.25">
      <c r="A767">
        <v>2015</v>
      </c>
      <c r="B767">
        <v>13</v>
      </c>
      <c r="C767" t="s">
        <v>11</v>
      </c>
      <c r="D767" s="14" t="str">
        <f t="shared" si="30"/>
        <v>Y</v>
      </c>
      <c r="E767" s="1">
        <v>0.85416666666666663</v>
      </c>
      <c r="F767" s="1" t="str">
        <f>INDEX('Crime Level'!$R$5:$R$29,MATCH('Number of Arrests'!H767,'Crime Level'!$O$5:$O$29,0))</f>
        <v>low</v>
      </c>
      <c r="G767" s="1" t="str">
        <f>INDEX('Attendance Level'!$H$3:$H$27,MATCH('Number of Arrests'!H767,'Attendance Level'!$C$3:$C$27,0))</f>
        <v>low</v>
      </c>
      <c r="H767" t="s">
        <v>16</v>
      </c>
      <c r="I767" t="s">
        <v>33</v>
      </c>
      <c r="J767">
        <v>45</v>
      </c>
      <c r="K767">
        <v>10</v>
      </c>
      <c r="N767">
        <v>3</v>
      </c>
      <c r="O767" s="11" t="s">
        <v>14</v>
      </c>
      <c r="P767" s="14"/>
    </row>
    <row r="768" spans="1:16" x14ac:dyDescent="0.25">
      <c r="A768">
        <v>2015</v>
      </c>
      <c r="B768">
        <v>15</v>
      </c>
      <c r="C768" t="s">
        <v>11</v>
      </c>
      <c r="D768" s="14" t="str">
        <f t="shared" si="30"/>
        <v>Y</v>
      </c>
      <c r="E768" s="1">
        <v>0.68402777777777779</v>
      </c>
      <c r="F768" s="1" t="str">
        <f>INDEX('Crime Level'!$R$5:$R$29,MATCH('Number of Arrests'!H768,'Crime Level'!$O$5:$O$29,0))</f>
        <v>low</v>
      </c>
      <c r="G768" s="1" t="str">
        <f>INDEX('Attendance Level'!$H$3:$H$27,MATCH('Number of Arrests'!H768,'Attendance Level'!$C$3:$C$27,0))</f>
        <v>low</v>
      </c>
      <c r="H768" t="s">
        <v>16</v>
      </c>
      <c r="I768" t="s">
        <v>48</v>
      </c>
      <c r="J768">
        <v>34</v>
      </c>
      <c r="K768">
        <v>27</v>
      </c>
      <c r="N768">
        <v>5</v>
      </c>
      <c r="O768" s="11" t="s">
        <v>14</v>
      </c>
      <c r="P768" s="14"/>
    </row>
    <row r="769" spans="1:15" x14ac:dyDescent="0.25">
      <c r="A769">
        <v>2011</v>
      </c>
      <c r="B769">
        <v>1</v>
      </c>
      <c r="C769" t="s">
        <v>11</v>
      </c>
      <c r="D769" s="14" t="str">
        <f t="shared" si="30"/>
        <v>Y</v>
      </c>
      <c r="E769" s="1">
        <v>0.55208333333333337</v>
      </c>
      <c r="F769" s="1" t="str">
        <f>INDEX('Crime Level'!$R$5:$R$30,MATCH('Number of Arrests'!H769,'Crime Level'!$O$5:$O$30,0))</f>
        <v>very low</v>
      </c>
      <c r="G769" s="1" t="str">
        <f>INDEX('Attendance Level'!$H$3:$H$28,MATCH('Number of Arrests'!H769,'Attendance Level'!$C$3:$C$28,0))</f>
        <v>low</v>
      </c>
      <c r="H769" t="s">
        <v>34</v>
      </c>
      <c r="I769" t="s">
        <v>40</v>
      </c>
      <c r="J769">
        <v>24</v>
      </c>
      <c r="K769">
        <v>17</v>
      </c>
      <c r="L769" t="str">
        <f t="shared" ref="L769:L792" si="32">IF(J769&gt;K769,"win","lose")</f>
        <v>win</v>
      </c>
      <c r="N769">
        <v>15</v>
      </c>
      <c r="O769" s="11" t="s">
        <v>14</v>
      </c>
    </row>
    <row r="770" spans="1:15" x14ac:dyDescent="0.25">
      <c r="A770">
        <v>2011</v>
      </c>
      <c r="B770">
        <v>3</v>
      </c>
      <c r="C770" t="s">
        <v>11</v>
      </c>
      <c r="D770" s="14" t="str">
        <f t="shared" si="30"/>
        <v>Y</v>
      </c>
      <c r="E770" s="1">
        <v>0.54513888888888895</v>
      </c>
      <c r="F770" s="1" t="str">
        <f>INDEX('Crime Level'!$R$5:$R$30,MATCH('Number of Arrests'!H770,'Crime Level'!$O$5:$O$30,0))</f>
        <v>very low</v>
      </c>
      <c r="G770" s="1" t="str">
        <f>INDEX('Attendance Level'!$H$3:$H$28,MATCH('Number of Arrests'!H770,'Attendance Level'!$C$3:$C$28,0))</f>
        <v>low</v>
      </c>
      <c r="H770" t="s">
        <v>34</v>
      </c>
      <c r="I770" t="s">
        <v>36</v>
      </c>
      <c r="J770">
        <v>20</v>
      </c>
      <c r="K770">
        <v>17</v>
      </c>
      <c r="L770" t="str">
        <f t="shared" si="32"/>
        <v>win</v>
      </c>
      <c r="N770">
        <v>37</v>
      </c>
      <c r="O770" s="11" t="s">
        <v>19</v>
      </c>
    </row>
    <row r="771" spans="1:15" x14ac:dyDescent="0.25">
      <c r="A771">
        <v>2011</v>
      </c>
      <c r="B771">
        <v>4</v>
      </c>
      <c r="C771" t="s">
        <v>11</v>
      </c>
      <c r="D771" s="14" t="str">
        <f t="shared" ref="D771:D834" si="33">IF(OR(C771="Sunday",C771="Saturday"),"Y","N")</f>
        <v>Y</v>
      </c>
      <c r="E771" s="1">
        <v>0.55208333333333337</v>
      </c>
      <c r="F771" s="1" t="str">
        <f>INDEX('Crime Level'!$R$5:$R$30,MATCH('Number of Arrests'!H771,'Crime Level'!$O$5:$O$30,0))</f>
        <v>very low</v>
      </c>
      <c r="G771" s="1" t="str">
        <f>INDEX('Attendance Level'!$H$3:$H$28,MATCH('Number of Arrests'!H771,'Attendance Level'!$C$3:$C$28,0))</f>
        <v>low</v>
      </c>
      <c r="H771" t="s">
        <v>34</v>
      </c>
      <c r="I771" t="s">
        <v>25</v>
      </c>
      <c r="J771">
        <v>26</v>
      </c>
      <c r="K771">
        <v>16</v>
      </c>
      <c r="L771" t="str">
        <f t="shared" si="32"/>
        <v>win</v>
      </c>
      <c r="N771">
        <v>29</v>
      </c>
      <c r="O771" s="11" t="s">
        <v>14</v>
      </c>
    </row>
    <row r="772" spans="1:15" x14ac:dyDescent="0.25">
      <c r="A772">
        <v>2011</v>
      </c>
      <c r="B772">
        <v>9</v>
      </c>
      <c r="C772" t="s">
        <v>11</v>
      </c>
      <c r="D772" s="14" t="str">
        <f t="shared" si="33"/>
        <v>Y</v>
      </c>
      <c r="E772" s="1">
        <v>0.55208333333333337</v>
      </c>
      <c r="F772" s="1" t="str">
        <f>INDEX('Crime Level'!$R$5:$R$30,MATCH('Number of Arrests'!H772,'Crime Level'!$O$5:$O$30,0))</f>
        <v>very low</v>
      </c>
      <c r="G772" s="1" t="str">
        <f>INDEX('Attendance Level'!$H$3:$H$28,MATCH('Number of Arrests'!H772,'Attendance Level'!$C$3:$C$28,0))</f>
        <v>low</v>
      </c>
      <c r="H772" t="s">
        <v>34</v>
      </c>
      <c r="I772" t="s">
        <v>41</v>
      </c>
      <c r="J772">
        <v>38</v>
      </c>
      <c r="K772">
        <v>45</v>
      </c>
      <c r="L772" t="str">
        <f t="shared" si="32"/>
        <v>lose</v>
      </c>
      <c r="N772">
        <v>30</v>
      </c>
      <c r="O772" s="11" t="s">
        <v>14</v>
      </c>
    </row>
    <row r="773" spans="1:15" x14ac:dyDescent="0.25">
      <c r="A773">
        <v>2011</v>
      </c>
      <c r="B773">
        <v>10</v>
      </c>
      <c r="C773" t="s">
        <v>30</v>
      </c>
      <c r="D773" s="14" t="str">
        <f t="shared" si="33"/>
        <v>N</v>
      </c>
      <c r="E773" s="1">
        <v>0.72222222222222221</v>
      </c>
      <c r="F773" s="1" t="str">
        <f>INDEX('Crime Level'!$R$5:$R$30,MATCH('Number of Arrests'!H773,'Crime Level'!$O$5:$O$30,0))</f>
        <v>very low</v>
      </c>
      <c r="G773" s="1" t="str">
        <f>INDEX('Attendance Level'!$H$3:$H$28,MATCH('Number of Arrests'!H773,'Attendance Level'!$C$3:$C$28,0))</f>
        <v>low</v>
      </c>
      <c r="H773" t="s">
        <v>34</v>
      </c>
      <c r="I773" t="s">
        <v>49</v>
      </c>
      <c r="J773">
        <v>17</v>
      </c>
      <c r="K773">
        <v>24</v>
      </c>
      <c r="L773" t="str">
        <f t="shared" si="32"/>
        <v>lose</v>
      </c>
      <c r="N773">
        <v>69</v>
      </c>
      <c r="O773" s="11" t="s">
        <v>19</v>
      </c>
    </row>
    <row r="774" spans="1:15" x14ac:dyDescent="0.25">
      <c r="A774">
        <v>2011</v>
      </c>
      <c r="B774">
        <v>12</v>
      </c>
      <c r="C774" t="s">
        <v>11</v>
      </c>
      <c r="D774" s="14" t="str">
        <f t="shared" si="33"/>
        <v>Y</v>
      </c>
      <c r="E774" s="1">
        <v>0.55208333333333337</v>
      </c>
      <c r="F774" s="1" t="str">
        <f>INDEX('Crime Level'!$R$5:$R$30,MATCH('Number of Arrests'!H774,'Crime Level'!$O$5:$O$30,0))</f>
        <v>very low</v>
      </c>
      <c r="G774" s="1" t="str">
        <f>INDEX('Attendance Level'!$H$3:$H$28,MATCH('Number of Arrests'!H774,'Attendance Level'!$C$3:$C$28,0))</f>
        <v>low</v>
      </c>
      <c r="H774" t="s">
        <v>34</v>
      </c>
      <c r="I774" t="s">
        <v>48</v>
      </c>
      <c r="J774">
        <v>13</v>
      </c>
      <c r="K774">
        <v>16</v>
      </c>
      <c r="L774" t="str">
        <f t="shared" si="32"/>
        <v>lose</v>
      </c>
      <c r="M774" t="s">
        <v>18</v>
      </c>
      <c r="N774">
        <v>41</v>
      </c>
      <c r="O774" s="11" t="s">
        <v>19</v>
      </c>
    </row>
    <row r="775" spans="1:15" x14ac:dyDescent="0.25">
      <c r="A775">
        <v>2011</v>
      </c>
      <c r="B775">
        <v>14</v>
      </c>
      <c r="C775" t="s">
        <v>11</v>
      </c>
      <c r="D775" s="14" t="str">
        <f t="shared" si="33"/>
        <v>Y</v>
      </c>
      <c r="E775" s="1">
        <v>0.55208333333333337</v>
      </c>
      <c r="F775" s="1" t="str">
        <f>INDEX('Crime Level'!$R$5:$R$30,MATCH('Number of Arrests'!H775,'Crime Level'!$O$5:$O$30,0))</f>
        <v>very low</v>
      </c>
      <c r="G775" s="1" t="str">
        <f>INDEX('Attendance Level'!$H$3:$H$28,MATCH('Number of Arrests'!H775,'Attendance Level'!$C$3:$C$28,0))</f>
        <v>low</v>
      </c>
      <c r="H775" t="s">
        <v>34</v>
      </c>
      <c r="I775" t="s">
        <v>26</v>
      </c>
      <c r="J775">
        <v>37</v>
      </c>
      <c r="K775">
        <v>10</v>
      </c>
      <c r="L775" t="str">
        <f t="shared" si="32"/>
        <v>win</v>
      </c>
      <c r="N775">
        <v>30</v>
      </c>
      <c r="O775" s="11" t="s">
        <v>14</v>
      </c>
    </row>
    <row r="776" spans="1:15" x14ac:dyDescent="0.25">
      <c r="A776">
        <v>2011</v>
      </c>
      <c r="B776">
        <v>15</v>
      </c>
      <c r="C776" t="s">
        <v>11</v>
      </c>
      <c r="D776" s="14" t="str">
        <f t="shared" si="33"/>
        <v>Y</v>
      </c>
      <c r="E776" s="1">
        <v>0.72222222222222221</v>
      </c>
      <c r="F776" s="1" t="str">
        <f>INDEX('Crime Level'!$R$5:$R$30,MATCH('Number of Arrests'!H776,'Crime Level'!$O$5:$O$30,0))</f>
        <v>very low</v>
      </c>
      <c r="G776" s="1" t="str">
        <f>INDEX('Attendance Level'!$H$3:$H$28,MATCH('Number of Arrests'!H776,'Attendance Level'!$C$3:$C$28,0))</f>
        <v>low</v>
      </c>
      <c r="H776" t="s">
        <v>34</v>
      </c>
      <c r="I776" t="s">
        <v>38</v>
      </c>
      <c r="J776">
        <v>34</v>
      </c>
      <c r="K776">
        <v>14</v>
      </c>
      <c r="L776" t="str">
        <f t="shared" si="32"/>
        <v>win</v>
      </c>
      <c r="N776">
        <v>0</v>
      </c>
      <c r="O776" s="11" t="s">
        <v>14</v>
      </c>
    </row>
    <row r="777" spans="1:15" x14ac:dyDescent="0.25">
      <c r="A777">
        <v>2012</v>
      </c>
      <c r="B777">
        <v>2</v>
      </c>
      <c r="C777" t="s">
        <v>11</v>
      </c>
      <c r="D777" s="14" t="str">
        <f t="shared" si="33"/>
        <v>Y</v>
      </c>
      <c r="E777" s="1">
        <v>0.55902777777777779</v>
      </c>
      <c r="F777" s="1" t="str">
        <f>INDEX('Crime Level'!$R$5:$R$30,MATCH('Number of Arrests'!H777,'Crime Level'!$O$5:$O$30,0))</f>
        <v>very low</v>
      </c>
      <c r="G777" s="1" t="str">
        <f>INDEX('Attendance Level'!$H$3:$H$28,MATCH('Number of Arrests'!H777,'Attendance Level'!$C$3:$C$28,0))</f>
        <v>low</v>
      </c>
      <c r="H777" t="s">
        <v>34</v>
      </c>
      <c r="I777" t="s">
        <v>44</v>
      </c>
      <c r="J777">
        <v>38</v>
      </c>
      <c r="K777">
        <v>10</v>
      </c>
      <c r="L777" t="str">
        <f t="shared" si="32"/>
        <v>win</v>
      </c>
      <c r="N777">
        <v>23</v>
      </c>
      <c r="O777" s="11" t="s">
        <v>14</v>
      </c>
    </row>
    <row r="778" spans="1:15" x14ac:dyDescent="0.25">
      <c r="A778">
        <v>2012</v>
      </c>
      <c r="B778">
        <v>3</v>
      </c>
      <c r="C778" t="s">
        <v>11</v>
      </c>
      <c r="D778" s="14" t="str">
        <f t="shared" si="33"/>
        <v>Y</v>
      </c>
      <c r="E778" s="1">
        <v>0.54513888888888895</v>
      </c>
      <c r="F778" s="1" t="str">
        <f>INDEX('Crime Level'!$R$5:$R$30,MATCH('Number of Arrests'!H778,'Crime Level'!$O$5:$O$30,0))</f>
        <v>very low</v>
      </c>
      <c r="G778" s="1" t="str">
        <f>INDEX('Attendance Level'!$H$3:$H$28,MATCH('Number of Arrests'!H778,'Attendance Level'!$C$3:$C$28,0))</f>
        <v>low</v>
      </c>
      <c r="H778" t="s">
        <v>34</v>
      </c>
      <c r="I778" t="s">
        <v>31</v>
      </c>
      <c r="J778">
        <v>3</v>
      </c>
      <c r="K778">
        <v>27</v>
      </c>
      <c r="L778" t="str">
        <f t="shared" si="32"/>
        <v>lose</v>
      </c>
      <c r="N778">
        <v>47</v>
      </c>
      <c r="O778" s="11" t="s">
        <v>14</v>
      </c>
    </row>
    <row r="779" spans="1:15" x14ac:dyDescent="0.25">
      <c r="A779">
        <v>2012</v>
      </c>
      <c r="B779">
        <v>6</v>
      </c>
      <c r="C779" t="s">
        <v>27</v>
      </c>
      <c r="D779" s="14" t="str">
        <f t="shared" si="33"/>
        <v>N</v>
      </c>
      <c r="E779" s="1">
        <v>0.72916666666666663</v>
      </c>
      <c r="F779" s="1" t="str">
        <f>INDEX('Crime Level'!$R$5:$R$30,MATCH('Number of Arrests'!H779,'Crime Level'!$O$5:$O$30,0))</f>
        <v>very low</v>
      </c>
      <c r="G779" s="1" t="str">
        <f>INDEX('Attendance Level'!$H$3:$H$28,MATCH('Number of Arrests'!H779,'Attendance Level'!$C$3:$C$28,0))</f>
        <v>low</v>
      </c>
      <c r="H779" t="s">
        <v>34</v>
      </c>
      <c r="I779" t="s">
        <v>48</v>
      </c>
      <c r="J779">
        <v>24</v>
      </c>
      <c r="K779">
        <v>35</v>
      </c>
      <c r="L779" t="str">
        <f t="shared" si="32"/>
        <v>lose</v>
      </c>
      <c r="N779">
        <v>45</v>
      </c>
      <c r="O779" s="11" t="s">
        <v>19</v>
      </c>
    </row>
    <row r="780" spans="1:15" x14ac:dyDescent="0.25">
      <c r="A780">
        <v>2012</v>
      </c>
      <c r="B780">
        <v>9</v>
      </c>
      <c r="C780" t="s">
        <v>30</v>
      </c>
      <c r="D780" s="14" t="str">
        <f t="shared" si="33"/>
        <v>N</v>
      </c>
      <c r="E780" s="1">
        <v>0.72222222222222221</v>
      </c>
      <c r="F780" s="1" t="str">
        <f>INDEX('Crime Level'!$R$5:$R$30,MATCH('Number of Arrests'!H780,'Crime Level'!$O$5:$O$30,0))</f>
        <v>very low</v>
      </c>
      <c r="G780" s="1" t="str">
        <f>INDEX('Attendance Level'!$H$3:$H$28,MATCH('Number of Arrests'!H780,'Attendance Level'!$C$3:$C$28,0))</f>
        <v>low</v>
      </c>
      <c r="H780" t="s">
        <v>34</v>
      </c>
      <c r="I780" t="s">
        <v>36</v>
      </c>
      <c r="J780">
        <v>31</v>
      </c>
      <c r="K780">
        <v>13</v>
      </c>
      <c r="L780" t="str">
        <f t="shared" si="32"/>
        <v>win</v>
      </c>
      <c r="N780">
        <v>40</v>
      </c>
      <c r="O780" s="11" t="s">
        <v>19</v>
      </c>
    </row>
    <row r="781" spans="1:15" x14ac:dyDescent="0.25">
      <c r="A781">
        <v>2012</v>
      </c>
      <c r="B781">
        <v>12</v>
      </c>
      <c r="C781" t="s">
        <v>11</v>
      </c>
      <c r="D781" s="14" t="str">
        <f t="shared" si="33"/>
        <v>Y</v>
      </c>
      <c r="E781" s="1">
        <v>0.54513888888888895</v>
      </c>
      <c r="F781" s="1" t="str">
        <f>INDEX('Crime Level'!$R$5:$R$30,MATCH('Number of Arrests'!H781,'Crime Level'!$O$5:$O$30,0))</f>
        <v>very low</v>
      </c>
      <c r="G781" s="1" t="str">
        <f>INDEX('Attendance Level'!$H$3:$H$28,MATCH('Number of Arrests'!H781,'Attendance Level'!$C$3:$C$28,0))</f>
        <v>low</v>
      </c>
      <c r="H781" t="s">
        <v>34</v>
      </c>
      <c r="I781" t="s">
        <v>38</v>
      </c>
      <c r="J781">
        <v>13</v>
      </c>
      <c r="K781">
        <v>16</v>
      </c>
      <c r="L781" t="str">
        <f t="shared" si="32"/>
        <v>lose</v>
      </c>
      <c r="M781" t="s">
        <v>18</v>
      </c>
      <c r="N781">
        <v>31</v>
      </c>
      <c r="O781" s="11" t="s">
        <v>14</v>
      </c>
    </row>
    <row r="782" spans="1:15" x14ac:dyDescent="0.25">
      <c r="A782">
        <v>2012</v>
      </c>
      <c r="B782">
        <v>13</v>
      </c>
      <c r="C782" t="s">
        <v>11</v>
      </c>
      <c r="D782" s="14" t="str">
        <f t="shared" si="33"/>
        <v>Y</v>
      </c>
      <c r="E782" s="1">
        <v>0.55902777777777779</v>
      </c>
      <c r="F782" s="1" t="str">
        <f>INDEX('Crime Level'!$R$5:$R$30,MATCH('Number of Arrests'!H782,'Crime Level'!$O$5:$O$30,0))</f>
        <v>very low</v>
      </c>
      <c r="G782" s="1" t="str">
        <f>INDEX('Attendance Level'!$H$3:$H$28,MATCH('Number of Arrests'!H782,'Attendance Level'!$C$3:$C$28,0))</f>
        <v>low</v>
      </c>
      <c r="H782" t="s">
        <v>34</v>
      </c>
      <c r="I782" t="s">
        <v>39</v>
      </c>
      <c r="J782">
        <v>13</v>
      </c>
      <c r="K782">
        <v>20</v>
      </c>
      <c r="L782" t="str">
        <f t="shared" si="32"/>
        <v>lose</v>
      </c>
      <c r="N782">
        <v>19</v>
      </c>
      <c r="O782" s="11" t="s">
        <v>14</v>
      </c>
    </row>
    <row r="783" spans="1:15" x14ac:dyDescent="0.25">
      <c r="A783">
        <v>2012</v>
      </c>
      <c r="B783">
        <v>15</v>
      </c>
      <c r="C783" t="s">
        <v>11</v>
      </c>
      <c r="D783" s="14" t="str">
        <f t="shared" si="33"/>
        <v>Y</v>
      </c>
      <c r="E783" s="1">
        <v>0.54513888888888895</v>
      </c>
      <c r="F783" s="1" t="str">
        <f>INDEX('Crime Level'!$R$5:$R$30,MATCH('Number of Arrests'!H783,'Crime Level'!$O$5:$O$30,0))</f>
        <v>very low</v>
      </c>
      <c r="G783" s="1" t="str">
        <f>INDEX('Attendance Level'!$H$3:$H$28,MATCH('Number of Arrests'!H783,'Attendance Level'!$C$3:$C$28,0))</f>
        <v>low</v>
      </c>
      <c r="H783" t="s">
        <v>34</v>
      </c>
      <c r="I783" t="s">
        <v>13</v>
      </c>
      <c r="J783">
        <v>7</v>
      </c>
      <c r="K783">
        <v>31</v>
      </c>
      <c r="L783" t="str">
        <f t="shared" si="32"/>
        <v>lose</v>
      </c>
      <c r="N783">
        <v>12</v>
      </c>
      <c r="O783" s="11" t="s">
        <v>14</v>
      </c>
    </row>
    <row r="784" spans="1:15" x14ac:dyDescent="0.25">
      <c r="A784">
        <v>2012</v>
      </c>
      <c r="B784">
        <v>17</v>
      </c>
      <c r="C784" t="s">
        <v>11</v>
      </c>
      <c r="D784" s="14" t="str">
        <f t="shared" si="33"/>
        <v>Y</v>
      </c>
      <c r="E784" s="1">
        <v>0.55902777777777779</v>
      </c>
      <c r="F784" s="1" t="str">
        <f>INDEX('Crime Level'!$R$5:$R$30,MATCH('Number of Arrests'!H784,'Crime Level'!$O$5:$O$30,0))</f>
        <v>very low</v>
      </c>
      <c r="G784" s="1" t="str">
        <f>INDEX('Attendance Level'!$H$3:$H$28,MATCH('Number of Arrests'!H784,'Attendance Level'!$C$3:$C$28,0))</f>
        <v>low</v>
      </c>
      <c r="H784" t="s">
        <v>34</v>
      </c>
      <c r="I784" t="s">
        <v>49</v>
      </c>
      <c r="J784">
        <v>24</v>
      </c>
      <c r="K784">
        <v>21</v>
      </c>
      <c r="L784" t="str">
        <f t="shared" si="32"/>
        <v>win</v>
      </c>
      <c r="N784">
        <v>60</v>
      </c>
      <c r="O784" s="11" t="s">
        <v>19</v>
      </c>
    </row>
    <row r="785" spans="1:16" x14ac:dyDescent="0.25">
      <c r="A785">
        <v>2013</v>
      </c>
      <c r="B785">
        <v>1</v>
      </c>
      <c r="C785" t="s">
        <v>27</v>
      </c>
      <c r="D785" s="14" t="str">
        <f t="shared" si="33"/>
        <v>N</v>
      </c>
      <c r="E785" s="1">
        <v>0.80555555555555547</v>
      </c>
      <c r="F785" s="1" t="str">
        <f>INDEX('Crime Level'!$R$5:$R$30,MATCH('Number of Arrests'!H785,'Crime Level'!$O$5:$O$30,0))</f>
        <v>very low</v>
      </c>
      <c r="G785" s="1" t="str">
        <f>INDEX('Attendance Level'!$H$3:$H$28,MATCH('Number of Arrests'!H785,'Attendance Level'!$C$3:$C$28,0))</f>
        <v>low</v>
      </c>
      <c r="H785" t="s">
        <v>34</v>
      </c>
      <c r="I785" t="s">
        <v>32</v>
      </c>
      <c r="J785">
        <v>28</v>
      </c>
      <c r="K785">
        <v>31</v>
      </c>
      <c r="L785" t="str">
        <f t="shared" si="32"/>
        <v>lose</v>
      </c>
      <c r="N785">
        <v>29</v>
      </c>
      <c r="O785" s="11" t="s">
        <v>14</v>
      </c>
    </row>
    <row r="786" spans="1:16" x14ac:dyDescent="0.25">
      <c r="A786">
        <v>2013</v>
      </c>
      <c r="B786">
        <v>4</v>
      </c>
      <c r="C786" t="s">
        <v>11</v>
      </c>
      <c r="D786" s="14" t="str">
        <f t="shared" si="33"/>
        <v>Y</v>
      </c>
      <c r="E786" s="1">
        <v>0.55902777777777779</v>
      </c>
      <c r="F786" s="1" t="str">
        <f>INDEX('Crime Level'!$R$5:$R$30,MATCH('Number of Arrests'!H786,'Crime Level'!$O$5:$O$30,0))</f>
        <v>very low</v>
      </c>
      <c r="G786" s="1" t="str">
        <f>INDEX('Attendance Level'!$H$3:$H$28,MATCH('Number of Arrests'!H786,'Attendance Level'!$C$3:$C$28,0))</f>
        <v>low</v>
      </c>
      <c r="H786" t="s">
        <v>34</v>
      </c>
      <c r="I786" t="s">
        <v>20</v>
      </c>
      <c r="J786">
        <v>30</v>
      </c>
      <c r="K786">
        <v>21</v>
      </c>
      <c r="L786" t="str">
        <f t="shared" si="32"/>
        <v>win</v>
      </c>
      <c r="N786">
        <v>40</v>
      </c>
      <c r="O786" s="11" t="s">
        <v>14</v>
      </c>
    </row>
    <row r="787" spans="1:16" x14ac:dyDescent="0.25">
      <c r="A787">
        <v>2013</v>
      </c>
      <c r="B787">
        <v>6</v>
      </c>
      <c r="C787" t="s">
        <v>27</v>
      </c>
      <c r="D787" s="14" t="str">
        <f t="shared" si="33"/>
        <v>N</v>
      </c>
      <c r="E787" s="1">
        <v>0.73611111111111116</v>
      </c>
      <c r="F787" s="1" t="str">
        <f>INDEX('Crime Level'!$R$5:$R$30,MATCH('Number of Arrests'!H787,'Crime Level'!$O$5:$O$30,0))</f>
        <v>very low</v>
      </c>
      <c r="G787" s="1" t="str">
        <f>INDEX('Attendance Level'!$H$3:$H$28,MATCH('Number of Arrests'!H787,'Attendance Level'!$C$3:$C$28,0))</f>
        <v>low</v>
      </c>
      <c r="H787" t="s">
        <v>34</v>
      </c>
      <c r="I787" t="s">
        <v>33</v>
      </c>
      <c r="J787">
        <v>24</v>
      </c>
      <c r="K787">
        <v>6</v>
      </c>
      <c r="L787" t="str">
        <f t="shared" si="32"/>
        <v>win</v>
      </c>
      <c r="N787">
        <v>13</v>
      </c>
      <c r="O787" s="11" t="s">
        <v>14</v>
      </c>
    </row>
    <row r="788" spans="1:16" x14ac:dyDescent="0.25">
      <c r="A788">
        <v>2013</v>
      </c>
      <c r="B788">
        <v>10</v>
      </c>
      <c r="C788" t="s">
        <v>11</v>
      </c>
      <c r="D788" s="14" t="str">
        <f t="shared" si="33"/>
        <v>Y</v>
      </c>
      <c r="E788" s="1">
        <v>0.55902777777777779</v>
      </c>
      <c r="F788" s="1" t="str">
        <f>INDEX('Crime Level'!$R$5:$R$30,MATCH('Number of Arrests'!H788,'Crime Level'!$O$5:$O$30,0))</f>
        <v>very low</v>
      </c>
      <c r="G788" s="1" t="str">
        <f>INDEX('Attendance Level'!$H$3:$H$28,MATCH('Number of Arrests'!H788,'Attendance Level'!$C$3:$C$28,0))</f>
        <v>low</v>
      </c>
      <c r="H788" t="s">
        <v>34</v>
      </c>
      <c r="I788" t="s">
        <v>48</v>
      </c>
      <c r="J788">
        <v>20</v>
      </c>
      <c r="K788">
        <v>28</v>
      </c>
      <c r="L788" t="str">
        <f t="shared" si="32"/>
        <v>lose</v>
      </c>
      <c r="N788">
        <v>16</v>
      </c>
      <c r="O788" s="11" t="s">
        <v>19</v>
      </c>
    </row>
    <row r="789" spans="1:16" x14ac:dyDescent="0.25">
      <c r="A789">
        <v>2013</v>
      </c>
      <c r="B789">
        <v>13</v>
      </c>
      <c r="C789" t="s">
        <v>11</v>
      </c>
      <c r="D789" s="14" t="str">
        <f t="shared" si="33"/>
        <v>Y</v>
      </c>
      <c r="E789" s="1">
        <v>0.55902777777777779</v>
      </c>
      <c r="F789" s="1" t="str">
        <f>INDEX('Crime Level'!$R$5:$R$30,MATCH('Number of Arrests'!H789,'Crime Level'!$O$5:$O$30,0))</f>
        <v>very low</v>
      </c>
      <c r="G789" s="1" t="str">
        <f>INDEX('Attendance Level'!$H$3:$H$28,MATCH('Number of Arrests'!H789,'Attendance Level'!$C$3:$C$28,0))</f>
        <v>low</v>
      </c>
      <c r="H789" t="s">
        <v>34</v>
      </c>
      <c r="I789" t="s">
        <v>39</v>
      </c>
      <c r="J789">
        <v>10</v>
      </c>
      <c r="K789">
        <v>17</v>
      </c>
      <c r="L789" t="str">
        <f t="shared" si="32"/>
        <v>lose</v>
      </c>
      <c r="N789">
        <v>24</v>
      </c>
      <c r="O789" s="11" t="s">
        <v>14</v>
      </c>
    </row>
    <row r="790" spans="1:16" x14ac:dyDescent="0.25">
      <c r="A790">
        <v>2013</v>
      </c>
      <c r="B790">
        <v>14</v>
      </c>
      <c r="C790" t="s">
        <v>11</v>
      </c>
      <c r="D790" s="14" t="str">
        <f t="shared" si="33"/>
        <v>Y</v>
      </c>
      <c r="E790" s="1">
        <v>0.55902777777777779</v>
      </c>
      <c r="F790" s="1" t="str">
        <f>INDEX('Crime Level'!$R$5:$R$30,MATCH('Number of Arrests'!H790,'Crime Level'!$O$5:$O$30,0))</f>
        <v>very low</v>
      </c>
      <c r="G790" s="1" t="str">
        <f>INDEX('Attendance Level'!$H$3:$H$28,MATCH('Number of Arrests'!H790,'Attendance Level'!$C$3:$C$28,0))</f>
        <v>low</v>
      </c>
      <c r="H790" t="s">
        <v>34</v>
      </c>
      <c r="I790" t="s">
        <v>15</v>
      </c>
      <c r="J790">
        <v>37</v>
      </c>
      <c r="K790">
        <v>14</v>
      </c>
      <c r="L790" t="str">
        <f t="shared" si="32"/>
        <v>win</v>
      </c>
      <c r="N790">
        <v>19</v>
      </c>
      <c r="O790" s="11" t="s">
        <v>14</v>
      </c>
    </row>
    <row r="791" spans="1:16" x14ac:dyDescent="0.25">
      <c r="A791">
        <v>2013</v>
      </c>
      <c r="B791">
        <v>16</v>
      </c>
      <c r="C791" t="s">
        <v>11</v>
      </c>
      <c r="D791" s="14" t="str">
        <f t="shared" si="33"/>
        <v>Y</v>
      </c>
      <c r="E791" s="1">
        <v>0.55902777777777779</v>
      </c>
      <c r="F791" s="1" t="str">
        <f>INDEX('Crime Level'!$R$5:$R$30,MATCH('Number of Arrests'!H791,'Crime Level'!$O$5:$O$30,0))</f>
        <v>very low</v>
      </c>
      <c r="G791" s="1" t="str">
        <f>INDEX('Attendance Level'!$H$3:$H$28,MATCH('Number of Arrests'!H791,'Attendance Level'!$C$3:$C$28,0))</f>
        <v>low</v>
      </c>
      <c r="H791" t="s">
        <v>34</v>
      </c>
      <c r="I791" t="s">
        <v>49</v>
      </c>
      <c r="J791">
        <v>26</v>
      </c>
      <c r="K791">
        <v>13</v>
      </c>
      <c r="L791" t="str">
        <f t="shared" si="32"/>
        <v>win</v>
      </c>
      <c r="N791">
        <v>36</v>
      </c>
      <c r="O791" s="11" t="s">
        <v>19</v>
      </c>
    </row>
    <row r="792" spans="1:16" x14ac:dyDescent="0.25">
      <c r="A792">
        <v>2013</v>
      </c>
      <c r="B792">
        <v>17</v>
      </c>
      <c r="C792" t="s">
        <v>11</v>
      </c>
      <c r="D792" s="14" t="str">
        <f t="shared" si="33"/>
        <v>Y</v>
      </c>
      <c r="E792" s="1">
        <v>0.55902777777777779</v>
      </c>
      <c r="F792" s="1" t="str">
        <f>INDEX('Crime Level'!$R$5:$R$30,MATCH('Number of Arrests'!H792,'Crime Level'!$O$5:$O$30,0))</f>
        <v>very low</v>
      </c>
      <c r="G792" s="1" t="str">
        <f>INDEX('Attendance Level'!$H$3:$H$28,MATCH('Number of Arrests'!H792,'Attendance Level'!$C$3:$C$28,0))</f>
        <v>low</v>
      </c>
      <c r="H792" t="s">
        <v>34</v>
      </c>
      <c r="I792" t="s">
        <v>36</v>
      </c>
      <c r="J792">
        <v>27</v>
      </c>
      <c r="K792">
        <v>24</v>
      </c>
      <c r="L792" t="str">
        <f t="shared" si="32"/>
        <v>win</v>
      </c>
      <c r="M792" t="s">
        <v>18</v>
      </c>
      <c r="N792">
        <v>8</v>
      </c>
      <c r="O792" s="11" t="s">
        <v>19</v>
      </c>
    </row>
    <row r="793" spans="1:16" x14ac:dyDescent="0.25">
      <c r="A793">
        <v>2014</v>
      </c>
      <c r="B793">
        <v>2</v>
      </c>
      <c r="C793" t="s">
        <v>11</v>
      </c>
      <c r="D793" s="14" t="str">
        <f t="shared" si="33"/>
        <v>Y</v>
      </c>
      <c r="E793" s="1">
        <v>0.54513888888888895</v>
      </c>
      <c r="F793" s="1" t="str">
        <f>INDEX('Crime Level'!$R$5:$R$30,MATCH('Number of Arrests'!H793,'Crime Level'!$O$5:$O$30,0))</f>
        <v>very low</v>
      </c>
      <c r="G793" s="1" t="str">
        <f>INDEX('Attendance Level'!$H$3:$H$28,MATCH('Number of Arrests'!H793,'Attendance Level'!$C$3:$C$28,0))</f>
        <v>low</v>
      </c>
      <c r="H793" t="s">
        <v>34</v>
      </c>
      <c r="I793" t="s">
        <v>23</v>
      </c>
      <c r="J793">
        <v>30</v>
      </c>
      <c r="K793">
        <v>21</v>
      </c>
      <c r="N793">
        <v>20</v>
      </c>
      <c r="O793" s="11" t="s">
        <v>14</v>
      </c>
      <c r="P793" s="14"/>
    </row>
    <row r="794" spans="1:16" x14ac:dyDescent="0.25">
      <c r="A794">
        <v>2014</v>
      </c>
      <c r="B794">
        <v>4</v>
      </c>
      <c r="C794" t="s">
        <v>11</v>
      </c>
      <c r="D794" s="14" t="str">
        <f t="shared" si="33"/>
        <v>Y</v>
      </c>
      <c r="E794" s="1">
        <v>0.54513888888888895</v>
      </c>
      <c r="F794" s="1" t="str">
        <f>INDEX('Crime Level'!$R$5:$R$30,MATCH('Number of Arrests'!H794,'Crime Level'!$O$5:$O$30,0))</f>
        <v>very low</v>
      </c>
      <c r="G794" s="1" t="str">
        <f>INDEX('Attendance Level'!$H$3:$H$28,MATCH('Number of Arrests'!H794,'Attendance Level'!$C$3:$C$28,0))</f>
        <v>low</v>
      </c>
      <c r="H794" t="s">
        <v>34</v>
      </c>
      <c r="I794" t="s">
        <v>45</v>
      </c>
      <c r="J794">
        <v>33</v>
      </c>
      <c r="K794">
        <v>14</v>
      </c>
      <c r="N794">
        <v>8</v>
      </c>
      <c r="O794" s="11" t="s">
        <v>14</v>
      </c>
      <c r="P794" s="14"/>
    </row>
    <row r="795" spans="1:16" x14ac:dyDescent="0.25">
      <c r="A795">
        <v>2014</v>
      </c>
      <c r="B795">
        <v>5</v>
      </c>
      <c r="C795" t="s">
        <v>11</v>
      </c>
      <c r="D795" s="14" t="str">
        <f t="shared" si="33"/>
        <v>Y</v>
      </c>
      <c r="E795" s="1">
        <v>0.55902777777777779</v>
      </c>
      <c r="F795" s="1" t="str">
        <f>INDEX('Crime Level'!$R$5:$R$30,MATCH('Number of Arrests'!H795,'Crime Level'!$O$5:$O$30,0))</f>
        <v>very low</v>
      </c>
      <c r="G795" s="1" t="str">
        <f>INDEX('Attendance Level'!$H$3:$H$28,MATCH('Number of Arrests'!H795,'Attendance Level'!$C$3:$C$28,0))</f>
        <v>low</v>
      </c>
      <c r="H795" t="s">
        <v>34</v>
      </c>
      <c r="I795" t="s">
        <v>42</v>
      </c>
      <c r="J795">
        <v>31</v>
      </c>
      <c r="K795">
        <v>0</v>
      </c>
      <c r="N795">
        <v>18</v>
      </c>
      <c r="O795" s="11" t="s">
        <v>14</v>
      </c>
      <c r="P795" s="14"/>
    </row>
    <row r="796" spans="1:16" x14ac:dyDescent="0.25">
      <c r="A796">
        <v>2014</v>
      </c>
      <c r="B796">
        <v>7</v>
      </c>
      <c r="C796" t="s">
        <v>11</v>
      </c>
      <c r="D796" s="14" t="str">
        <f t="shared" si="33"/>
        <v>Y</v>
      </c>
      <c r="E796" s="1">
        <v>0.54513888888888895</v>
      </c>
      <c r="F796" s="1" t="str">
        <f>INDEX('Crime Level'!$R$5:$R$30,MATCH('Number of Arrests'!H796,'Crime Level'!$O$5:$O$30,0))</f>
        <v>very low</v>
      </c>
      <c r="G796" s="1" t="str">
        <f>INDEX('Attendance Level'!$H$3:$H$28,MATCH('Number of Arrests'!H796,'Attendance Level'!$C$3:$C$28,0))</f>
        <v>low</v>
      </c>
      <c r="H796" t="s">
        <v>34</v>
      </c>
      <c r="I796" t="s">
        <v>36</v>
      </c>
      <c r="J796">
        <v>20</v>
      </c>
      <c r="K796">
        <v>23</v>
      </c>
      <c r="N796">
        <v>19</v>
      </c>
      <c r="O796" s="11" t="s">
        <v>19</v>
      </c>
      <c r="P796" s="14"/>
    </row>
    <row r="797" spans="1:16" x14ac:dyDescent="0.25">
      <c r="A797">
        <v>2014</v>
      </c>
      <c r="B797">
        <v>11</v>
      </c>
      <c r="C797" t="s">
        <v>11</v>
      </c>
      <c r="D797" s="14" t="str">
        <f t="shared" si="33"/>
        <v>Y</v>
      </c>
      <c r="E797" s="1">
        <v>0.54513888888888895</v>
      </c>
      <c r="F797" s="1" t="str">
        <f>INDEX('Crime Level'!$R$5:$R$30,MATCH('Number of Arrests'!H797,'Crime Level'!$O$5:$O$30,0))</f>
        <v>very low</v>
      </c>
      <c r="G797" s="1" t="str">
        <f>INDEX('Attendance Level'!$H$3:$H$28,MATCH('Number of Arrests'!H797,'Attendance Level'!$C$3:$C$28,0))</f>
        <v>low</v>
      </c>
      <c r="H797" t="s">
        <v>34</v>
      </c>
      <c r="I797" t="s">
        <v>49</v>
      </c>
      <c r="J797">
        <v>13</v>
      </c>
      <c r="K797">
        <v>6</v>
      </c>
      <c r="N797">
        <v>19</v>
      </c>
      <c r="O797" s="11" t="s">
        <v>19</v>
      </c>
      <c r="P797" s="14"/>
    </row>
    <row r="798" spans="1:16" x14ac:dyDescent="0.25">
      <c r="A798">
        <v>2014</v>
      </c>
      <c r="B798">
        <v>12</v>
      </c>
      <c r="C798" t="s">
        <v>11</v>
      </c>
      <c r="D798" s="14" t="str">
        <f t="shared" si="33"/>
        <v>Y</v>
      </c>
      <c r="E798" s="1">
        <v>0.54513888888888895</v>
      </c>
      <c r="F798" s="1" t="str">
        <f>INDEX('Crime Level'!$R$5:$R$30,MATCH('Number of Arrests'!H798,'Crime Level'!$O$5:$O$30,0))</f>
        <v>very low</v>
      </c>
      <c r="G798" s="1" t="str">
        <f>INDEX('Attendance Level'!$H$3:$H$28,MATCH('Number of Arrests'!H798,'Attendance Level'!$C$3:$C$28,0))</f>
        <v>low</v>
      </c>
      <c r="H798" t="s">
        <v>34</v>
      </c>
      <c r="I798" t="s">
        <v>17</v>
      </c>
      <c r="J798">
        <v>27</v>
      </c>
      <c r="K798">
        <v>24</v>
      </c>
      <c r="N798">
        <v>19</v>
      </c>
      <c r="O798" s="11" t="s">
        <v>14</v>
      </c>
      <c r="P798" s="14"/>
    </row>
    <row r="799" spans="1:16" x14ac:dyDescent="0.25">
      <c r="A799">
        <v>2014</v>
      </c>
      <c r="B799">
        <v>14</v>
      </c>
      <c r="C799" t="s">
        <v>11</v>
      </c>
      <c r="D799" s="14" t="str">
        <f t="shared" si="33"/>
        <v>Y</v>
      </c>
      <c r="E799" s="1">
        <v>0.72916666666666663</v>
      </c>
      <c r="F799" s="1" t="str">
        <f>INDEX('Crime Level'!$R$5:$R$30,MATCH('Number of Arrests'!H799,'Crime Level'!$O$5:$O$30,0))</f>
        <v>very low</v>
      </c>
      <c r="G799" s="1" t="str">
        <f>INDEX('Attendance Level'!$H$3:$H$28,MATCH('Number of Arrests'!H799,'Attendance Level'!$C$3:$C$28,0))</f>
        <v>low</v>
      </c>
      <c r="H799" t="s">
        <v>34</v>
      </c>
      <c r="I799" t="s">
        <v>43</v>
      </c>
      <c r="J799">
        <v>14</v>
      </c>
      <c r="K799">
        <v>23</v>
      </c>
      <c r="N799">
        <v>17</v>
      </c>
      <c r="O799" s="11" t="s">
        <v>14</v>
      </c>
      <c r="P799" s="14"/>
    </row>
    <row r="800" spans="1:16" x14ac:dyDescent="0.25">
      <c r="A800">
        <v>2014</v>
      </c>
      <c r="B800">
        <v>15</v>
      </c>
      <c r="C800" t="s">
        <v>11</v>
      </c>
      <c r="D800" s="14" t="str">
        <f t="shared" si="33"/>
        <v>Y</v>
      </c>
      <c r="E800" s="1">
        <v>0.54513888888888895</v>
      </c>
      <c r="F800" s="1" t="str">
        <f>INDEX('Crime Level'!$R$5:$R$30,MATCH('Number of Arrests'!H800,'Crime Level'!$O$5:$O$30,0))</f>
        <v>very low</v>
      </c>
      <c r="G800" s="1" t="str">
        <f>INDEX('Attendance Level'!$H$3:$H$28,MATCH('Number of Arrests'!H800,'Attendance Level'!$C$3:$C$28,0))</f>
        <v>low</v>
      </c>
      <c r="H800" t="s">
        <v>34</v>
      </c>
      <c r="I800" t="s">
        <v>48</v>
      </c>
      <c r="J800">
        <v>10</v>
      </c>
      <c r="K800">
        <v>22</v>
      </c>
      <c r="N800">
        <v>17</v>
      </c>
      <c r="O800" s="11" t="s">
        <v>19</v>
      </c>
      <c r="P800" s="14"/>
    </row>
    <row r="801" spans="1:16" x14ac:dyDescent="0.25">
      <c r="A801">
        <v>2015</v>
      </c>
      <c r="B801">
        <v>1</v>
      </c>
      <c r="C801" t="s">
        <v>11</v>
      </c>
      <c r="D801" s="14" t="str">
        <f t="shared" si="33"/>
        <v>Y</v>
      </c>
      <c r="E801" s="1">
        <v>0.55902777777777779</v>
      </c>
      <c r="F801" s="1" t="str">
        <f>INDEX('Crime Level'!$R$5:$R$30,MATCH('Number of Arrests'!H801,'Crime Level'!$O$5:$O$30,0))</f>
        <v>very low</v>
      </c>
      <c r="G801" s="1" t="str">
        <f>INDEX('Attendance Level'!$H$3:$H$28,MATCH('Number of Arrests'!H801,'Attendance Level'!$C$3:$C$28,0))</f>
        <v>low</v>
      </c>
      <c r="H801" t="s">
        <v>34</v>
      </c>
      <c r="I801" t="s">
        <v>28</v>
      </c>
      <c r="J801">
        <v>33</v>
      </c>
      <c r="K801">
        <v>28</v>
      </c>
      <c r="N801">
        <v>18</v>
      </c>
      <c r="O801" s="11" t="s">
        <v>14</v>
      </c>
      <c r="P801" s="14"/>
    </row>
    <row r="802" spans="1:16" x14ac:dyDescent="0.25">
      <c r="A802">
        <v>2015</v>
      </c>
      <c r="B802">
        <v>4</v>
      </c>
      <c r="C802" t="s">
        <v>11</v>
      </c>
      <c r="D802" s="14" t="str">
        <f t="shared" si="33"/>
        <v>Y</v>
      </c>
      <c r="E802" s="1">
        <v>0.54513888888888895</v>
      </c>
      <c r="F802" s="1" t="str">
        <f>INDEX('Crime Level'!$R$5:$R$30,MATCH('Number of Arrests'!H802,'Crime Level'!$O$5:$O$30,0))</f>
        <v>very low</v>
      </c>
      <c r="G802" s="1" t="str">
        <f>INDEX('Attendance Level'!$H$3:$H$28,MATCH('Number of Arrests'!H802,'Attendance Level'!$C$3:$C$28,0))</f>
        <v>low</v>
      </c>
      <c r="H802" t="s">
        <v>34</v>
      </c>
      <c r="I802" t="s">
        <v>22</v>
      </c>
      <c r="J802">
        <v>30</v>
      </c>
      <c r="K802">
        <v>27</v>
      </c>
      <c r="N802">
        <v>14</v>
      </c>
      <c r="O802" s="11" t="s">
        <v>14</v>
      </c>
      <c r="P802" s="14"/>
    </row>
    <row r="803" spans="1:16" x14ac:dyDescent="0.25">
      <c r="A803">
        <v>2015</v>
      </c>
      <c r="B803">
        <v>5</v>
      </c>
      <c r="C803" t="s">
        <v>27</v>
      </c>
      <c r="D803" s="14" t="str">
        <f t="shared" si="33"/>
        <v>N</v>
      </c>
      <c r="E803" s="1">
        <v>0.72916666666666663</v>
      </c>
      <c r="F803" s="1" t="str">
        <f>INDEX('Crime Level'!$R$5:$R$30,MATCH('Number of Arrests'!H803,'Crime Level'!$O$5:$O$30,0))</f>
        <v>very low</v>
      </c>
      <c r="G803" s="1" t="str">
        <f>INDEX('Attendance Level'!$H$3:$H$28,MATCH('Number of Arrests'!H803,'Attendance Level'!$C$3:$C$28,0))</f>
        <v>low</v>
      </c>
      <c r="H803" t="s">
        <v>34</v>
      </c>
      <c r="I803" t="s">
        <v>16</v>
      </c>
      <c r="J803">
        <v>20</v>
      </c>
      <c r="K803">
        <v>24</v>
      </c>
      <c r="N803">
        <v>13</v>
      </c>
      <c r="O803" s="11" t="s">
        <v>14</v>
      </c>
      <c r="P803" s="14"/>
    </row>
    <row r="804" spans="1:16" x14ac:dyDescent="0.25">
      <c r="A804">
        <v>2015</v>
      </c>
      <c r="B804">
        <v>7</v>
      </c>
      <c r="C804" t="s">
        <v>11</v>
      </c>
      <c r="D804" s="14" t="str">
        <f t="shared" si="33"/>
        <v>Y</v>
      </c>
      <c r="E804" s="1">
        <v>0.54513888888888895</v>
      </c>
      <c r="F804" s="1" t="str">
        <f>INDEX('Crime Level'!$R$5:$R$30,MATCH('Number of Arrests'!H804,'Crime Level'!$O$5:$O$30,0))</f>
        <v>very low</v>
      </c>
      <c r="G804" s="1" t="str">
        <f>INDEX('Attendance Level'!$H$3:$H$28,MATCH('Number of Arrests'!H804,'Attendance Level'!$C$3:$C$28,0))</f>
        <v>low</v>
      </c>
      <c r="H804" t="s">
        <v>34</v>
      </c>
      <c r="I804" t="s">
        <v>49</v>
      </c>
      <c r="J804">
        <v>29</v>
      </c>
      <c r="K804">
        <v>37</v>
      </c>
      <c r="N804">
        <v>13</v>
      </c>
      <c r="O804" s="11" t="s">
        <v>19</v>
      </c>
      <c r="P804" s="14"/>
    </row>
    <row r="805" spans="1:16" x14ac:dyDescent="0.25">
      <c r="A805">
        <v>2015</v>
      </c>
      <c r="B805">
        <v>9</v>
      </c>
      <c r="C805" t="s">
        <v>27</v>
      </c>
      <c r="D805" s="14" t="str">
        <f t="shared" si="33"/>
        <v>N</v>
      </c>
      <c r="E805" s="1">
        <v>0.72916666666666663</v>
      </c>
      <c r="F805" s="1" t="str">
        <f>INDEX('Crime Level'!$R$5:$R$30,MATCH('Number of Arrests'!H805,'Crime Level'!$O$5:$O$30,0))</f>
        <v>very low</v>
      </c>
      <c r="G805" s="1" t="str">
        <f>INDEX('Attendance Level'!$H$3:$H$28,MATCH('Number of Arrests'!H805,'Attendance Level'!$C$3:$C$28,0))</f>
        <v>low</v>
      </c>
      <c r="H805" t="s">
        <v>34</v>
      </c>
      <c r="I805" t="s">
        <v>29</v>
      </c>
      <c r="J805">
        <v>19</v>
      </c>
      <c r="K805">
        <v>22</v>
      </c>
      <c r="N805">
        <v>17</v>
      </c>
      <c r="O805" s="11" t="s">
        <v>14</v>
      </c>
      <c r="P805" s="14"/>
    </row>
    <row r="806" spans="1:16" x14ac:dyDescent="0.25">
      <c r="A806">
        <v>2015</v>
      </c>
      <c r="B806">
        <v>11</v>
      </c>
      <c r="C806" t="s">
        <v>11</v>
      </c>
      <c r="D806" s="14" t="str">
        <f t="shared" si="33"/>
        <v>Y</v>
      </c>
      <c r="E806" s="1">
        <v>0.54513888888888895</v>
      </c>
      <c r="F806" s="1" t="str">
        <f>INDEX('Crime Level'!$R$5:$R$30,MATCH('Number of Arrests'!H806,'Crime Level'!$O$5:$O$30,0))</f>
        <v>very low</v>
      </c>
      <c r="G806" s="1" t="str">
        <f>INDEX('Attendance Level'!$H$3:$H$28,MATCH('Number of Arrests'!H806,'Attendance Level'!$C$3:$C$28,0))</f>
        <v>low</v>
      </c>
      <c r="H806" t="s">
        <v>34</v>
      </c>
      <c r="I806" t="s">
        <v>36</v>
      </c>
      <c r="J806">
        <v>3</v>
      </c>
      <c r="K806">
        <v>33</v>
      </c>
      <c r="N806">
        <v>8</v>
      </c>
      <c r="O806" s="11" t="s">
        <v>19</v>
      </c>
      <c r="P806" s="14"/>
    </row>
    <row r="807" spans="1:16" x14ac:dyDescent="0.25">
      <c r="A807">
        <v>2015</v>
      </c>
      <c r="B807">
        <v>13</v>
      </c>
      <c r="C807" t="s">
        <v>11</v>
      </c>
      <c r="D807" s="14" t="str">
        <f t="shared" si="33"/>
        <v>Y</v>
      </c>
      <c r="E807" s="1">
        <v>0.54513888888888895</v>
      </c>
      <c r="F807" s="1" t="str">
        <f>INDEX('Crime Level'!$R$5:$R$30,MATCH('Number of Arrests'!H807,'Crime Level'!$O$5:$O$30,0))</f>
        <v>very low</v>
      </c>
      <c r="G807" s="1" t="str">
        <f>INDEX('Attendance Level'!$H$3:$H$28,MATCH('Number of Arrests'!H807,'Attendance Level'!$C$3:$C$28,0))</f>
        <v>low</v>
      </c>
      <c r="H807" t="s">
        <v>34</v>
      </c>
      <c r="I807" t="s">
        <v>48</v>
      </c>
      <c r="J807">
        <v>3</v>
      </c>
      <c r="K807">
        <v>17</v>
      </c>
      <c r="N807">
        <v>14</v>
      </c>
      <c r="O807" s="11" t="s">
        <v>19</v>
      </c>
      <c r="P807" s="14"/>
    </row>
    <row r="808" spans="1:16" x14ac:dyDescent="0.25">
      <c r="A808">
        <v>2015</v>
      </c>
      <c r="B808">
        <v>15</v>
      </c>
      <c r="C808" t="s">
        <v>11</v>
      </c>
      <c r="D808" s="14" t="str">
        <f t="shared" si="33"/>
        <v>Y</v>
      </c>
      <c r="E808" s="1">
        <v>0.55902777777777779</v>
      </c>
      <c r="F808" s="1" t="str">
        <f>INDEX('Crime Level'!$R$5:$R$30,MATCH('Number of Arrests'!H808,'Crime Level'!$O$5:$O$30,0))</f>
        <v>very low</v>
      </c>
      <c r="G808" s="1" t="str">
        <f>INDEX('Attendance Level'!$H$3:$H$28,MATCH('Number of Arrests'!H808,'Attendance Level'!$C$3:$C$28,0))</f>
        <v>low</v>
      </c>
      <c r="H808" t="s">
        <v>34</v>
      </c>
      <c r="I808" t="s">
        <v>25</v>
      </c>
      <c r="J808">
        <v>30</v>
      </c>
      <c r="K808">
        <v>14</v>
      </c>
      <c r="N808">
        <v>36</v>
      </c>
      <c r="O808" s="11" t="s">
        <v>14</v>
      </c>
      <c r="P808" s="14"/>
    </row>
    <row r="809" spans="1:16" x14ac:dyDescent="0.25">
      <c r="A809">
        <v>2011</v>
      </c>
      <c r="B809">
        <v>1</v>
      </c>
      <c r="C809" t="s">
        <v>11</v>
      </c>
      <c r="D809" s="14" t="str">
        <f t="shared" si="33"/>
        <v>Y</v>
      </c>
      <c r="E809" s="1">
        <v>0.55208333333333337</v>
      </c>
      <c r="F809" s="1" t="str">
        <f>INDEX('Crime Level'!$R$5:$R$29,MATCH('Number of Arrests'!H809,'Crime Level'!$O$5:$O$29,0))</f>
        <v>low</v>
      </c>
      <c r="G809" s="1" t="str">
        <f>INDEX('Attendance Level'!$H$3:$H$27,MATCH('Number of Arrests'!H809,'Attendance Level'!$C$3:$C$27,0))</f>
        <v>high</v>
      </c>
      <c r="H809" t="s">
        <v>21</v>
      </c>
      <c r="I809" t="s">
        <v>23</v>
      </c>
      <c r="J809">
        <v>33</v>
      </c>
      <c r="K809">
        <v>17</v>
      </c>
      <c r="L809" t="str">
        <f t="shared" ref="L809:L832" si="34">IF(J809&gt;K809,"win","lose")</f>
        <v>win</v>
      </c>
      <c r="N809">
        <v>3</v>
      </c>
      <c r="O809" s="11" t="s">
        <v>19</v>
      </c>
    </row>
    <row r="810" spans="1:16" x14ac:dyDescent="0.25">
      <c r="A810">
        <v>2011</v>
      </c>
      <c r="B810">
        <v>2</v>
      </c>
      <c r="C810" t="s">
        <v>11</v>
      </c>
      <c r="D810" s="14" t="str">
        <f t="shared" si="33"/>
        <v>Y</v>
      </c>
      <c r="E810" s="1">
        <v>0.54513888888888895</v>
      </c>
      <c r="F810" s="1" t="str">
        <f>INDEX('Crime Level'!$R$5:$R$29,MATCH('Number of Arrests'!H810,'Crime Level'!$O$5:$O$29,0))</f>
        <v>low</v>
      </c>
      <c r="G810" s="1" t="str">
        <f>INDEX('Attendance Level'!$H$3:$H$27,MATCH('Number of Arrests'!H810,'Attendance Level'!$C$3:$C$27,0))</f>
        <v>high</v>
      </c>
      <c r="H810" t="s">
        <v>21</v>
      </c>
      <c r="I810" t="s">
        <v>20</v>
      </c>
      <c r="J810">
        <v>24</v>
      </c>
      <c r="K810">
        <v>27</v>
      </c>
      <c r="L810" t="str">
        <f t="shared" si="34"/>
        <v>lose</v>
      </c>
      <c r="M810" t="s">
        <v>18</v>
      </c>
      <c r="N810">
        <v>4</v>
      </c>
      <c r="O810" s="11" t="s">
        <v>14</v>
      </c>
    </row>
    <row r="811" spans="1:16" x14ac:dyDescent="0.25">
      <c r="A811">
        <v>2011</v>
      </c>
      <c r="B811">
        <v>5</v>
      </c>
      <c r="C811" t="s">
        <v>11</v>
      </c>
      <c r="D811" s="14" t="str">
        <f t="shared" si="33"/>
        <v>Y</v>
      </c>
      <c r="E811" s="1">
        <v>0.54513888888888895</v>
      </c>
      <c r="F811" s="1" t="str">
        <f>INDEX('Crime Level'!$R$5:$R$29,MATCH('Number of Arrests'!H811,'Crime Level'!$O$5:$O$29,0))</f>
        <v>low</v>
      </c>
      <c r="G811" s="1" t="str">
        <f>INDEX('Attendance Level'!$H$3:$H$27,MATCH('Number of Arrests'!H811,'Attendance Level'!$C$3:$C$27,0))</f>
        <v>high</v>
      </c>
      <c r="H811" t="s">
        <v>21</v>
      </c>
      <c r="I811" t="s">
        <v>47</v>
      </c>
      <c r="J811">
        <v>48</v>
      </c>
      <c r="K811">
        <v>3</v>
      </c>
      <c r="L811" t="str">
        <f t="shared" si="34"/>
        <v>win</v>
      </c>
      <c r="N811">
        <v>3</v>
      </c>
      <c r="O811" s="11" t="s">
        <v>14</v>
      </c>
    </row>
    <row r="812" spans="1:16" x14ac:dyDescent="0.25">
      <c r="A812">
        <v>2011</v>
      </c>
      <c r="B812">
        <v>8</v>
      </c>
      <c r="C812" t="s">
        <v>11</v>
      </c>
      <c r="D812" s="14" t="str">
        <f t="shared" si="33"/>
        <v>Y</v>
      </c>
      <c r="E812" s="1">
        <v>0.55208333333333337</v>
      </c>
      <c r="F812" s="1" t="str">
        <f>INDEX('Crime Level'!$R$5:$R$29,MATCH('Number of Arrests'!H812,'Crime Level'!$O$5:$O$29,0))</f>
        <v>low</v>
      </c>
      <c r="G812" s="1" t="str">
        <f>INDEX('Attendance Level'!$H$3:$H$27,MATCH('Number of Arrests'!H812,'Attendance Level'!$C$3:$C$27,0))</f>
        <v>high</v>
      </c>
      <c r="H812" t="s">
        <v>21</v>
      </c>
      <c r="I812" t="s">
        <v>22</v>
      </c>
      <c r="J812">
        <v>20</v>
      </c>
      <c r="K812">
        <v>10</v>
      </c>
      <c r="L812" t="str">
        <f t="shared" si="34"/>
        <v>win</v>
      </c>
      <c r="N812">
        <v>1</v>
      </c>
      <c r="O812" s="11" t="s">
        <v>14</v>
      </c>
    </row>
    <row r="813" spans="1:16" x14ac:dyDescent="0.25">
      <c r="A813">
        <v>2011</v>
      </c>
      <c r="B813">
        <v>10</v>
      </c>
      <c r="C813" t="s">
        <v>11</v>
      </c>
      <c r="D813" s="14" t="str">
        <f t="shared" si="33"/>
        <v>Y</v>
      </c>
      <c r="E813" s="1">
        <v>0.55208333333333337</v>
      </c>
      <c r="F813" s="1" t="str">
        <f>INDEX('Crime Level'!$R$5:$R$29,MATCH('Number of Arrests'!H813,'Crime Level'!$O$5:$O$29,0))</f>
        <v>low</v>
      </c>
      <c r="G813" s="1" t="str">
        <f>INDEX('Attendance Level'!$H$3:$H$27,MATCH('Number of Arrests'!H813,'Attendance Level'!$C$3:$C$27,0))</f>
        <v>high</v>
      </c>
      <c r="H813" t="s">
        <v>21</v>
      </c>
      <c r="I813" t="s">
        <v>15</v>
      </c>
      <c r="J813">
        <v>27</v>
      </c>
      <c r="K813">
        <v>20</v>
      </c>
      <c r="L813" t="str">
        <f t="shared" si="34"/>
        <v>win</v>
      </c>
      <c r="N813">
        <v>0</v>
      </c>
      <c r="O813" s="11" t="s">
        <v>14</v>
      </c>
    </row>
    <row r="814" spans="1:16" x14ac:dyDescent="0.25">
      <c r="A814">
        <v>2011</v>
      </c>
      <c r="B814">
        <v>11</v>
      </c>
      <c r="C814" t="s">
        <v>11</v>
      </c>
      <c r="D814" s="14" t="str">
        <f t="shared" si="33"/>
        <v>Y</v>
      </c>
      <c r="E814" s="1">
        <v>0.54513888888888895</v>
      </c>
      <c r="F814" s="1" t="str">
        <f>INDEX('Crime Level'!$R$5:$R$29,MATCH('Number of Arrests'!H814,'Crime Level'!$O$5:$O$29,0))</f>
        <v>low</v>
      </c>
      <c r="G814" s="1" t="str">
        <f>INDEX('Attendance Level'!$H$3:$H$27,MATCH('Number of Arrests'!H814,'Attendance Level'!$C$3:$C$27,0))</f>
        <v>high</v>
      </c>
      <c r="H814" t="s">
        <v>21</v>
      </c>
      <c r="I814" t="s">
        <v>12</v>
      </c>
      <c r="J814">
        <v>23</v>
      </c>
      <c r="K814">
        <v>7</v>
      </c>
      <c r="L814" t="str">
        <f t="shared" si="34"/>
        <v>win</v>
      </c>
      <c r="N814">
        <v>4</v>
      </c>
      <c r="O814" s="11" t="s">
        <v>19</v>
      </c>
    </row>
    <row r="815" spans="1:16" x14ac:dyDescent="0.25">
      <c r="A815">
        <v>2011</v>
      </c>
      <c r="B815">
        <v>13</v>
      </c>
      <c r="C815" t="s">
        <v>11</v>
      </c>
      <c r="D815" s="14" t="str">
        <f t="shared" si="33"/>
        <v>Y</v>
      </c>
      <c r="E815" s="1">
        <v>0.55208333333333337</v>
      </c>
      <c r="F815" s="1" t="str">
        <f>INDEX('Crime Level'!$R$5:$R$29,MATCH('Number of Arrests'!H815,'Crime Level'!$O$5:$O$29,0))</f>
        <v>low</v>
      </c>
      <c r="G815" s="1" t="str">
        <f>INDEX('Attendance Level'!$H$3:$H$27,MATCH('Number of Arrests'!H815,'Attendance Level'!$C$3:$C$27,0))</f>
        <v>high</v>
      </c>
      <c r="H815" t="s">
        <v>21</v>
      </c>
      <c r="I815" t="s">
        <v>17</v>
      </c>
      <c r="J815">
        <v>26</v>
      </c>
      <c r="K815">
        <v>0</v>
      </c>
      <c r="L815" t="str">
        <f t="shared" si="34"/>
        <v>win</v>
      </c>
      <c r="N815">
        <v>4</v>
      </c>
      <c r="O815" s="11" t="s">
        <v>19</v>
      </c>
    </row>
    <row r="816" spans="1:16" x14ac:dyDescent="0.25">
      <c r="A816">
        <v>2011</v>
      </c>
      <c r="B816">
        <v>15</v>
      </c>
      <c r="C816" t="s">
        <v>27</v>
      </c>
      <c r="D816" s="14" t="str">
        <f t="shared" si="33"/>
        <v>N</v>
      </c>
      <c r="E816" s="1">
        <v>0.72916666666666663</v>
      </c>
      <c r="F816" s="1" t="str">
        <f>INDEX('Crime Level'!$R$5:$R$29,MATCH('Number of Arrests'!H816,'Crime Level'!$O$5:$O$29,0))</f>
        <v>low</v>
      </c>
      <c r="G816" s="1" t="str">
        <f>INDEX('Attendance Level'!$H$3:$H$27,MATCH('Number of Arrests'!H816,'Attendance Level'!$C$3:$C$27,0))</f>
        <v>high</v>
      </c>
      <c r="H816" t="s">
        <v>21</v>
      </c>
      <c r="I816" t="s">
        <v>16</v>
      </c>
      <c r="J816">
        <v>20</v>
      </c>
      <c r="K816">
        <v>3</v>
      </c>
      <c r="L816" t="str">
        <f t="shared" si="34"/>
        <v>win</v>
      </c>
      <c r="N816">
        <v>10</v>
      </c>
      <c r="O816" s="11" t="s">
        <v>14</v>
      </c>
    </row>
    <row r="817" spans="1:15" x14ac:dyDescent="0.25">
      <c r="A817">
        <v>2012</v>
      </c>
      <c r="B817">
        <v>2</v>
      </c>
      <c r="C817" t="s">
        <v>11</v>
      </c>
      <c r="D817" s="14" t="str">
        <f t="shared" si="33"/>
        <v>Y</v>
      </c>
      <c r="E817" s="1">
        <v>0.72222222222222221</v>
      </c>
      <c r="F817" s="1" t="str">
        <f>INDEX('Crime Level'!$R$5:$R$29,MATCH('Number of Arrests'!H817,'Crime Level'!$O$5:$O$29,0))</f>
        <v>low</v>
      </c>
      <c r="G817" s="1" t="str">
        <f>INDEX('Attendance Level'!$H$3:$H$27,MATCH('Number of Arrests'!H817,'Attendance Level'!$C$3:$C$27,0))</f>
        <v>high</v>
      </c>
      <c r="H817" t="s">
        <v>21</v>
      </c>
      <c r="I817" t="s">
        <v>28</v>
      </c>
      <c r="J817">
        <v>27</v>
      </c>
      <c r="K817">
        <v>19</v>
      </c>
      <c r="L817" t="str">
        <f t="shared" si="34"/>
        <v>win</v>
      </c>
      <c r="N817">
        <v>1</v>
      </c>
      <c r="O817" s="11" t="s">
        <v>14</v>
      </c>
    </row>
    <row r="818" spans="1:15" x14ac:dyDescent="0.25">
      <c r="A818">
        <v>2012</v>
      </c>
      <c r="B818">
        <v>5</v>
      </c>
      <c r="C818" t="s">
        <v>11</v>
      </c>
      <c r="D818" s="14" t="str">
        <f t="shared" si="33"/>
        <v>Y</v>
      </c>
      <c r="E818" s="1">
        <v>0.55902777777777779</v>
      </c>
      <c r="F818" s="1" t="str">
        <f>INDEX('Crime Level'!$R$5:$R$29,MATCH('Number of Arrests'!H818,'Crime Level'!$O$5:$O$29,0))</f>
        <v>low</v>
      </c>
      <c r="G818" s="1" t="str">
        <f>INDEX('Attendance Level'!$H$3:$H$27,MATCH('Number of Arrests'!H818,'Attendance Level'!$C$3:$C$27,0))</f>
        <v>high</v>
      </c>
      <c r="H818" t="s">
        <v>21</v>
      </c>
      <c r="I818" t="s">
        <v>26</v>
      </c>
      <c r="J818">
        <v>13</v>
      </c>
      <c r="K818">
        <v>6</v>
      </c>
      <c r="L818" t="str">
        <f t="shared" si="34"/>
        <v>win</v>
      </c>
      <c r="N818">
        <v>7</v>
      </c>
      <c r="O818" s="11" t="s">
        <v>14</v>
      </c>
    </row>
    <row r="819" spans="1:15" x14ac:dyDescent="0.25">
      <c r="A819">
        <v>2012</v>
      </c>
      <c r="B819">
        <v>6</v>
      </c>
      <c r="C819" t="s">
        <v>11</v>
      </c>
      <c r="D819" s="14" t="str">
        <f t="shared" si="33"/>
        <v>Y</v>
      </c>
      <c r="E819" s="1">
        <v>0.55902777777777779</v>
      </c>
      <c r="F819" s="1" t="str">
        <f>INDEX('Crime Level'!$R$5:$R$29,MATCH('Number of Arrests'!H819,'Crime Level'!$O$5:$O$29,0))</f>
        <v>low</v>
      </c>
      <c r="G819" s="1" t="str">
        <f>INDEX('Attendance Level'!$H$3:$H$27,MATCH('Number of Arrests'!H819,'Attendance Level'!$C$3:$C$27,0))</f>
        <v>high</v>
      </c>
      <c r="H819" t="s">
        <v>21</v>
      </c>
      <c r="I819" t="s">
        <v>15</v>
      </c>
      <c r="J819">
        <v>3</v>
      </c>
      <c r="K819">
        <v>26</v>
      </c>
      <c r="L819" t="str">
        <f t="shared" si="34"/>
        <v>lose</v>
      </c>
      <c r="N819">
        <v>2</v>
      </c>
      <c r="O819" s="11" t="s">
        <v>14</v>
      </c>
    </row>
    <row r="820" spans="1:15" x14ac:dyDescent="0.25">
      <c r="A820">
        <v>2012</v>
      </c>
      <c r="B820">
        <v>7</v>
      </c>
      <c r="C820" t="s">
        <v>30</v>
      </c>
      <c r="D820" s="14" t="str">
        <f t="shared" si="33"/>
        <v>N</v>
      </c>
      <c r="E820" s="1">
        <v>0.72916666666666663</v>
      </c>
      <c r="F820" s="1" t="str">
        <f>INDEX('Crime Level'!$R$5:$R$29,MATCH('Number of Arrests'!H820,'Crime Level'!$O$5:$O$29,0))</f>
        <v>low</v>
      </c>
      <c r="G820" s="1" t="str">
        <f>INDEX('Attendance Level'!$H$3:$H$27,MATCH('Number of Arrests'!H820,'Attendance Level'!$C$3:$C$27,0))</f>
        <v>high</v>
      </c>
      <c r="H820" t="s">
        <v>21</v>
      </c>
      <c r="I820" t="s">
        <v>23</v>
      </c>
      <c r="J820">
        <v>13</v>
      </c>
      <c r="K820">
        <v>6</v>
      </c>
      <c r="L820" t="str">
        <f t="shared" si="34"/>
        <v>win</v>
      </c>
      <c r="N820">
        <v>6</v>
      </c>
      <c r="O820" s="11" t="s">
        <v>19</v>
      </c>
    </row>
    <row r="821" spans="1:15" x14ac:dyDescent="0.25">
      <c r="A821">
        <v>2012</v>
      </c>
      <c r="B821">
        <v>10</v>
      </c>
      <c r="C821" t="s">
        <v>11</v>
      </c>
      <c r="D821" s="14" t="str">
        <f t="shared" si="33"/>
        <v>Y</v>
      </c>
      <c r="E821" s="1">
        <v>0.55902777777777779</v>
      </c>
      <c r="F821" s="1" t="str">
        <f>INDEX('Crime Level'!$R$5:$R$29,MATCH('Number of Arrests'!H821,'Crime Level'!$O$5:$O$29,0))</f>
        <v>low</v>
      </c>
      <c r="G821" s="1" t="str">
        <f>INDEX('Attendance Level'!$H$3:$H$27,MATCH('Number of Arrests'!H821,'Attendance Level'!$C$3:$C$27,0))</f>
        <v>high</v>
      </c>
      <c r="H821" t="s">
        <v>21</v>
      </c>
      <c r="I821" t="s">
        <v>17</v>
      </c>
      <c r="J821">
        <v>24</v>
      </c>
      <c r="K821">
        <v>24</v>
      </c>
      <c r="L821" t="str">
        <f t="shared" si="34"/>
        <v>lose</v>
      </c>
      <c r="M821" t="s">
        <v>18</v>
      </c>
      <c r="N821">
        <v>8</v>
      </c>
      <c r="O821" s="11" t="s">
        <v>19</v>
      </c>
    </row>
    <row r="822" spans="1:15" x14ac:dyDescent="0.25">
      <c r="A822">
        <v>2012</v>
      </c>
      <c r="B822">
        <v>11</v>
      </c>
      <c r="C822" t="s">
        <v>27</v>
      </c>
      <c r="D822" s="14" t="str">
        <f t="shared" si="33"/>
        <v>N</v>
      </c>
      <c r="E822" s="1">
        <v>0.73611111111111116</v>
      </c>
      <c r="F822" s="1" t="str">
        <f>INDEX('Crime Level'!$R$5:$R$29,MATCH('Number of Arrests'!H822,'Crime Level'!$O$5:$O$29,0))</f>
        <v>low</v>
      </c>
      <c r="G822" s="1" t="str">
        <f>INDEX('Attendance Level'!$H$3:$H$27,MATCH('Number of Arrests'!H822,'Attendance Level'!$C$3:$C$27,0))</f>
        <v>high</v>
      </c>
      <c r="H822" t="s">
        <v>21</v>
      </c>
      <c r="I822" t="s">
        <v>29</v>
      </c>
      <c r="J822">
        <v>32</v>
      </c>
      <c r="K822">
        <v>7</v>
      </c>
      <c r="L822" t="str">
        <f t="shared" si="34"/>
        <v>win</v>
      </c>
      <c r="N822">
        <v>1</v>
      </c>
      <c r="O822" s="11" t="s">
        <v>14</v>
      </c>
    </row>
    <row r="823" spans="1:15" x14ac:dyDescent="0.25">
      <c r="A823">
        <v>2012</v>
      </c>
      <c r="B823">
        <v>14</v>
      </c>
      <c r="C823" t="s">
        <v>11</v>
      </c>
      <c r="D823" s="14" t="str">
        <f t="shared" si="33"/>
        <v>Y</v>
      </c>
      <c r="E823" s="1">
        <v>0.54513888888888895</v>
      </c>
      <c r="F823" s="1" t="str">
        <f>INDEX('Crime Level'!$R$5:$R$29,MATCH('Number of Arrests'!H823,'Crime Level'!$O$5:$O$29,0))</f>
        <v>low</v>
      </c>
      <c r="G823" s="1" t="str">
        <f>INDEX('Attendance Level'!$H$3:$H$27,MATCH('Number of Arrests'!H823,'Attendance Level'!$C$3:$C$27,0))</f>
        <v>high</v>
      </c>
      <c r="H823" t="s">
        <v>21</v>
      </c>
      <c r="I823" t="s">
        <v>25</v>
      </c>
      <c r="J823">
        <v>27</v>
      </c>
      <c r="K823">
        <v>13</v>
      </c>
      <c r="L823" t="str">
        <f t="shared" si="34"/>
        <v>win</v>
      </c>
      <c r="N823">
        <v>12</v>
      </c>
      <c r="O823" s="11" t="s">
        <v>14</v>
      </c>
    </row>
    <row r="824" spans="1:15" x14ac:dyDescent="0.25">
      <c r="A824">
        <v>2012</v>
      </c>
      <c r="B824">
        <v>17</v>
      </c>
      <c r="C824" t="s">
        <v>11</v>
      </c>
      <c r="D824" s="14" t="str">
        <f t="shared" si="33"/>
        <v>Y</v>
      </c>
      <c r="E824" s="1">
        <v>0.55902777777777779</v>
      </c>
      <c r="F824" s="1" t="str">
        <f>INDEX('Crime Level'!$R$5:$R$29,MATCH('Number of Arrests'!H824,'Crime Level'!$O$5:$O$29,0))</f>
        <v>low</v>
      </c>
      <c r="G824" s="1" t="str">
        <f>INDEX('Attendance Level'!$H$3:$H$27,MATCH('Number of Arrests'!H824,'Attendance Level'!$C$3:$C$27,0))</f>
        <v>high</v>
      </c>
      <c r="H824" t="s">
        <v>21</v>
      </c>
      <c r="I824" t="s">
        <v>12</v>
      </c>
      <c r="J824">
        <v>27</v>
      </c>
      <c r="K824">
        <v>13</v>
      </c>
      <c r="L824" t="str">
        <f t="shared" si="34"/>
        <v>win</v>
      </c>
      <c r="N824">
        <v>5</v>
      </c>
      <c r="O824" s="11" t="s">
        <v>19</v>
      </c>
    </row>
    <row r="825" spans="1:15" x14ac:dyDescent="0.25">
      <c r="A825">
        <v>2013</v>
      </c>
      <c r="B825">
        <v>1</v>
      </c>
      <c r="C825" t="s">
        <v>11</v>
      </c>
      <c r="D825" s="14" t="str">
        <f t="shared" si="33"/>
        <v>Y</v>
      </c>
      <c r="E825" s="1">
        <v>0.55902777777777779</v>
      </c>
      <c r="F825" s="1" t="str">
        <f>INDEX('Crime Level'!$R$5:$R$29,MATCH('Number of Arrests'!H825,'Crime Level'!$O$5:$O$29,0))</f>
        <v>low</v>
      </c>
      <c r="G825" s="1" t="str">
        <f>INDEX('Attendance Level'!$H$3:$H$27,MATCH('Number of Arrests'!H825,'Attendance Level'!$C$3:$C$27,0))</f>
        <v>high</v>
      </c>
      <c r="H825" t="s">
        <v>21</v>
      </c>
      <c r="I825" t="s">
        <v>41</v>
      </c>
      <c r="J825">
        <v>34</v>
      </c>
      <c r="K825">
        <v>28</v>
      </c>
      <c r="L825" t="str">
        <f t="shared" si="34"/>
        <v>win</v>
      </c>
      <c r="N825">
        <v>5</v>
      </c>
      <c r="O825" s="11" t="s">
        <v>14</v>
      </c>
    </row>
    <row r="826" spans="1:15" x14ac:dyDescent="0.25">
      <c r="A826">
        <v>2013</v>
      </c>
      <c r="B826">
        <v>3</v>
      </c>
      <c r="C826" t="s">
        <v>11</v>
      </c>
      <c r="D826" s="14" t="str">
        <f t="shared" si="33"/>
        <v>Y</v>
      </c>
      <c r="E826" s="1">
        <v>0.55902777777777779</v>
      </c>
      <c r="F826" s="1" t="str">
        <f>INDEX('Crime Level'!$R$5:$R$29,MATCH('Number of Arrests'!H826,'Crime Level'!$O$5:$O$29,0))</f>
        <v>low</v>
      </c>
      <c r="G826" s="1" t="str">
        <f>INDEX('Attendance Level'!$H$3:$H$27,MATCH('Number of Arrests'!H826,'Attendance Level'!$C$3:$C$27,0))</f>
        <v>high</v>
      </c>
      <c r="H826" t="s">
        <v>21</v>
      </c>
      <c r="I826" t="s">
        <v>33</v>
      </c>
      <c r="J826">
        <v>7</v>
      </c>
      <c r="K826">
        <v>27</v>
      </c>
      <c r="L826" t="str">
        <f t="shared" si="34"/>
        <v>lose</v>
      </c>
      <c r="N826">
        <v>6</v>
      </c>
      <c r="O826" s="11" t="s">
        <v>14</v>
      </c>
    </row>
    <row r="827" spans="1:15" x14ac:dyDescent="0.25">
      <c r="A827">
        <v>2013</v>
      </c>
      <c r="B827">
        <v>5</v>
      </c>
      <c r="C827" t="s">
        <v>11</v>
      </c>
      <c r="D827" s="14" t="str">
        <f t="shared" si="33"/>
        <v>Y</v>
      </c>
      <c r="E827" s="1">
        <v>0.72916666666666663</v>
      </c>
      <c r="F827" s="1" t="str">
        <f>INDEX('Crime Level'!$R$5:$R$29,MATCH('Number of Arrests'!H827,'Crime Level'!$O$5:$O$29,0))</f>
        <v>low</v>
      </c>
      <c r="G827" s="1" t="str">
        <f>INDEX('Attendance Level'!$H$3:$H$27,MATCH('Number of Arrests'!H827,'Attendance Level'!$C$3:$C$27,0))</f>
        <v>high</v>
      </c>
      <c r="H827" t="s">
        <v>21</v>
      </c>
      <c r="I827" t="s">
        <v>32</v>
      </c>
      <c r="J827">
        <v>34</v>
      </c>
      <c r="K827">
        <v>3</v>
      </c>
      <c r="L827" t="str">
        <f t="shared" si="34"/>
        <v>win</v>
      </c>
      <c r="N827">
        <v>1</v>
      </c>
      <c r="O827" s="11" t="s">
        <v>14</v>
      </c>
    </row>
    <row r="828" spans="1:15" x14ac:dyDescent="0.25">
      <c r="A828">
        <v>2013</v>
      </c>
      <c r="B828">
        <v>6</v>
      </c>
      <c r="C828" t="s">
        <v>11</v>
      </c>
      <c r="D828" s="14" t="str">
        <f t="shared" si="33"/>
        <v>Y</v>
      </c>
      <c r="E828" s="1">
        <v>0.55902777777777779</v>
      </c>
      <c r="F828" s="1" t="str">
        <f>INDEX('Crime Level'!$R$5:$R$29,MATCH('Number of Arrests'!H828,'Crime Level'!$O$5:$O$29,0))</f>
        <v>low</v>
      </c>
      <c r="G828" s="1" t="str">
        <f>INDEX('Attendance Level'!$H$3:$H$27,MATCH('Number of Arrests'!H828,'Attendance Level'!$C$3:$C$27,0))</f>
        <v>high</v>
      </c>
      <c r="H828" t="s">
        <v>21</v>
      </c>
      <c r="I828" t="s">
        <v>12</v>
      </c>
      <c r="J828">
        <v>32</v>
      </c>
      <c r="K828">
        <v>20</v>
      </c>
      <c r="L828" t="str">
        <f t="shared" si="34"/>
        <v>win</v>
      </c>
      <c r="N828">
        <v>6</v>
      </c>
      <c r="O828" s="11" t="s">
        <v>19</v>
      </c>
    </row>
    <row r="829" spans="1:15" x14ac:dyDescent="0.25">
      <c r="A829">
        <v>2013</v>
      </c>
      <c r="B829">
        <v>10</v>
      </c>
      <c r="C829" t="s">
        <v>11</v>
      </c>
      <c r="D829" s="14" t="str">
        <f t="shared" si="33"/>
        <v>Y</v>
      </c>
      <c r="E829" s="1">
        <v>0.54513888888888895</v>
      </c>
      <c r="F829" s="1" t="str">
        <f>INDEX('Crime Level'!$R$5:$R$29,MATCH('Number of Arrests'!H829,'Crime Level'!$O$5:$O$29,0))</f>
        <v>low</v>
      </c>
      <c r="G829" s="1" t="str">
        <f>INDEX('Attendance Level'!$H$3:$H$27,MATCH('Number of Arrests'!H829,'Attendance Level'!$C$3:$C$27,0))</f>
        <v>high</v>
      </c>
      <c r="H829" t="s">
        <v>21</v>
      </c>
      <c r="I829" t="s">
        <v>13</v>
      </c>
      <c r="J829">
        <v>9</v>
      </c>
      <c r="K829">
        <v>10</v>
      </c>
      <c r="L829" t="str">
        <f t="shared" si="34"/>
        <v>lose</v>
      </c>
      <c r="N829">
        <v>1</v>
      </c>
      <c r="O829" s="11" t="s">
        <v>14</v>
      </c>
    </row>
    <row r="830" spans="1:15" x14ac:dyDescent="0.25">
      <c r="A830">
        <v>2013</v>
      </c>
      <c r="B830">
        <v>13</v>
      </c>
      <c r="C830" t="s">
        <v>11</v>
      </c>
      <c r="D830" s="14" t="str">
        <f t="shared" si="33"/>
        <v>Y</v>
      </c>
      <c r="E830" s="1">
        <v>0.54513888888888895</v>
      </c>
      <c r="F830" s="1" t="str">
        <f>INDEX('Crime Level'!$R$5:$R$29,MATCH('Number of Arrests'!H830,'Crime Level'!$O$5:$O$29,0))</f>
        <v>low</v>
      </c>
      <c r="G830" s="1" t="str">
        <f>INDEX('Attendance Level'!$H$3:$H$27,MATCH('Number of Arrests'!H830,'Attendance Level'!$C$3:$C$27,0))</f>
        <v>high</v>
      </c>
      <c r="H830" t="s">
        <v>21</v>
      </c>
      <c r="I830" t="s">
        <v>17</v>
      </c>
      <c r="J830">
        <v>23</v>
      </c>
      <c r="K830">
        <v>13</v>
      </c>
      <c r="L830" t="str">
        <f t="shared" si="34"/>
        <v>win</v>
      </c>
      <c r="N830">
        <v>3</v>
      </c>
      <c r="O830" s="11" t="s">
        <v>19</v>
      </c>
    </row>
    <row r="831" spans="1:15" x14ac:dyDescent="0.25">
      <c r="A831">
        <v>2013</v>
      </c>
      <c r="B831">
        <v>14</v>
      </c>
      <c r="C831" t="s">
        <v>11</v>
      </c>
      <c r="D831" s="14" t="str">
        <f t="shared" si="33"/>
        <v>Y</v>
      </c>
      <c r="E831" s="1">
        <v>0.55902777777777779</v>
      </c>
      <c r="F831" s="1" t="str">
        <f>INDEX('Crime Level'!$R$5:$R$29,MATCH('Number of Arrests'!H831,'Crime Level'!$O$5:$O$29,0))</f>
        <v>low</v>
      </c>
      <c r="G831" s="1" t="str">
        <f>INDEX('Attendance Level'!$H$3:$H$27,MATCH('Number of Arrests'!H831,'Attendance Level'!$C$3:$C$27,0))</f>
        <v>high</v>
      </c>
      <c r="H831" t="s">
        <v>21</v>
      </c>
      <c r="I831" t="s">
        <v>23</v>
      </c>
      <c r="J831">
        <v>19</v>
      </c>
      <c r="K831">
        <v>17</v>
      </c>
      <c r="L831" t="str">
        <f t="shared" si="34"/>
        <v>win</v>
      </c>
      <c r="N831">
        <v>6</v>
      </c>
      <c r="O831" s="11" t="s">
        <v>19</v>
      </c>
    </row>
    <row r="832" spans="1:15" x14ac:dyDescent="0.25">
      <c r="A832">
        <v>2013</v>
      </c>
      <c r="B832">
        <v>16</v>
      </c>
      <c r="C832" t="s">
        <v>27</v>
      </c>
      <c r="D832" s="14" t="str">
        <f t="shared" si="33"/>
        <v>N</v>
      </c>
      <c r="E832" s="1">
        <v>0.73611111111111116</v>
      </c>
      <c r="F832" s="1" t="str">
        <f>INDEX('Crime Level'!$R$5:$R$29,MATCH('Number of Arrests'!H832,'Crime Level'!$O$5:$O$29,0))</f>
        <v>low</v>
      </c>
      <c r="G832" s="1" t="str">
        <f>INDEX('Attendance Level'!$H$3:$H$27,MATCH('Number of Arrests'!H832,'Attendance Level'!$C$3:$C$27,0))</f>
        <v>high</v>
      </c>
      <c r="H832" t="s">
        <v>21</v>
      </c>
      <c r="I832" t="s">
        <v>31</v>
      </c>
      <c r="J832">
        <v>34</v>
      </c>
      <c r="K832">
        <v>24</v>
      </c>
      <c r="L832" t="str">
        <f t="shared" si="34"/>
        <v>win</v>
      </c>
      <c r="N832">
        <v>0</v>
      </c>
      <c r="O832" s="11" t="s">
        <v>14</v>
      </c>
    </row>
    <row r="833" spans="1:16" x14ac:dyDescent="0.25">
      <c r="A833">
        <v>2014</v>
      </c>
      <c r="B833">
        <v>2</v>
      </c>
      <c r="C833" t="s">
        <v>11</v>
      </c>
      <c r="D833" s="14" t="str">
        <f t="shared" si="33"/>
        <v>Y</v>
      </c>
      <c r="E833" s="1">
        <v>0.72916666666666663</v>
      </c>
      <c r="F833" s="1" t="str">
        <f>INDEX('Crime Level'!$R$5:$R$29,MATCH('Number of Arrests'!H833,'Crime Level'!$O$5:$O$29,0))</f>
        <v>low</v>
      </c>
      <c r="G833" s="1" t="str">
        <f>INDEX('Attendance Level'!$H$3:$H$27,MATCH('Number of Arrests'!H833,'Attendance Level'!$C$3:$C$27,0))</f>
        <v>high</v>
      </c>
      <c r="H833" t="s">
        <v>21</v>
      </c>
      <c r="I833" t="s">
        <v>29</v>
      </c>
      <c r="J833">
        <v>20</v>
      </c>
      <c r="K833">
        <v>28</v>
      </c>
      <c r="N833">
        <v>35</v>
      </c>
      <c r="O833" s="11" t="s">
        <v>14</v>
      </c>
      <c r="P833" s="14"/>
    </row>
    <row r="834" spans="1:16" x14ac:dyDescent="0.25">
      <c r="A834">
        <v>2014</v>
      </c>
      <c r="B834">
        <v>4</v>
      </c>
      <c r="C834" t="s">
        <v>11</v>
      </c>
      <c r="D834" s="14" t="str">
        <f t="shared" si="33"/>
        <v>Y</v>
      </c>
      <c r="E834" s="1">
        <v>0.55902777777777779</v>
      </c>
      <c r="F834" s="1" t="str">
        <f>INDEX('Crime Level'!$R$5:$R$29,MATCH('Number of Arrests'!H834,'Crime Level'!$O$5:$O$29,0))</f>
        <v>low</v>
      </c>
      <c r="G834" s="1" t="str">
        <f>INDEX('Attendance Level'!$H$3:$H$27,MATCH('Number of Arrests'!H834,'Attendance Level'!$C$3:$C$27,0))</f>
        <v>high</v>
      </c>
      <c r="H834" t="s">
        <v>21</v>
      </c>
      <c r="I834" t="s">
        <v>24</v>
      </c>
      <c r="J834">
        <v>26</v>
      </c>
      <c r="K834">
        <v>21</v>
      </c>
      <c r="N834">
        <v>20</v>
      </c>
      <c r="O834" s="11" t="s">
        <v>14</v>
      </c>
      <c r="P834" s="14"/>
    </row>
    <row r="835" spans="1:16" x14ac:dyDescent="0.25">
      <c r="A835">
        <v>2014</v>
      </c>
      <c r="B835">
        <v>5</v>
      </c>
      <c r="C835" t="s">
        <v>11</v>
      </c>
      <c r="D835" s="14" t="str">
        <f t="shared" ref="D835:D898" si="35">IF(OR(C835="Sunday",C835="Saturday"),"Y","N")</f>
        <v>Y</v>
      </c>
      <c r="E835" s="1">
        <v>0.55902777777777779</v>
      </c>
      <c r="F835" s="1" t="str">
        <f>INDEX('Crime Level'!$R$5:$R$29,MATCH('Number of Arrests'!H835,'Crime Level'!$O$5:$O$29,0))</f>
        <v>low</v>
      </c>
      <c r="G835" s="1" t="str">
        <f>INDEX('Attendance Level'!$H$3:$H$27,MATCH('Number of Arrests'!H835,'Attendance Level'!$C$3:$C$27,0))</f>
        <v>high</v>
      </c>
      <c r="H835" t="s">
        <v>21</v>
      </c>
      <c r="I835" t="s">
        <v>36</v>
      </c>
      <c r="J835">
        <v>22</v>
      </c>
      <c r="K835">
        <v>17</v>
      </c>
      <c r="N835">
        <v>33</v>
      </c>
      <c r="O835" s="11" t="s">
        <v>14</v>
      </c>
      <c r="P835" s="14"/>
    </row>
    <row r="836" spans="1:16" x14ac:dyDescent="0.25">
      <c r="A836">
        <v>2014</v>
      </c>
      <c r="B836">
        <v>9</v>
      </c>
      <c r="C836" t="s">
        <v>11</v>
      </c>
      <c r="D836" s="14" t="str">
        <f t="shared" si="35"/>
        <v>Y</v>
      </c>
      <c r="E836" s="1">
        <v>0.54513888888888895</v>
      </c>
      <c r="F836" s="1" t="str">
        <f>INDEX('Crime Level'!$R$5:$R$29,MATCH('Number of Arrests'!H836,'Crime Level'!$O$5:$O$29,0))</f>
        <v>low</v>
      </c>
      <c r="G836" s="1" t="str">
        <f>INDEX('Attendance Level'!$H$3:$H$27,MATCH('Number of Arrests'!H836,'Attendance Level'!$C$3:$C$27,0))</f>
        <v>high</v>
      </c>
      <c r="H836" t="s">
        <v>21</v>
      </c>
      <c r="I836" t="s">
        <v>17</v>
      </c>
      <c r="J836">
        <v>10</v>
      </c>
      <c r="K836">
        <v>13</v>
      </c>
      <c r="N836">
        <v>25</v>
      </c>
      <c r="O836" s="11" t="s">
        <v>19</v>
      </c>
      <c r="P836" s="14"/>
    </row>
    <row r="837" spans="1:16" x14ac:dyDescent="0.25">
      <c r="A837">
        <v>2014</v>
      </c>
      <c r="B837">
        <v>12</v>
      </c>
      <c r="C837" t="s">
        <v>11</v>
      </c>
      <c r="D837" s="14" t="str">
        <f t="shared" si="35"/>
        <v>Y</v>
      </c>
      <c r="E837" s="1">
        <v>0.55902777777777779</v>
      </c>
      <c r="F837" s="1" t="str">
        <f>INDEX('Crime Level'!$R$5:$R$29,MATCH('Number of Arrests'!H837,'Crime Level'!$O$5:$O$29,0))</f>
        <v>low</v>
      </c>
      <c r="G837" s="1" t="str">
        <f>INDEX('Attendance Level'!$H$3:$H$27,MATCH('Number of Arrests'!H837,'Attendance Level'!$C$3:$C$27,0))</f>
        <v>high</v>
      </c>
      <c r="H837" t="s">
        <v>21</v>
      </c>
      <c r="I837" t="s">
        <v>35</v>
      </c>
      <c r="J837">
        <v>17</v>
      </c>
      <c r="K837">
        <v>13</v>
      </c>
      <c r="N837">
        <v>24</v>
      </c>
      <c r="O837" s="11" t="s">
        <v>14</v>
      </c>
      <c r="P837" s="14"/>
    </row>
    <row r="838" spans="1:16" x14ac:dyDescent="0.25">
      <c r="A838">
        <v>2014</v>
      </c>
      <c r="B838">
        <v>13</v>
      </c>
      <c r="C838" t="s">
        <v>30</v>
      </c>
      <c r="D838" s="14" t="str">
        <f t="shared" si="35"/>
        <v>N</v>
      </c>
      <c r="E838" s="1">
        <v>0.72916666666666663</v>
      </c>
      <c r="F838" s="1" t="str">
        <f>INDEX('Crime Level'!$R$5:$R$29,MATCH('Number of Arrests'!H838,'Crime Level'!$O$5:$O$29,0))</f>
        <v>low</v>
      </c>
      <c r="G838" s="1" t="str">
        <f>INDEX('Attendance Level'!$H$3:$H$27,MATCH('Number of Arrests'!H838,'Attendance Level'!$C$3:$C$27,0))</f>
        <v>high</v>
      </c>
      <c r="H838" t="s">
        <v>21</v>
      </c>
      <c r="I838" t="s">
        <v>23</v>
      </c>
      <c r="J838">
        <v>3</v>
      </c>
      <c r="K838">
        <v>19</v>
      </c>
      <c r="N838">
        <v>30</v>
      </c>
      <c r="O838" s="11" t="s">
        <v>19</v>
      </c>
      <c r="P838" s="14"/>
    </row>
    <row r="839" spans="1:16" x14ac:dyDescent="0.25">
      <c r="A839">
        <v>2014</v>
      </c>
      <c r="B839">
        <v>16</v>
      </c>
      <c r="C839" t="s">
        <v>46</v>
      </c>
      <c r="D839" s="14" t="str">
        <f t="shared" si="35"/>
        <v>Y</v>
      </c>
      <c r="E839" s="1">
        <v>0.72569444444444453</v>
      </c>
      <c r="F839" s="1" t="str">
        <f>INDEX('Crime Level'!$R$5:$R$29,MATCH('Number of Arrests'!H839,'Crime Level'!$O$5:$O$29,0))</f>
        <v>low</v>
      </c>
      <c r="G839" s="1" t="str">
        <f>INDEX('Attendance Level'!$H$3:$H$27,MATCH('Number of Arrests'!H839,'Attendance Level'!$C$3:$C$27,0))</f>
        <v>high</v>
      </c>
      <c r="H839" t="s">
        <v>21</v>
      </c>
      <c r="I839" t="s">
        <v>34</v>
      </c>
      <c r="J839">
        <v>35</v>
      </c>
      <c r="K839">
        <v>38</v>
      </c>
      <c r="M839" t="s">
        <v>18</v>
      </c>
      <c r="N839">
        <v>25</v>
      </c>
      <c r="O839" s="11" t="s">
        <v>14</v>
      </c>
      <c r="P839" s="14"/>
    </row>
    <row r="840" spans="1:16" x14ac:dyDescent="0.25">
      <c r="A840">
        <v>2014</v>
      </c>
      <c r="B840">
        <v>17</v>
      </c>
      <c r="C840" t="s">
        <v>11</v>
      </c>
      <c r="D840" s="14" t="str">
        <f t="shared" si="35"/>
        <v>Y</v>
      </c>
      <c r="E840" s="1">
        <v>0.55902777777777779</v>
      </c>
      <c r="F840" s="1" t="str">
        <f>INDEX('Crime Level'!$R$5:$R$29,MATCH('Number of Arrests'!H840,'Crime Level'!$O$5:$O$29,0))</f>
        <v>low</v>
      </c>
      <c r="G840" s="1" t="str">
        <f>INDEX('Attendance Level'!$H$3:$H$27,MATCH('Number of Arrests'!H840,'Attendance Level'!$C$3:$C$27,0))</f>
        <v>high</v>
      </c>
      <c r="H840" t="s">
        <v>21</v>
      </c>
      <c r="I840" t="s">
        <v>12</v>
      </c>
      <c r="J840">
        <v>20</v>
      </c>
      <c r="K840">
        <v>17</v>
      </c>
      <c r="N840">
        <v>18</v>
      </c>
      <c r="O840" s="11" t="s">
        <v>19</v>
      </c>
      <c r="P840" s="14"/>
    </row>
    <row r="841" spans="1:16" x14ac:dyDescent="0.25">
      <c r="A841">
        <v>2015</v>
      </c>
      <c r="B841">
        <v>1</v>
      </c>
      <c r="C841" t="s">
        <v>27</v>
      </c>
      <c r="D841" s="14" t="str">
        <f t="shared" si="35"/>
        <v>N</v>
      </c>
      <c r="E841" s="1">
        <v>0.80555555555555547</v>
      </c>
      <c r="F841" s="1" t="str">
        <f>INDEX('Crime Level'!$R$5:$R$29,MATCH('Number of Arrests'!H841,'Crime Level'!$O$5:$O$29,0))</f>
        <v>low</v>
      </c>
      <c r="G841" s="1" t="str">
        <f>INDEX('Attendance Level'!$H$3:$H$27,MATCH('Number of Arrests'!H841,'Attendance Level'!$C$3:$C$27,0))</f>
        <v>high</v>
      </c>
      <c r="H841" t="s">
        <v>21</v>
      </c>
      <c r="I841" t="s">
        <v>40</v>
      </c>
      <c r="J841">
        <v>20</v>
      </c>
      <c r="K841">
        <v>3</v>
      </c>
      <c r="N841">
        <v>28</v>
      </c>
      <c r="O841" s="11" t="s">
        <v>14</v>
      </c>
      <c r="P841" s="14"/>
    </row>
    <row r="842" spans="1:16" x14ac:dyDescent="0.25">
      <c r="A842">
        <v>2015</v>
      </c>
      <c r="B842">
        <v>4</v>
      </c>
      <c r="C842" t="s">
        <v>11</v>
      </c>
      <c r="D842" s="14" t="str">
        <f t="shared" si="35"/>
        <v>Y</v>
      </c>
      <c r="E842" s="1">
        <v>0.55902777777777779</v>
      </c>
      <c r="F842" s="1" t="str">
        <f>INDEX('Crime Level'!$R$5:$R$29,MATCH('Number of Arrests'!H842,'Crime Level'!$O$5:$O$29,0))</f>
        <v>low</v>
      </c>
      <c r="G842" s="1" t="str">
        <f>INDEX('Attendance Level'!$H$3:$H$27,MATCH('Number of Arrests'!H842,'Attendance Level'!$C$3:$C$27,0))</f>
        <v>high</v>
      </c>
      <c r="H842" t="s">
        <v>21</v>
      </c>
      <c r="I842" t="s">
        <v>41</v>
      </c>
      <c r="J842">
        <v>3</v>
      </c>
      <c r="K842">
        <v>17</v>
      </c>
      <c r="N842">
        <v>14</v>
      </c>
      <c r="O842" s="11" t="s">
        <v>14</v>
      </c>
      <c r="P842" s="14"/>
    </row>
    <row r="843" spans="1:16" x14ac:dyDescent="0.25">
      <c r="A843">
        <v>2015</v>
      </c>
      <c r="B843">
        <v>6</v>
      </c>
      <c r="C843" t="s">
        <v>11</v>
      </c>
      <c r="D843" s="14" t="str">
        <f t="shared" si="35"/>
        <v>Y</v>
      </c>
      <c r="E843" s="1">
        <v>0.55902777777777779</v>
      </c>
      <c r="F843" s="1" t="str">
        <f>INDEX('Crime Level'!$R$5:$R$29,MATCH('Number of Arrests'!H843,'Crime Level'!$O$5:$O$29,0))</f>
        <v>low</v>
      </c>
      <c r="G843" s="1" t="str">
        <f>INDEX('Attendance Level'!$H$3:$H$27,MATCH('Number of Arrests'!H843,'Attendance Level'!$C$3:$C$27,0))</f>
        <v>high</v>
      </c>
      <c r="H843" t="s">
        <v>21</v>
      </c>
      <c r="I843" t="s">
        <v>38</v>
      </c>
      <c r="J843">
        <v>25</v>
      </c>
      <c r="K843">
        <v>20</v>
      </c>
      <c r="N843">
        <v>24</v>
      </c>
      <c r="O843" s="11" t="s">
        <v>14</v>
      </c>
      <c r="P843" s="14"/>
    </row>
    <row r="844" spans="1:16" x14ac:dyDescent="0.25">
      <c r="A844">
        <v>2015</v>
      </c>
      <c r="B844">
        <v>7</v>
      </c>
      <c r="C844" t="s">
        <v>30</v>
      </c>
      <c r="D844" s="14" t="str">
        <f t="shared" si="35"/>
        <v>N</v>
      </c>
      <c r="E844" s="1">
        <v>0.72569444444444453</v>
      </c>
      <c r="F844" s="1" t="str">
        <f>INDEX('Crime Level'!$R$5:$R$29,MATCH('Number of Arrests'!H844,'Crime Level'!$O$5:$O$29,0))</f>
        <v>low</v>
      </c>
      <c r="G844" s="1" t="str">
        <f>INDEX('Attendance Level'!$H$3:$H$27,MATCH('Number of Arrests'!H844,'Attendance Level'!$C$3:$C$27,0))</f>
        <v>high</v>
      </c>
      <c r="H844" t="s">
        <v>21</v>
      </c>
      <c r="I844" t="s">
        <v>23</v>
      </c>
      <c r="J844">
        <v>3</v>
      </c>
      <c r="K844">
        <v>20</v>
      </c>
      <c r="N844">
        <v>18</v>
      </c>
      <c r="O844" s="11" t="s">
        <v>19</v>
      </c>
      <c r="P844" s="14"/>
    </row>
    <row r="845" spans="1:16" x14ac:dyDescent="0.25">
      <c r="A845">
        <v>2015</v>
      </c>
      <c r="B845">
        <v>9</v>
      </c>
      <c r="C845" t="s">
        <v>11</v>
      </c>
      <c r="D845" s="14" t="str">
        <f t="shared" si="35"/>
        <v>Y</v>
      </c>
      <c r="E845" s="1">
        <v>0.54513888888888895</v>
      </c>
      <c r="F845" s="1" t="str">
        <f>INDEX('Crime Level'!$R$5:$R$29,MATCH('Number of Arrests'!H845,'Crime Level'!$O$5:$O$29,0))</f>
        <v>low</v>
      </c>
      <c r="G845" s="1" t="str">
        <f>INDEX('Attendance Level'!$H$3:$H$27,MATCH('Number of Arrests'!H845,'Attendance Level'!$C$3:$C$27,0))</f>
        <v>high</v>
      </c>
      <c r="H845" t="s">
        <v>21</v>
      </c>
      <c r="I845" t="s">
        <v>31</v>
      </c>
      <c r="J845">
        <v>17</v>
      </c>
      <c r="K845">
        <v>16</v>
      </c>
      <c r="N845">
        <v>22</v>
      </c>
      <c r="O845" s="11" t="s">
        <v>14</v>
      </c>
      <c r="P845" s="14"/>
    </row>
    <row r="846" spans="1:16" x14ac:dyDescent="0.25">
      <c r="A846">
        <v>2015</v>
      </c>
      <c r="B846">
        <v>12</v>
      </c>
      <c r="C846" t="s">
        <v>11</v>
      </c>
      <c r="D846" s="14" t="str">
        <f t="shared" si="35"/>
        <v>Y</v>
      </c>
      <c r="E846" s="1">
        <v>0.54513888888888895</v>
      </c>
      <c r="F846" s="1" t="str">
        <f>INDEX('Crime Level'!$R$5:$R$29,MATCH('Number of Arrests'!H846,'Crime Level'!$O$5:$O$29,0))</f>
        <v>low</v>
      </c>
      <c r="G846" s="1" t="str">
        <f>INDEX('Attendance Level'!$H$3:$H$27,MATCH('Number of Arrests'!H846,'Attendance Level'!$C$3:$C$27,0))</f>
        <v>high</v>
      </c>
      <c r="H846" t="s">
        <v>21</v>
      </c>
      <c r="I846" t="s">
        <v>12</v>
      </c>
      <c r="J846">
        <v>13</v>
      </c>
      <c r="K846">
        <v>19</v>
      </c>
      <c r="N846">
        <v>12</v>
      </c>
      <c r="O846" s="11" t="s">
        <v>19</v>
      </c>
      <c r="P846" s="14"/>
    </row>
    <row r="847" spans="1:16" x14ac:dyDescent="0.25">
      <c r="A847">
        <v>2015</v>
      </c>
      <c r="B847">
        <v>15</v>
      </c>
      <c r="C847" t="s">
        <v>11</v>
      </c>
      <c r="D847" s="14" t="str">
        <f t="shared" si="35"/>
        <v>Y</v>
      </c>
      <c r="E847" s="1">
        <v>0.55902777777777779</v>
      </c>
      <c r="F847" s="1" t="str">
        <f>INDEX('Crime Level'!$R$5:$R$29,MATCH('Number of Arrests'!H847,'Crime Level'!$O$5:$O$29,0))</f>
        <v>low</v>
      </c>
      <c r="G847" s="1" t="str">
        <f>INDEX('Attendance Level'!$H$3:$H$27,MATCH('Number of Arrests'!H847,'Attendance Level'!$C$3:$C$27,0))</f>
        <v>high</v>
      </c>
      <c r="H847" t="s">
        <v>21</v>
      </c>
      <c r="I847" t="s">
        <v>39</v>
      </c>
      <c r="J847">
        <v>14</v>
      </c>
      <c r="K847">
        <v>24</v>
      </c>
      <c r="N847">
        <v>9</v>
      </c>
      <c r="O847" s="11" t="s">
        <v>14</v>
      </c>
      <c r="P847" s="14"/>
    </row>
    <row r="848" spans="1:16" x14ac:dyDescent="0.25">
      <c r="A848">
        <v>2015</v>
      </c>
      <c r="B848">
        <v>17</v>
      </c>
      <c r="C848" t="s">
        <v>11</v>
      </c>
      <c r="D848" s="14" t="str">
        <f t="shared" si="35"/>
        <v>Y</v>
      </c>
      <c r="E848" s="1">
        <v>0.55902777777777779</v>
      </c>
      <c r="F848" s="1" t="str">
        <f>INDEX('Crime Level'!$R$5:$R$29,MATCH('Number of Arrests'!H848,'Crime Level'!$O$5:$O$29,0))</f>
        <v>low</v>
      </c>
      <c r="G848" s="1" t="str">
        <f>INDEX('Attendance Level'!$H$3:$H$27,MATCH('Number of Arrests'!H848,'Attendance Level'!$C$3:$C$27,0))</f>
        <v>high</v>
      </c>
      <c r="H848" t="s">
        <v>21</v>
      </c>
      <c r="I848" t="s">
        <v>17</v>
      </c>
      <c r="J848">
        <v>19</v>
      </c>
      <c r="K848">
        <v>16</v>
      </c>
      <c r="M848" t="s">
        <v>18</v>
      </c>
      <c r="N848">
        <v>18</v>
      </c>
      <c r="O848" s="11" t="s">
        <v>19</v>
      </c>
      <c r="P848" s="14"/>
    </row>
    <row r="849" spans="1:15" x14ac:dyDescent="0.25">
      <c r="A849">
        <v>2011</v>
      </c>
      <c r="B849">
        <v>3</v>
      </c>
      <c r="C849" t="s">
        <v>11</v>
      </c>
      <c r="D849" s="14" t="str">
        <f t="shared" si="35"/>
        <v>Y</v>
      </c>
      <c r="E849" s="1">
        <v>0.55208333333333337</v>
      </c>
      <c r="F849" s="1" t="str">
        <f>INDEX('Crime Level'!$R$5:$R$29,MATCH('Number of Arrests'!H849,'Crime Level'!$O$5:$O$29,0))</f>
        <v>very low</v>
      </c>
      <c r="G849" s="1" t="str">
        <f>INDEX('Attendance Level'!$H$3:$H$27,MATCH('Number of Arrests'!H849,'Attendance Level'!$C$3:$C$27,0))</f>
        <v>high</v>
      </c>
      <c r="H849" t="s">
        <v>23</v>
      </c>
      <c r="I849" t="s">
        <v>12</v>
      </c>
      <c r="J849">
        <v>13</v>
      </c>
      <c r="K849">
        <v>10</v>
      </c>
      <c r="L849" t="str">
        <f t="shared" ref="L849:L872" si="36">IF(J849&gt;K849,"win","lose")</f>
        <v>win</v>
      </c>
      <c r="N849">
        <v>0</v>
      </c>
      <c r="O849" s="11" t="s">
        <v>19</v>
      </c>
    </row>
    <row r="850" spans="1:15" x14ac:dyDescent="0.25">
      <c r="A850">
        <v>2011</v>
      </c>
      <c r="B850">
        <v>4</v>
      </c>
      <c r="C850" t="s">
        <v>11</v>
      </c>
      <c r="D850" s="14" t="str">
        <f t="shared" si="35"/>
        <v>Y</v>
      </c>
      <c r="E850" s="1">
        <v>0.54513888888888895</v>
      </c>
      <c r="F850" s="1" t="str">
        <f>INDEX('Crime Level'!$R$5:$R$29,MATCH('Number of Arrests'!H850,'Crime Level'!$O$5:$O$29,0))</f>
        <v>very low</v>
      </c>
      <c r="G850" s="1" t="str">
        <f>INDEX('Attendance Level'!$H$3:$H$27,MATCH('Number of Arrests'!H850,'Attendance Level'!$C$3:$C$27,0))</f>
        <v>high</v>
      </c>
      <c r="H850" t="s">
        <v>23</v>
      </c>
      <c r="I850" t="s">
        <v>31</v>
      </c>
      <c r="J850">
        <v>28</v>
      </c>
      <c r="K850">
        <v>30</v>
      </c>
      <c r="L850" t="str">
        <f t="shared" si="36"/>
        <v>lose</v>
      </c>
      <c r="N850">
        <v>0</v>
      </c>
      <c r="O850" s="11" t="s">
        <v>14</v>
      </c>
    </row>
    <row r="851" spans="1:15" x14ac:dyDescent="0.25">
      <c r="A851">
        <v>2011</v>
      </c>
      <c r="B851">
        <v>8</v>
      </c>
      <c r="C851" t="s">
        <v>11</v>
      </c>
      <c r="D851" s="14" t="str">
        <f t="shared" si="35"/>
        <v>Y</v>
      </c>
      <c r="E851" s="1">
        <v>0.55208333333333337</v>
      </c>
      <c r="F851" s="1" t="str">
        <f>INDEX('Crime Level'!$R$5:$R$29,MATCH('Number of Arrests'!H851,'Crime Level'!$O$5:$O$29,0))</f>
        <v>very low</v>
      </c>
      <c r="G851" s="1" t="str">
        <f>INDEX('Attendance Level'!$H$3:$H$27,MATCH('Number of Arrests'!H851,'Attendance Level'!$C$3:$C$27,0))</f>
        <v>high</v>
      </c>
      <c r="H851" t="s">
        <v>23</v>
      </c>
      <c r="I851" t="s">
        <v>39</v>
      </c>
      <c r="J851">
        <v>12</v>
      </c>
      <c r="K851">
        <v>34</v>
      </c>
      <c r="L851" t="str">
        <f t="shared" si="36"/>
        <v>lose</v>
      </c>
      <c r="N851">
        <v>0</v>
      </c>
      <c r="O851" s="11" t="s">
        <v>14</v>
      </c>
    </row>
    <row r="852" spans="1:15" x14ac:dyDescent="0.25">
      <c r="A852">
        <v>2011</v>
      </c>
      <c r="B852">
        <v>10</v>
      </c>
      <c r="C852" t="s">
        <v>11</v>
      </c>
      <c r="D852" s="14" t="str">
        <f t="shared" si="35"/>
        <v>Y</v>
      </c>
      <c r="E852" s="1">
        <v>0.54513888888888895</v>
      </c>
      <c r="F852" s="1" t="str">
        <f>INDEX('Crime Level'!$R$5:$R$29,MATCH('Number of Arrests'!H852,'Crime Level'!$O$5:$O$29,0))</f>
        <v>very low</v>
      </c>
      <c r="G852" s="1" t="str">
        <f>INDEX('Attendance Level'!$H$3:$H$27,MATCH('Number of Arrests'!H852,'Attendance Level'!$C$3:$C$27,0))</f>
        <v>high</v>
      </c>
      <c r="H852" t="s">
        <v>23</v>
      </c>
      <c r="I852" t="s">
        <v>38</v>
      </c>
      <c r="J852">
        <v>22</v>
      </c>
      <c r="K852">
        <v>17</v>
      </c>
      <c r="L852" t="str">
        <f t="shared" si="36"/>
        <v>win</v>
      </c>
      <c r="N852">
        <v>0</v>
      </c>
      <c r="O852" s="11" t="s">
        <v>14</v>
      </c>
    </row>
    <row r="853" spans="1:15" x14ac:dyDescent="0.25">
      <c r="A853">
        <v>2011</v>
      </c>
      <c r="B853">
        <v>12</v>
      </c>
      <c r="C853" t="s">
        <v>11</v>
      </c>
      <c r="D853" s="14" t="str">
        <f t="shared" si="35"/>
        <v>Y</v>
      </c>
      <c r="E853" s="1">
        <v>0.54513888888888895</v>
      </c>
      <c r="F853" s="1" t="str">
        <f>INDEX('Crime Level'!$R$5:$R$29,MATCH('Number of Arrests'!H853,'Crime Level'!$O$5:$O$29,0))</f>
        <v>very low</v>
      </c>
      <c r="G853" s="1" t="str">
        <f>INDEX('Attendance Level'!$H$3:$H$27,MATCH('Number of Arrests'!H853,'Attendance Level'!$C$3:$C$27,0))</f>
        <v>high</v>
      </c>
      <c r="H853" t="s">
        <v>23</v>
      </c>
      <c r="I853" t="s">
        <v>35</v>
      </c>
      <c r="J853">
        <v>17</v>
      </c>
      <c r="K853">
        <v>23</v>
      </c>
      <c r="L853" t="str">
        <f t="shared" si="36"/>
        <v>lose</v>
      </c>
      <c r="N853">
        <v>0</v>
      </c>
      <c r="O853" s="11" t="s">
        <v>14</v>
      </c>
    </row>
    <row r="854" spans="1:15" x14ac:dyDescent="0.25">
      <c r="A854">
        <v>2011</v>
      </c>
      <c r="B854">
        <v>13</v>
      </c>
      <c r="C854" t="s">
        <v>30</v>
      </c>
      <c r="D854" s="14" t="str">
        <f t="shared" si="35"/>
        <v>N</v>
      </c>
      <c r="E854" s="1">
        <v>0.72222222222222221</v>
      </c>
      <c r="F854" s="1" t="str">
        <f>INDEX('Crime Level'!$R$5:$R$29,MATCH('Number of Arrests'!H854,'Crime Level'!$O$5:$O$29,0))</f>
        <v>very low</v>
      </c>
      <c r="G854" s="1" t="str">
        <f>INDEX('Attendance Level'!$H$3:$H$27,MATCH('Number of Arrests'!H854,'Attendance Level'!$C$3:$C$27,0))</f>
        <v>high</v>
      </c>
      <c r="H854" t="s">
        <v>23</v>
      </c>
      <c r="I854" t="s">
        <v>24</v>
      </c>
      <c r="J854">
        <v>31</v>
      </c>
      <c r="K854">
        <v>14</v>
      </c>
      <c r="L854" t="str">
        <f t="shared" si="36"/>
        <v>win</v>
      </c>
      <c r="N854">
        <v>1</v>
      </c>
      <c r="O854" s="11" t="s">
        <v>14</v>
      </c>
    </row>
    <row r="855" spans="1:15" x14ac:dyDescent="0.25">
      <c r="A855">
        <v>2011</v>
      </c>
      <c r="B855">
        <v>14</v>
      </c>
      <c r="C855" t="s">
        <v>27</v>
      </c>
      <c r="D855" s="14" t="str">
        <f t="shared" si="35"/>
        <v>N</v>
      </c>
      <c r="E855" s="1">
        <v>0.72916666666666663</v>
      </c>
      <c r="F855" s="1" t="str">
        <f>INDEX('Crime Level'!$R$5:$R$29,MATCH('Number of Arrests'!H855,'Crime Level'!$O$5:$O$29,0))</f>
        <v>very low</v>
      </c>
      <c r="G855" s="1" t="str">
        <f>INDEX('Attendance Level'!$H$3:$H$27,MATCH('Number of Arrests'!H855,'Attendance Level'!$C$3:$C$27,0))</f>
        <v>high</v>
      </c>
      <c r="H855" t="s">
        <v>23</v>
      </c>
      <c r="I855" t="s">
        <v>17</v>
      </c>
      <c r="J855">
        <v>30</v>
      </c>
      <c r="K855">
        <v>13</v>
      </c>
      <c r="L855" t="str">
        <f t="shared" si="36"/>
        <v>win</v>
      </c>
      <c r="N855">
        <v>0</v>
      </c>
      <c r="O855" s="11" t="s">
        <v>19</v>
      </c>
    </row>
    <row r="856" spans="1:15" x14ac:dyDescent="0.25">
      <c r="A856">
        <v>2011</v>
      </c>
      <c r="B856">
        <v>16</v>
      </c>
      <c r="C856" t="s">
        <v>46</v>
      </c>
      <c r="D856" s="14" t="str">
        <f t="shared" si="35"/>
        <v>Y</v>
      </c>
      <c r="E856" s="1">
        <v>0.55208333333333337</v>
      </c>
      <c r="F856" s="1" t="str">
        <f>INDEX('Crime Level'!$R$5:$R$29,MATCH('Number of Arrests'!H856,'Crime Level'!$O$5:$O$29,0))</f>
        <v>very low</v>
      </c>
      <c r="G856" s="1" t="str">
        <f>INDEX('Attendance Level'!$H$3:$H$27,MATCH('Number of Arrests'!H856,'Attendance Level'!$C$3:$C$27,0))</f>
        <v>high</v>
      </c>
      <c r="H856" t="s">
        <v>23</v>
      </c>
      <c r="I856" t="s">
        <v>21</v>
      </c>
      <c r="J856">
        <v>17</v>
      </c>
      <c r="K856">
        <v>19</v>
      </c>
      <c r="L856" t="str">
        <f t="shared" si="36"/>
        <v>lose</v>
      </c>
      <c r="N856">
        <v>1</v>
      </c>
      <c r="O856" s="11" t="s">
        <v>19</v>
      </c>
    </row>
    <row r="857" spans="1:15" x14ac:dyDescent="0.25">
      <c r="A857">
        <v>2012</v>
      </c>
      <c r="B857">
        <v>2</v>
      </c>
      <c r="C857" t="s">
        <v>11</v>
      </c>
      <c r="D857" s="14" t="str">
        <f t="shared" si="35"/>
        <v>Y</v>
      </c>
      <c r="E857" s="1">
        <v>0.54583333333333328</v>
      </c>
      <c r="F857" s="1" t="str">
        <f>INDEX('Crime Level'!$R$5:$R$29,MATCH('Number of Arrests'!H857,'Crime Level'!$O$5:$O$29,0))</f>
        <v>very low</v>
      </c>
      <c r="G857" s="1" t="str">
        <f>INDEX('Attendance Level'!$H$3:$H$27,MATCH('Number of Arrests'!H857,'Attendance Level'!$C$3:$C$27,0))</f>
        <v>high</v>
      </c>
      <c r="H857" t="s">
        <v>23</v>
      </c>
      <c r="I857" t="s">
        <v>20</v>
      </c>
      <c r="J857">
        <v>27</v>
      </c>
      <c r="K857">
        <v>7</v>
      </c>
      <c r="L857" t="str">
        <f t="shared" si="36"/>
        <v>win</v>
      </c>
      <c r="N857">
        <v>0</v>
      </c>
      <c r="O857" s="11" t="s">
        <v>14</v>
      </c>
    </row>
    <row r="858" spans="1:15" x14ac:dyDescent="0.25">
      <c r="A858">
        <v>2012</v>
      </c>
      <c r="B858">
        <v>3</v>
      </c>
      <c r="C858" t="s">
        <v>27</v>
      </c>
      <c r="D858" s="14" t="str">
        <f t="shared" si="35"/>
        <v>N</v>
      </c>
      <c r="E858" s="1">
        <v>0.7368055555555556</v>
      </c>
      <c r="F858" s="1" t="str">
        <f>INDEX('Crime Level'!$R$5:$R$29,MATCH('Number of Arrests'!H858,'Crime Level'!$O$5:$O$29,0))</f>
        <v>very low</v>
      </c>
      <c r="G858" s="1" t="str">
        <f>INDEX('Attendance Level'!$H$3:$H$27,MATCH('Number of Arrests'!H858,'Attendance Level'!$C$3:$C$27,0))</f>
        <v>high</v>
      </c>
      <c r="H858" t="s">
        <v>23</v>
      </c>
      <c r="I858" t="s">
        <v>41</v>
      </c>
      <c r="J858">
        <v>14</v>
      </c>
      <c r="K858">
        <v>12</v>
      </c>
      <c r="L858" t="str">
        <f t="shared" si="36"/>
        <v>win</v>
      </c>
      <c r="N858">
        <v>3</v>
      </c>
      <c r="O858" s="11" t="s">
        <v>14</v>
      </c>
    </row>
    <row r="859" spans="1:15" x14ac:dyDescent="0.25">
      <c r="A859">
        <v>2012</v>
      </c>
      <c r="B859">
        <v>6</v>
      </c>
      <c r="C859" t="s">
        <v>11</v>
      </c>
      <c r="D859" s="14" t="str">
        <f t="shared" si="35"/>
        <v>Y</v>
      </c>
      <c r="E859" s="1">
        <v>0.54513888888888895</v>
      </c>
      <c r="F859" s="1" t="str">
        <f>INDEX('Crime Level'!$R$5:$R$29,MATCH('Number of Arrests'!H859,'Crime Level'!$O$5:$O$29,0))</f>
        <v>very low</v>
      </c>
      <c r="G859" s="1" t="str">
        <f>INDEX('Attendance Level'!$H$3:$H$27,MATCH('Number of Arrests'!H859,'Attendance Level'!$C$3:$C$27,0))</f>
        <v>high</v>
      </c>
      <c r="H859" t="s">
        <v>23</v>
      </c>
      <c r="I859" t="s">
        <v>43</v>
      </c>
      <c r="J859">
        <v>24</v>
      </c>
      <c r="K859">
        <v>23</v>
      </c>
      <c r="L859" t="str">
        <f t="shared" si="36"/>
        <v>win</v>
      </c>
      <c r="N859">
        <v>2</v>
      </c>
      <c r="O859" s="11" t="s">
        <v>14</v>
      </c>
    </row>
    <row r="860" spans="1:15" x14ac:dyDescent="0.25">
      <c r="A860">
        <v>2012</v>
      </c>
      <c r="B860">
        <v>9</v>
      </c>
      <c r="C860" t="s">
        <v>11</v>
      </c>
      <c r="D860" s="14" t="str">
        <f t="shared" si="35"/>
        <v>Y</v>
      </c>
      <c r="E860" s="1">
        <v>0.54513888888888895</v>
      </c>
      <c r="F860" s="1" t="str">
        <f>INDEX('Crime Level'!$R$5:$R$29,MATCH('Number of Arrests'!H860,'Crime Level'!$O$5:$O$29,0))</f>
        <v>very low</v>
      </c>
      <c r="G860" s="1" t="str">
        <f>INDEX('Attendance Level'!$H$3:$H$27,MATCH('Number of Arrests'!H860,'Attendance Level'!$C$3:$C$27,0))</f>
        <v>high</v>
      </c>
      <c r="H860" t="s">
        <v>23</v>
      </c>
      <c r="I860" t="s">
        <v>40</v>
      </c>
      <c r="J860">
        <v>30</v>
      </c>
      <c r="K860">
        <v>20</v>
      </c>
      <c r="L860" t="str">
        <f t="shared" si="36"/>
        <v>win</v>
      </c>
      <c r="N860">
        <v>5</v>
      </c>
      <c r="O860" s="11" t="s">
        <v>14</v>
      </c>
    </row>
    <row r="861" spans="1:15" x14ac:dyDescent="0.25">
      <c r="A861">
        <v>2012</v>
      </c>
      <c r="B861">
        <v>10</v>
      </c>
      <c r="C861" t="s">
        <v>11</v>
      </c>
      <c r="D861" s="14" t="str">
        <f t="shared" si="35"/>
        <v>Y</v>
      </c>
      <c r="E861" s="1">
        <v>0.54513888888888895</v>
      </c>
      <c r="F861" s="1" t="str">
        <f>INDEX('Crime Level'!$R$5:$R$29,MATCH('Number of Arrests'!H861,'Crime Level'!$O$5:$O$29,0))</f>
        <v>very low</v>
      </c>
      <c r="G861" s="1" t="str">
        <f>INDEX('Attendance Level'!$H$3:$H$27,MATCH('Number of Arrests'!H861,'Attendance Level'!$C$3:$C$27,0))</f>
        <v>high</v>
      </c>
      <c r="H861" t="s">
        <v>23</v>
      </c>
      <c r="I861" t="s">
        <v>42</v>
      </c>
      <c r="J861">
        <v>28</v>
      </c>
      <c r="K861">
        <v>7</v>
      </c>
      <c r="L861" t="str">
        <f t="shared" si="36"/>
        <v>win</v>
      </c>
      <c r="N861">
        <v>1</v>
      </c>
      <c r="O861" s="11" t="s">
        <v>14</v>
      </c>
    </row>
    <row r="862" spans="1:15" x14ac:dyDescent="0.25">
      <c r="A862">
        <v>2012</v>
      </c>
      <c r="B862">
        <v>14</v>
      </c>
      <c r="C862" t="s">
        <v>11</v>
      </c>
      <c r="D862" s="14" t="str">
        <f t="shared" si="35"/>
        <v>Y</v>
      </c>
      <c r="E862" s="1">
        <v>0.55972222222222223</v>
      </c>
      <c r="F862" s="1" t="str">
        <f>INDEX('Crime Level'!$R$5:$R$29,MATCH('Number of Arrests'!H862,'Crime Level'!$O$5:$O$29,0))</f>
        <v>very low</v>
      </c>
      <c r="G862" s="1" t="str">
        <f>INDEX('Attendance Level'!$H$3:$H$27,MATCH('Number of Arrests'!H862,'Attendance Level'!$C$3:$C$27,0))</f>
        <v>high</v>
      </c>
      <c r="H862" t="s">
        <v>23</v>
      </c>
      <c r="I862" t="s">
        <v>12</v>
      </c>
      <c r="J862">
        <v>58</v>
      </c>
      <c r="K862">
        <v>0</v>
      </c>
      <c r="L862" t="str">
        <f t="shared" si="36"/>
        <v>win</v>
      </c>
      <c r="N862">
        <v>2</v>
      </c>
      <c r="O862" s="11" t="s">
        <v>19</v>
      </c>
    </row>
    <row r="863" spans="1:15" x14ac:dyDescent="0.25">
      <c r="A863">
        <v>2012</v>
      </c>
      <c r="B863">
        <v>16</v>
      </c>
      <c r="C863" t="s">
        <v>11</v>
      </c>
      <c r="D863" s="14" t="str">
        <f t="shared" si="35"/>
        <v>Y</v>
      </c>
      <c r="E863" s="1">
        <v>0.72986111111111107</v>
      </c>
      <c r="F863" s="1" t="str">
        <f>INDEX('Crime Level'!$R$5:$R$29,MATCH('Number of Arrests'!H863,'Crime Level'!$O$5:$O$29,0))</f>
        <v>very low</v>
      </c>
      <c r="G863" s="1" t="str">
        <f>INDEX('Attendance Level'!$H$3:$H$27,MATCH('Number of Arrests'!H863,'Attendance Level'!$C$3:$C$27,0))</f>
        <v>high</v>
      </c>
      <c r="H863" t="s">
        <v>23</v>
      </c>
      <c r="I863" t="s">
        <v>21</v>
      </c>
      <c r="J863">
        <v>42</v>
      </c>
      <c r="K863">
        <v>13</v>
      </c>
      <c r="L863" t="str">
        <f t="shared" si="36"/>
        <v>win</v>
      </c>
      <c r="N863">
        <v>4</v>
      </c>
      <c r="O863" s="11" t="s">
        <v>19</v>
      </c>
    </row>
    <row r="864" spans="1:15" x14ac:dyDescent="0.25">
      <c r="A864">
        <v>2012</v>
      </c>
      <c r="B864">
        <v>17</v>
      </c>
      <c r="C864" t="s">
        <v>11</v>
      </c>
      <c r="D864" s="14" t="str">
        <f t="shared" si="35"/>
        <v>Y</v>
      </c>
      <c r="E864" s="1">
        <v>0.55972222222222223</v>
      </c>
      <c r="F864" s="1" t="str">
        <f>INDEX('Crime Level'!$R$5:$R$29,MATCH('Number of Arrests'!H864,'Crime Level'!$O$5:$O$29,0))</f>
        <v>very low</v>
      </c>
      <c r="G864" s="1" t="str">
        <f>INDEX('Attendance Level'!$H$3:$H$27,MATCH('Number of Arrests'!H864,'Attendance Level'!$C$3:$C$27,0))</f>
        <v>high</v>
      </c>
      <c r="H864" t="s">
        <v>23</v>
      </c>
      <c r="I864" t="s">
        <v>17</v>
      </c>
      <c r="J864">
        <v>20</v>
      </c>
      <c r="K864">
        <v>13</v>
      </c>
      <c r="L864" t="str">
        <f t="shared" si="36"/>
        <v>win</v>
      </c>
      <c r="N864">
        <v>0</v>
      </c>
      <c r="O864" s="11" t="s">
        <v>19</v>
      </c>
    </row>
    <row r="865" spans="1:16" x14ac:dyDescent="0.25">
      <c r="A865">
        <v>2013</v>
      </c>
      <c r="B865">
        <v>2</v>
      </c>
      <c r="C865" t="s">
        <v>11</v>
      </c>
      <c r="D865" s="14" t="str">
        <f t="shared" si="35"/>
        <v>Y</v>
      </c>
      <c r="E865" s="1">
        <v>0.72986111111111107</v>
      </c>
      <c r="F865" s="1" t="str">
        <f>INDEX('Crime Level'!$R$5:$R$29,MATCH('Number of Arrests'!H865,'Crime Level'!$O$5:$O$29,0))</f>
        <v>very low</v>
      </c>
      <c r="G865" s="1" t="str">
        <f>INDEX('Attendance Level'!$H$3:$H$27,MATCH('Number of Arrests'!H865,'Attendance Level'!$C$3:$C$27,0))</f>
        <v>high</v>
      </c>
      <c r="H865" t="s">
        <v>23</v>
      </c>
      <c r="I865" t="s">
        <v>21</v>
      </c>
      <c r="J865">
        <v>29</v>
      </c>
      <c r="K865">
        <v>3</v>
      </c>
      <c r="L865" t="str">
        <f t="shared" si="36"/>
        <v>win</v>
      </c>
      <c r="N865">
        <v>2</v>
      </c>
      <c r="O865" s="11" t="s">
        <v>19</v>
      </c>
    </row>
    <row r="866" spans="1:16" x14ac:dyDescent="0.25">
      <c r="A866">
        <v>2013</v>
      </c>
      <c r="B866">
        <v>3</v>
      </c>
      <c r="C866" t="s">
        <v>11</v>
      </c>
      <c r="D866" s="14" t="str">
        <f t="shared" si="35"/>
        <v>Y</v>
      </c>
      <c r="E866" s="1">
        <v>0.55972222222222223</v>
      </c>
      <c r="F866" s="1" t="str">
        <f>INDEX('Crime Level'!$R$5:$R$29,MATCH('Number of Arrests'!H866,'Crime Level'!$O$5:$O$29,0))</f>
        <v>very low</v>
      </c>
      <c r="G866" s="1" t="str">
        <f>INDEX('Attendance Level'!$H$3:$H$27,MATCH('Number of Arrests'!H866,'Attendance Level'!$C$3:$C$27,0))</f>
        <v>high</v>
      </c>
      <c r="H866" t="s">
        <v>23</v>
      </c>
      <c r="I866" t="s">
        <v>45</v>
      </c>
      <c r="J866">
        <v>45</v>
      </c>
      <c r="K866">
        <v>17</v>
      </c>
      <c r="L866" t="str">
        <f t="shared" si="36"/>
        <v>win</v>
      </c>
      <c r="N866">
        <v>1</v>
      </c>
      <c r="O866" s="11" t="s">
        <v>14</v>
      </c>
    </row>
    <row r="867" spans="1:16" x14ac:dyDescent="0.25">
      <c r="A867">
        <v>2013</v>
      </c>
      <c r="B867">
        <v>6</v>
      </c>
      <c r="C867" t="s">
        <v>11</v>
      </c>
      <c r="D867" s="14" t="str">
        <f t="shared" si="35"/>
        <v>Y</v>
      </c>
      <c r="E867" s="1">
        <v>0.54583333333333328</v>
      </c>
      <c r="F867" s="1" t="str">
        <f>INDEX('Crime Level'!$R$5:$R$29,MATCH('Number of Arrests'!H867,'Crime Level'!$O$5:$O$29,0))</f>
        <v>very low</v>
      </c>
      <c r="G867" s="1" t="str">
        <f>INDEX('Attendance Level'!$H$3:$H$27,MATCH('Number of Arrests'!H867,'Attendance Level'!$C$3:$C$27,0))</f>
        <v>high</v>
      </c>
      <c r="H867" t="s">
        <v>23</v>
      </c>
      <c r="I867" t="s">
        <v>44</v>
      </c>
      <c r="J867">
        <v>20</v>
      </c>
      <c r="K867">
        <v>13</v>
      </c>
      <c r="L867" t="str">
        <f t="shared" si="36"/>
        <v>win</v>
      </c>
      <c r="N867">
        <v>0</v>
      </c>
      <c r="O867" s="11" t="s">
        <v>14</v>
      </c>
    </row>
    <row r="868" spans="1:16" x14ac:dyDescent="0.25">
      <c r="A868">
        <v>2013</v>
      </c>
      <c r="B868">
        <v>9</v>
      </c>
      <c r="C868" t="s">
        <v>11</v>
      </c>
      <c r="D868" s="14" t="str">
        <f t="shared" si="35"/>
        <v>Y</v>
      </c>
      <c r="E868" s="1">
        <v>0.54513888888888895</v>
      </c>
      <c r="F868" s="1" t="str">
        <f>INDEX('Crime Level'!$R$5:$R$29,MATCH('Number of Arrests'!H868,'Crime Level'!$O$5:$O$29,0))</f>
        <v>very low</v>
      </c>
      <c r="G868" s="1" t="str">
        <f>INDEX('Attendance Level'!$H$3:$H$27,MATCH('Number of Arrests'!H868,'Attendance Level'!$C$3:$C$27,0))</f>
        <v>high</v>
      </c>
      <c r="H868" t="s">
        <v>23</v>
      </c>
      <c r="I868" t="s">
        <v>47</v>
      </c>
      <c r="J868">
        <v>27</v>
      </c>
      <c r="K868">
        <v>24</v>
      </c>
      <c r="L868" t="str">
        <f t="shared" si="36"/>
        <v>win</v>
      </c>
      <c r="M868" t="s">
        <v>18</v>
      </c>
      <c r="N868">
        <v>2</v>
      </c>
      <c r="O868" s="11" t="s">
        <v>14</v>
      </c>
    </row>
    <row r="869" spans="1:16" x14ac:dyDescent="0.25">
      <c r="A869">
        <v>2013</v>
      </c>
      <c r="B869">
        <v>11</v>
      </c>
      <c r="C869" t="s">
        <v>11</v>
      </c>
      <c r="D869" s="14" t="str">
        <f t="shared" si="35"/>
        <v>Y</v>
      </c>
      <c r="E869" s="1">
        <v>0.55972222222222223</v>
      </c>
      <c r="F869" s="1" t="str">
        <f>INDEX('Crime Level'!$R$5:$R$29,MATCH('Number of Arrests'!H869,'Crime Level'!$O$5:$O$29,0))</f>
        <v>very low</v>
      </c>
      <c r="G869" s="1" t="str">
        <f>INDEX('Attendance Level'!$H$3:$H$27,MATCH('Number of Arrests'!H869,'Attendance Level'!$C$3:$C$27,0))</f>
        <v>high</v>
      </c>
      <c r="H869" t="s">
        <v>23</v>
      </c>
      <c r="I869" t="s">
        <v>40</v>
      </c>
      <c r="J869">
        <v>41</v>
      </c>
      <c r="K869">
        <v>10</v>
      </c>
      <c r="L869" t="str">
        <f t="shared" si="36"/>
        <v>win</v>
      </c>
      <c r="N869">
        <v>0</v>
      </c>
      <c r="O869" s="11" t="s">
        <v>14</v>
      </c>
    </row>
    <row r="870" spans="1:16" x14ac:dyDescent="0.25">
      <c r="A870">
        <v>2013</v>
      </c>
      <c r="B870">
        <v>13</v>
      </c>
      <c r="C870" t="s">
        <v>27</v>
      </c>
      <c r="D870" s="14" t="str">
        <f t="shared" si="35"/>
        <v>N</v>
      </c>
      <c r="E870" s="1">
        <v>0.7368055555555556</v>
      </c>
      <c r="F870" s="1" t="str">
        <f>INDEX('Crime Level'!$R$5:$R$29,MATCH('Number of Arrests'!H870,'Crime Level'!$O$5:$O$29,0))</f>
        <v>very low</v>
      </c>
      <c r="G870" s="1" t="str">
        <f>INDEX('Attendance Level'!$H$3:$H$27,MATCH('Number of Arrests'!H870,'Attendance Level'!$C$3:$C$27,0))</f>
        <v>high</v>
      </c>
      <c r="H870" t="s">
        <v>23</v>
      </c>
      <c r="I870" t="s">
        <v>37</v>
      </c>
      <c r="J870">
        <v>34</v>
      </c>
      <c r="K870">
        <v>7</v>
      </c>
      <c r="L870" t="str">
        <f t="shared" si="36"/>
        <v>win</v>
      </c>
      <c r="N870">
        <v>1</v>
      </c>
      <c r="O870" s="11" t="s">
        <v>14</v>
      </c>
    </row>
    <row r="871" spans="1:16" x14ac:dyDescent="0.25">
      <c r="A871">
        <v>2013</v>
      </c>
      <c r="B871">
        <v>16</v>
      </c>
      <c r="C871" t="s">
        <v>11</v>
      </c>
      <c r="D871" s="14" t="str">
        <f t="shared" si="35"/>
        <v>Y</v>
      </c>
      <c r="E871" s="1">
        <v>0.54583333333333328</v>
      </c>
      <c r="F871" s="1" t="str">
        <f>INDEX('Crime Level'!$R$5:$R$29,MATCH('Number of Arrests'!H871,'Crime Level'!$O$5:$O$29,0))</f>
        <v>very low</v>
      </c>
      <c r="G871" s="1" t="str">
        <f>INDEX('Attendance Level'!$H$3:$H$27,MATCH('Number of Arrests'!H871,'Attendance Level'!$C$3:$C$27,0))</f>
        <v>high</v>
      </c>
      <c r="H871" t="s">
        <v>23</v>
      </c>
      <c r="I871" t="s">
        <v>12</v>
      </c>
      <c r="J871">
        <v>10</v>
      </c>
      <c r="K871">
        <v>17</v>
      </c>
      <c r="L871" t="str">
        <f t="shared" si="36"/>
        <v>lose</v>
      </c>
      <c r="N871">
        <v>1</v>
      </c>
      <c r="O871" s="11" t="s">
        <v>19</v>
      </c>
    </row>
    <row r="872" spans="1:16" x14ac:dyDescent="0.25">
      <c r="A872">
        <v>2013</v>
      </c>
      <c r="B872">
        <v>17</v>
      </c>
      <c r="C872" t="s">
        <v>11</v>
      </c>
      <c r="D872" s="14" t="str">
        <f t="shared" si="35"/>
        <v>Y</v>
      </c>
      <c r="E872" s="1">
        <v>0.55972222222222223</v>
      </c>
      <c r="F872" s="1" t="str">
        <f>INDEX('Crime Level'!$R$5:$R$29,MATCH('Number of Arrests'!H872,'Crime Level'!$O$5:$O$29,0))</f>
        <v>very low</v>
      </c>
      <c r="G872" s="1" t="str">
        <f>INDEX('Attendance Level'!$H$3:$H$27,MATCH('Number of Arrests'!H872,'Attendance Level'!$C$3:$C$27,0))</f>
        <v>high</v>
      </c>
      <c r="H872" t="s">
        <v>23</v>
      </c>
      <c r="I872" t="s">
        <v>17</v>
      </c>
      <c r="J872">
        <v>27</v>
      </c>
      <c r="K872">
        <v>9</v>
      </c>
      <c r="L872" t="str">
        <f t="shared" si="36"/>
        <v>win</v>
      </c>
      <c r="N872">
        <v>1</v>
      </c>
      <c r="O872" s="11" t="s">
        <v>19</v>
      </c>
    </row>
    <row r="873" spans="1:16" x14ac:dyDescent="0.25">
      <c r="A873">
        <v>2014</v>
      </c>
      <c r="B873">
        <v>1</v>
      </c>
      <c r="C873" t="s">
        <v>30</v>
      </c>
      <c r="D873" s="14" t="str">
        <f t="shared" si="35"/>
        <v>N</v>
      </c>
      <c r="E873" s="1">
        <v>0.73749999999999993</v>
      </c>
      <c r="F873" s="1" t="str">
        <f>INDEX('Crime Level'!$R$5:$R$29,MATCH('Number of Arrests'!H873,'Crime Level'!$O$5:$O$29,0))</f>
        <v>very low</v>
      </c>
      <c r="G873" s="1" t="str">
        <f>INDEX('Attendance Level'!$H$3:$H$27,MATCH('Number of Arrests'!H873,'Attendance Level'!$C$3:$C$27,0))</f>
        <v>high</v>
      </c>
      <c r="H873" t="s">
        <v>23</v>
      </c>
      <c r="I873" t="s">
        <v>41</v>
      </c>
      <c r="J873">
        <v>36</v>
      </c>
      <c r="K873">
        <v>16</v>
      </c>
      <c r="N873">
        <v>0</v>
      </c>
      <c r="O873" s="11" t="s">
        <v>14</v>
      </c>
      <c r="P873" s="14"/>
    </row>
    <row r="874" spans="1:16" x14ac:dyDescent="0.25">
      <c r="A874">
        <v>2014</v>
      </c>
      <c r="B874">
        <v>3</v>
      </c>
      <c r="C874" t="s">
        <v>11</v>
      </c>
      <c r="D874" s="14" t="str">
        <f t="shared" si="35"/>
        <v>Y</v>
      </c>
      <c r="E874" s="1">
        <v>0.55902777777777779</v>
      </c>
      <c r="F874" s="1" t="str">
        <f>INDEX('Crime Level'!$R$5:$R$29,MATCH('Number of Arrests'!H874,'Crime Level'!$O$5:$O$29,0))</f>
        <v>very low</v>
      </c>
      <c r="G874" s="1" t="str">
        <f>INDEX('Attendance Level'!$H$3:$H$27,MATCH('Number of Arrests'!H874,'Attendance Level'!$C$3:$C$27,0))</f>
        <v>high</v>
      </c>
      <c r="H874" t="s">
        <v>23</v>
      </c>
      <c r="I874" t="s">
        <v>48</v>
      </c>
      <c r="J874">
        <v>26</v>
      </c>
      <c r="K874">
        <v>20</v>
      </c>
      <c r="M874" t="s">
        <v>18</v>
      </c>
      <c r="N874">
        <v>1</v>
      </c>
      <c r="O874" s="11" t="s">
        <v>14</v>
      </c>
      <c r="P874" s="14"/>
    </row>
    <row r="875" spans="1:16" x14ac:dyDescent="0.25">
      <c r="A875">
        <v>2014</v>
      </c>
      <c r="B875">
        <v>6</v>
      </c>
      <c r="C875" t="s">
        <v>11</v>
      </c>
      <c r="D875" s="14" t="str">
        <f t="shared" si="35"/>
        <v>Y</v>
      </c>
      <c r="E875" s="1">
        <v>0.55972222222222223</v>
      </c>
      <c r="F875" s="1" t="str">
        <f>INDEX('Crime Level'!$R$5:$R$29,MATCH('Number of Arrests'!H875,'Crime Level'!$O$5:$O$29,0))</f>
        <v>very low</v>
      </c>
      <c r="G875" s="1" t="str">
        <f>INDEX('Attendance Level'!$H$3:$H$27,MATCH('Number of Arrests'!H875,'Attendance Level'!$C$3:$C$27,0))</f>
        <v>high</v>
      </c>
      <c r="H875" t="s">
        <v>23</v>
      </c>
      <c r="I875" t="s">
        <v>20</v>
      </c>
      <c r="J875">
        <v>23</v>
      </c>
      <c r="K875">
        <v>30</v>
      </c>
      <c r="N875">
        <v>0</v>
      </c>
      <c r="O875" s="11" t="s">
        <v>14</v>
      </c>
      <c r="P875" s="14"/>
    </row>
    <row r="876" spans="1:16" x14ac:dyDescent="0.25">
      <c r="A876">
        <v>2014</v>
      </c>
      <c r="B876">
        <v>9</v>
      </c>
      <c r="C876" t="s">
        <v>11</v>
      </c>
      <c r="D876" s="14" t="str">
        <f t="shared" si="35"/>
        <v>Y</v>
      </c>
      <c r="E876" s="1">
        <v>0.55972222222222223</v>
      </c>
      <c r="F876" s="1" t="str">
        <f>INDEX('Crime Level'!$R$5:$R$29,MATCH('Number of Arrests'!H876,'Crime Level'!$O$5:$O$29,0))</f>
        <v>very low</v>
      </c>
      <c r="G876" s="1" t="str">
        <f>INDEX('Attendance Level'!$H$3:$H$27,MATCH('Number of Arrests'!H876,'Attendance Level'!$C$3:$C$27,0))</f>
        <v>high</v>
      </c>
      <c r="H876" t="s">
        <v>23</v>
      </c>
      <c r="I876" t="s">
        <v>49</v>
      </c>
      <c r="J876">
        <v>30</v>
      </c>
      <c r="K876">
        <v>24</v>
      </c>
      <c r="N876">
        <v>0</v>
      </c>
      <c r="O876" s="11" t="s">
        <v>14</v>
      </c>
      <c r="P876" s="14"/>
    </row>
    <row r="877" spans="1:16" x14ac:dyDescent="0.25">
      <c r="A877">
        <v>2014</v>
      </c>
      <c r="B877">
        <v>10</v>
      </c>
      <c r="C877" t="s">
        <v>11</v>
      </c>
      <c r="D877" s="14" t="str">
        <f t="shared" si="35"/>
        <v>Y</v>
      </c>
      <c r="E877" s="1">
        <v>0.55972222222222223</v>
      </c>
      <c r="F877" s="1" t="str">
        <f>INDEX('Crime Level'!$R$5:$R$29,MATCH('Number of Arrests'!H877,'Crime Level'!$O$5:$O$29,0))</f>
        <v>very low</v>
      </c>
      <c r="G877" s="1" t="str">
        <f>INDEX('Attendance Level'!$H$3:$H$27,MATCH('Number of Arrests'!H877,'Attendance Level'!$C$3:$C$27,0))</f>
        <v>high</v>
      </c>
      <c r="H877" t="s">
        <v>23</v>
      </c>
      <c r="I877" t="s">
        <v>15</v>
      </c>
      <c r="J877">
        <v>38</v>
      </c>
      <c r="K877">
        <v>17</v>
      </c>
      <c r="N877">
        <v>0</v>
      </c>
      <c r="O877" s="11" t="s">
        <v>14</v>
      </c>
      <c r="P877" s="14"/>
    </row>
    <row r="878" spans="1:16" x14ac:dyDescent="0.25">
      <c r="A878">
        <v>2014</v>
      </c>
      <c r="B878">
        <v>12</v>
      </c>
      <c r="C878" t="s">
        <v>11</v>
      </c>
      <c r="D878" s="14" t="str">
        <f t="shared" si="35"/>
        <v>Y</v>
      </c>
      <c r="E878" s="1">
        <v>0.54583333333333328</v>
      </c>
      <c r="F878" s="1" t="str">
        <f>INDEX('Crime Level'!$R$5:$R$29,MATCH('Number of Arrests'!H878,'Crime Level'!$O$5:$O$29,0))</f>
        <v>very low</v>
      </c>
      <c r="G878" s="1" t="str">
        <f>INDEX('Attendance Level'!$H$3:$H$27,MATCH('Number of Arrests'!H878,'Attendance Level'!$C$3:$C$27,0))</f>
        <v>high</v>
      </c>
      <c r="H878" t="s">
        <v>23</v>
      </c>
      <c r="I878" t="s">
        <v>12</v>
      </c>
      <c r="J878">
        <v>19</v>
      </c>
      <c r="K878">
        <v>3</v>
      </c>
      <c r="N878">
        <v>0</v>
      </c>
      <c r="O878" s="11" t="s">
        <v>19</v>
      </c>
      <c r="P878" s="14"/>
    </row>
    <row r="879" spans="1:16" x14ac:dyDescent="0.25">
      <c r="A879">
        <v>2014</v>
      </c>
      <c r="B879">
        <v>15</v>
      </c>
      <c r="C879" t="s">
        <v>11</v>
      </c>
      <c r="D879" s="14" t="str">
        <f t="shared" si="35"/>
        <v>Y</v>
      </c>
      <c r="E879" s="1">
        <v>0.55972222222222223</v>
      </c>
      <c r="F879" s="1" t="str">
        <f>INDEX('Crime Level'!$R$5:$R$29,MATCH('Number of Arrests'!H879,'Crime Level'!$O$5:$O$29,0))</f>
        <v>very low</v>
      </c>
      <c r="G879" s="1" t="str">
        <f>INDEX('Attendance Level'!$H$3:$H$27,MATCH('Number of Arrests'!H879,'Attendance Level'!$C$3:$C$27,0))</f>
        <v>high</v>
      </c>
      <c r="H879" t="s">
        <v>23</v>
      </c>
      <c r="I879" t="s">
        <v>21</v>
      </c>
      <c r="J879">
        <v>17</v>
      </c>
      <c r="K879">
        <v>7</v>
      </c>
      <c r="N879">
        <v>1</v>
      </c>
      <c r="O879" s="11" t="s">
        <v>19</v>
      </c>
      <c r="P879" s="14"/>
    </row>
    <row r="880" spans="1:16" x14ac:dyDescent="0.25">
      <c r="A880">
        <v>2014</v>
      </c>
      <c r="B880">
        <v>17</v>
      </c>
      <c r="C880" t="s">
        <v>11</v>
      </c>
      <c r="D880" s="14" t="str">
        <f t="shared" si="35"/>
        <v>Y</v>
      </c>
      <c r="E880" s="1">
        <v>0.56041666666666667</v>
      </c>
      <c r="F880" s="1" t="str">
        <f>INDEX('Crime Level'!$R$5:$R$29,MATCH('Number of Arrests'!H880,'Crime Level'!$O$5:$O$29,0))</f>
        <v>very low</v>
      </c>
      <c r="G880" s="1" t="str">
        <f>INDEX('Attendance Level'!$H$3:$H$27,MATCH('Number of Arrests'!H880,'Attendance Level'!$C$3:$C$27,0))</f>
        <v>high</v>
      </c>
      <c r="H880" t="s">
        <v>23</v>
      </c>
      <c r="I880" t="s">
        <v>17</v>
      </c>
      <c r="J880">
        <v>20</v>
      </c>
      <c r="K880">
        <v>6</v>
      </c>
      <c r="N880">
        <v>0</v>
      </c>
      <c r="O880" s="11" t="s">
        <v>19</v>
      </c>
      <c r="P880" s="14"/>
    </row>
    <row r="881" spans="1:16" x14ac:dyDescent="0.25">
      <c r="A881">
        <v>2015</v>
      </c>
      <c r="B881">
        <v>3</v>
      </c>
      <c r="C881" t="s">
        <v>11</v>
      </c>
      <c r="D881" s="14" t="str">
        <f t="shared" si="35"/>
        <v>Y</v>
      </c>
      <c r="E881" s="1">
        <v>0.55902777777777779</v>
      </c>
      <c r="F881" s="1" t="str">
        <f>INDEX('Crime Level'!$R$5:$R$29,MATCH('Number of Arrests'!H881,'Crime Level'!$O$5:$O$29,0))</f>
        <v>very low</v>
      </c>
      <c r="G881" s="1" t="str">
        <f>INDEX('Attendance Level'!$H$3:$H$27,MATCH('Number of Arrests'!H881,'Attendance Level'!$C$3:$C$27,0))</f>
        <v>high</v>
      </c>
      <c r="H881" t="s">
        <v>23</v>
      </c>
      <c r="I881" t="s">
        <v>29</v>
      </c>
      <c r="J881">
        <v>26</v>
      </c>
      <c r="K881">
        <v>0</v>
      </c>
      <c r="N881">
        <v>0</v>
      </c>
      <c r="O881" s="11" t="s">
        <v>14</v>
      </c>
      <c r="P881" s="14"/>
    </row>
    <row r="882" spans="1:16" x14ac:dyDescent="0.25">
      <c r="A882">
        <v>2015</v>
      </c>
      <c r="B882">
        <v>4</v>
      </c>
      <c r="C882" t="s">
        <v>27</v>
      </c>
      <c r="D882" s="14" t="str">
        <f t="shared" si="35"/>
        <v>N</v>
      </c>
      <c r="E882" s="1">
        <v>0.72916666666666663</v>
      </c>
      <c r="F882" s="1" t="str">
        <f>INDEX('Crime Level'!$R$5:$R$29,MATCH('Number of Arrests'!H882,'Crime Level'!$O$5:$O$29,0))</f>
        <v>very low</v>
      </c>
      <c r="G882" s="1" t="str">
        <f>INDEX('Attendance Level'!$H$3:$H$27,MATCH('Number of Arrests'!H882,'Attendance Level'!$C$3:$C$27,0))</f>
        <v>high</v>
      </c>
      <c r="H882" t="s">
        <v>23</v>
      </c>
      <c r="I882" t="s">
        <v>28</v>
      </c>
      <c r="J882">
        <v>13</v>
      </c>
      <c r="K882">
        <v>10</v>
      </c>
      <c r="N882">
        <v>1</v>
      </c>
      <c r="O882" s="11" t="s">
        <v>14</v>
      </c>
      <c r="P882" s="14"/>
    </row>
    <row r="883" spans="1:16" x14ac:dyDescent="0.25">
      <c r="A883">
        <v>2015</v>
      </c>
      <c r="B883">
        <v>6</v>
      </c>
      <c r="C883" t="s">
        <v>11</v>
      </c>
      <c r="D883" s="14" t="str">
        <f t="shared" si="35"/>
        <v>Y</v>
      </c>
      <c r="E883" s="1">
        <v>0.54513888888888895</v>
      </c>
      <c r="F883" s="1" t="str">
        <f>INDEX('Crime Level'!$R$5:$R$29,MATCH('Number of Arrests'!H883,'Crime Level'!$O$5:$O$29,0))</f>
        <v>very low</v>
      </c>
      <c r="G883" s="1" t="str">
        <f>INDEX('Attendance Level'!$H$3:$H$27,MATCH('Number of Arrests'!H883,'Attendance Level'!$C$3:$C$27,0))</f>
        <v>high</v>
      </c>
      <c r="H883" t="s">
        <v>23</v>
      </c>
      <c r="I883" t="s">
        <v>13</v>
      </c>
      <c r="J883">
        <v>23</v>
      </c>
      <c r="K883">
        <v>27</v>
      </c>
      <c r="N883">
        <v>1</v>
      </c>
      <c r="O883" s="11" t="s">
        <v>14</v>
      </c>
      <c r="P883" s="14"/>
    </row>
    <row r="884" spans="1:16" x14ac:dyDescent="0.25">
      <c r="A884">
        <v>2015</v>
      </c>
      <c r="B884">
        <v>10</v>
      </c>
      <c r="C884" t="s">
        <v>11</v>
      </c>
      <c r="D884" s="14" t="str">
        <f t="shared" si="35"/>
        <v>Y</v>
      </c>
      <c r="E884" s="1">
        <v>0.72916666666666663</v>
      </c>
      <c r="F884" s="1" t="str">
        <f>INDEX('Crime Level'!$R$5:$R$29,MATCH('Number of Arrests'!H884,'Crime Level'!$O$5:$O$29,0))</f>
        <v>very low</v>
      </c>
      <c r="G884" s="1" t="str">
        <f>INDEX('Attendance Level'!$H$3:$H$27,MATCH('Number of Arrests'!H884,'Attendance Level'!$C$3:$C$27,0))</f>
        <v>high</v>
      </c>
      <c r="H884" t="s">
        <v>23</v>
      </c>
      <c r="I884" t="s">
        <v>12</v>
      </c>
      <c r="J884">
        <v>32</v>
      </c>
      <c r="K884">
        <v>39</v>
      </c>
      <c r="N884">
        <v>1</v>
      </c>
      <c r="O884" s="11" t="s">
        <v>19</v>
      </c>
      <c r="P884" s="14"/>
    </row>
    <row r="885" spans="1:16" x14ac:dyDescent="0.25">
      <c r="A885">
        <v>2015</v>
      </c>
      <c r="B885">
        <v>11</v>
      </c>
      <c r="C885" t="s">
        <v>11</v>
      </c>
      <c r="D885" s="14" t="str">
        <f t="shared" si="35"/>
        <v>Y</v>
      </c>
      <c r="E885" s="1">
        <v>0.55902777777777779</v>
      </c>
      <c r="F885" s="1" t="str">
        <f>INDEX('Crime Level'!$R$5:$R$29,MATCH('Number of Arrests'!H885,'Crime Level'!$O$5:$O$29,0))</f>
        <v>very low</v>
      </c>
      <c r="G885" s="1" t="str">
        <f>INDEX('Attendance Level'!$H$3:$H$27,MATCH('Number of Arrests'!H885,'Attendance Level'!$C$3:$C$27,0))</f>
        <v>high</v>
      </c>
      <c r="H885" t="s">
        <v>23</v>
      </c>
      <c r="I885" t="s">
        <v>21</v>
      </c>
      <c r="J885">
        <v>29</v>
      </c>
      <c r="K885">
        <v>13</v>
      </c>
      <c r="N885">
        <v>0</v>
      </c>
      <c r="O885" s="11" t="s">
        <v>19</v>
      </c>
      <c r="P885" s="14"/>
    </row>
    <row r="886" spans="1:16" x14ac:dyDescent="0.25">
      <c r="A886">
        <v>2015</v>
      </c>
      <c r="B886">
        <v>12</v>
      </c>
      <c r="C886" t="s">
        <v>11</v>
      </c>
      <c r="D886" s="14" t="str">
        <f t="shared" si="35"/>
        <v>Y</v>
      </c>
      <c r="E886" s="1">
        <v>0.55902777777777779</v>
      </c>
      <c r="F886" s="1" t="str">
        <f>INDEX('Crime Level'!$R$5:$R$29,MATCH('Number of Arrests'!H886,'Crime Level'!$O$5:$O$29,0))</f>
        <v>very low</v>
      </c>
      <c r="G886" s="1" t="str">
        <f>INDEX('Attendance Level'!$H$3:$H$27,MATCH('Number of Arrests'!H886,'Attendance Level'!$C$3:$C$27,0))</f>
        <v>high</v>
      </c>
      <c r="H886" t="s">
        <v>23</v>
      </c>
      <c r="I886" t="s">
        <v>16</v>
      </c>
      <c r="J886">
        <v>39</v>
      </c>
      <c r="K886">
        <v>30</v>
      </c>
      <c r="N886">
        <v>0</v>
      </c>
      <c r="O886" s="11" t="s">
        <v>14</v>
      </c>
      <c r="P886" s="14"/>
    </row>
    <row r="887" spans="1:16" x14ac:dyDescent="0.25">
      <c r="A887">
        <v>2015</v>
      </c>
      <c r="B887">
        <v>15</v>
      </c>
      <c r="C887" t="s">
        <v>11</v>
      </c>
      <c r="D887" s="14" t="str">
        <f t="shared" si="35"/>
        <v>Y</v>
      </c>
      <c r="E887" s="1">
        <v>0.54513888888888895</v>
      </c>
      <c r="F887" s="1" t="str">
        <f>INDEX('Crime Level'!$R$5:$R$29,MATCH('Number of Arrests'!H887,'Crime Level'!$O$5:$O$29,0))</f>
        <v>very low</v>
      </c>
      <c r="G887" s="1" t="str">
        <f>INDEX('Attendance Level'!$H$3:$H$27,MATCH('Number of Arrests'!H887,'Attendance Level'!$C$3:$C$27,0))</f>
        <v>high</v>
      </c>
      <c r="H887" t="s">
        <v>23</v>
      </c>
      <c r="I887" t="s">
        <v>22</v>
      </c>
      <c r="J887">
        <v>30</v>
      </c>
      <c r="K887">
        <v>13</v>
      </c>
      <c r="N887">
        <v>0</v>
      </c>
      <c r="O887" s="11" t="s">
        <v>14</v>
      </c>
      <c r="P887" s="14"/>
    </row>
    <row r="888" spans="1:16" x14ac:dyDescent="0.25">
      <c r="A888">
        <v>2015</v>
      </c>
      <c r="B888">
        <v>16</v>
      </c>
      <c r="C888" t="s">
        <v>11</v>
      </c>
      <c r="D888" s="14" t="str">
        <f t="shared" si="35"/>
        <v>Y</v>
      </c>
      <c r="E888" s="1">
        <v>0.55902777777777779</v>
      </c>
      <c r="F888" s="1" t="str">
        <f>INDEX('Crime Level'!$R$5:$R$29,MATCH('Number of Arrests'!H888,'Crime Level'!$O$5:$O$29,0))</f>
        <v>very low</v>
      </c>
      <c r="G888" s="1" t="str">
        <f>INDEX('Attendance Level'!$H$3:$H$27,MATCH('Number of Arrests'!H888,'Attendance Level'!$C$3:$C$27,0))</f>
        <v>high</v>
      </c>
      <c r="H888" t="s">
        <v>23</v>
      </c>
      <c r="I888" t="s">
        <v>17</v>
      </c>
      <c r="J888">
        <v>17</v>
      </c>
      <c r="K888">
        <v>23</v>
      </c>
      <c r="N888">
        <v>0</v>
      </c>
      <c r="O888" s="11" t="s">
        <v>19</v>
      </c>
      <c r="P888" s="14"/>
    </row>
    <row r="889" spans="1:16" x14ac:dyDescent="0.25">
      <c r="A889">
        <v>2011</v>
      </c>
      <c r="B889">
        <v>1</v>
      </c>
      <c r="C889" t="s">
        <v>11</v>
      </c>
      <c r="D889" s="14" t="str">
        <f t="shared" si="35"/>
        <v>Y</v>
      </c>
      <c r="E889" s="1">
        <v>0.54166666666666663</v>
      </c>
      <c r="F889" s="1" t="str">
        <f>INDEX('Crime Level'!$R$5:$R$29,MATCH('Number of Arrests'!H889,'Crime Level'!$O$5:$O$29,0))</f>
        <v>very low</v>
      </c>
      <c r="G889" s="1" t="str">
        <f>INDEX('Attendance Level'!$H$3:$H$27,MATCH('Number of Arrests'!H889,'Attendance Level'!$C$3:$C$27,0))</f>
        <v>very low</v>
      </c>
      <c r="H889" t="s">
        <v>47</v>
      </c>
      <c r="I889" t="s">
        <v>28</v>
      </c>
      <c r="J889">
        <v>20</v>
      </c>
      <c r="K889">
        <v>27</v>
      </c>
      <c r="L889" t="str">
        <f t="shared" ref="L889:L911" si="37">IF(J889&gt;K889,"win","lose")</f>
        <v>lose</v>
      </c>
      <c r="N889">
        <v>0</v>
      </c>
      <c r="O889" s="11" t="s">
        <v>14</v>
      </c>
    </row>
    <row r="890" spans="1:16" x14ac:dyDescent="0.25">
      <c r="A890">
        <v>2011</v>
      </c>
      <c r="B890">
        <v>3</v>
      </c>
      <c r="C890" t="s">
        <v>11</v>
      </c>
      <c r="D890" s="14" t="str">
        <f t="shared" si="35"/>
        <v>Y</v>
      </c>
      <c r="E890" s="1">
        <v>0.67708333333333337</v>
      </c>
      <c r="F890" s="1" t="str">
        <f>INDEX('Crime Level'!$R$5:$R$29,MATCH('Number of Arrests'!H890,'Crime Level'!$O$5:$O$29,0))</f>
        <v>very low</v>
      </c>
      <c r="G890" s="1" t="str">
        <f>INDEX('Attendance Level'!$H$3:$H$27,MATCH('Number of Arrests'!H890,'Attendance Level'!$C$3:$C$27,0))</f>
        <v>very low</v>
      </c>
      <c r="H890" t="s">
        <v>47</v>
      </c>
      <c r="I890" t="s">
        <v>31</v>
      </c>
      <c r="J890">
        <v>16</v>
      </c>
      <c r="K890">
        <v>13</v>
      </c>
      <c r="L890" t="str">
        <f t="shared" si="37"/>
        <v>win</v>
      </c>
      <c r="N890">
        <v>2</v>
      </c>
      <c r="O890" s="11" t="s">
        <v>19</v>
      </c>
    </row>
    <row r="891" spans="1:16" x14ac:dyDescent="0.25">
      <c r="A891">
        <v>2011</v>
      </c>
      <c r="B891">
        <v>4</v>
      </c>
      <c r="C891" t="s">
        <v>27</v>
      </c>
      <c r="D891" s="14" t="str">
        <f t="shared" si="35"/>
        <v>N</v>
      </c>
      <c r="E891" s="1">
        <v>0.85416666666666663</v>
      </c>
      <c r="F891" s="1" t="str">
        <f>INDEX('Crime Level'!$R$5:$R$29,MATCH('Number of Arrests'!H891,'Crime Level'!$O$5:$O$29,0))</f>
        <v>very low</v>
      </c>
      <c r="G891" s="1" t="str">
        <f>INDEX('Attendance Level'!$H$3:$H$27,MATCH('Number of Arrests'!H891,'Attendance Level'!$C$3:$C$27,0))</f>
        <v>very low</v>
      </c>
      <c r="H891" t="s">
        <v>47</v>
      </c>
      <c r="I891" t="s">
        <v>33</v>
      </c>
      <c r="J891">
        <v>24</v>
      </c>
      <c r="K891">
        <v>17</v>
      </c>
      <c r="L891" t="str">
        <f t="shared" si="37"/>
        <v>win</v>
      </c>
      <c r="N891">
        <v>1</v>
      </c>
      <c r="O891" s="11" t="s">
        <v>14</v>
      </c>
    </row>
    <row r="892" spans="1:16" x14ac:dyDescent="0.25">
      <c r="A892">
        <v>2011</v>
      </c>
      <c r="B892">
        <v>6</v>
      </c>
      <c r="C892" t="s">
        <v>11</v>
      </c>
      <c r="D892" s="14" t="str">
        <f t="shared" si="35"/>
        <v>Y</v>
      </c>
      <c r="E892" s="1">
        <v>0.67708333333333337</v>
      </c>
      <c r="F892" s="1" t="str">
        <f>INDEX('Crime Level'!$R$5:$R$29,MATCH('Number of Arrests'!H892,'Crime Level'!$O$5:$O$29,0))</f>
        <v>very low</v>
      </c>
      <c r="G892" s="1" t="str">
        <f>INDEX('Attendance Level'!$H$3:$H$27,MATCH('Number of Arrests'!H892,'Attendance Level'!$C$3:$C$27,0))</f>
        <v>very low</v>
      </c>
      <c r="H892" t="s">
        <v>47</v>
      </c>
      <c r="I892" t="s">
        <v>37</v>
      </c>
      <c r="J892">
        <v>26</v>
      </c>
      <c r="K892">
        <v>20</v>
      </c>
      <c r="L892" t="str">
        <f t="shared" si="37"/>
        <v>win</v>
      </c>
      <c r="N892">
        <v>1</v>
      </c>
      <c r="O892" s="11" t="s">
        <v>19</v>
      </c>
    </row>
    <row r="893" spans="1:16" x14ac:dyDescent="0.25">
      <c r="A893">
        <v>2011</v>
      </c>
      <c r="B893">
        <v>10</v>
      </c>
      <c r="C893" t="s">
        <v>11</v>
      </c>
      <c r="D893" s="14" t="str">
        <f t="shared" si="35"/>
        <v>Y</v>
      </c>
      <c r="E893" s="1">
        <v>0.54166666666666663</v>
      </c>
      <c r="F893" s="1" t="str">
        <f>INDEX('Crime Level'!$R$5:$R$29,MATCH('Number of Arrests'!H893,'Crime Level'!$O$5:$O$29,0))</f>
        <v>very low</v>
      </c>
      <c r="G893" s="1" t="str">
        <f>INDEX('Attendance Level'!$H$3:$H$27,MATCH('Number of Arrests'!H893,'Attendance Level'!$C$3:$C$27,0))</f>
        <v>very low</v>
      </c>
      <c r="H893" t="s">
        <v>47</v>
      </c>
      <c r="I893" t="s">
        <v>32</v>
      </c>
      <c r="J893">
        <v>9</v>
      </c>
      <c r="K893">
        <v>37</v>
      </c>
      <c r="L893" t="str">
        <f t="shared" si="37"/>
        <v>lose</v>
      </c>
      <c r="N893">
        <v>2</v>
      </c>
      <c r="O893" s="11" t="s">
        <v>14</v>
      </c>
    </row>
    <row r="894" spans="1:16" x14ac:dyDescent="0.25">
      <c r="A894">
        <v>2011</v>
      </c>
      <c r="B894">
        <v>13</v>
      </c>
      <c r="C894" t="s">
        <v>11</v>
      </c>
      <c r="D894" s="14" t="str">
        <f t="shared" si="35"/>
        <v>Y</v>
      </c>
      <c r="E894" s="1">
        <v>0.54166666666666663</v>
      </c>
      <c r="F894" s="1" t="str">
        <f>INDEX('Crime Level'!$R$5:$R$29,MATCH('Number of Arrests'!H894,'Crime Level'!$O$5:$O$29,0))</f>
        <v>very low</v>
      </c>
      <c r="G894" s="1" t="str">
        <f>INDEX('Attendance Level'!$H$3:$H$27,MATCH('Number of Arrests'!H894,'Attendance Level'!$C$3:$C$27,0))</f>
        <v>very low</v>
      </c>
      <c r="H894" t="s">
        <v>47</v>
      </c>
      <c r="I894" t="s">
        <v>13</v>
      </c>
      <c r="J894">
        <v>19</v>
      </c>
      <c r="K894">
        <v>38</v>
      </c>
      <c r="L894" t="str">
        <f t="shared" si="37"/>
        <v>lose</v>
      </c>
      <c r="N894">
        <v>2</v>
      </c>
      <c r="O894" s="11" t="s">
        <v>19</v>
      </c>
    </row>
    <row r="895" spans="1:16" x14ac:dyDescent="0.25">
      <c r="A895">
        <v>2011</v>
      </c>
      <c r="B895">
        <v>15</v>
      </c>
      <c r="C895" t="s">
        <v>46</v>
      </c>
      <c r="D895" s="14" t="str">
        <f t="shared" si="35"/>
        <v>Y</v>
      </c>
      <c r="E895" s="1">
        <v>0.84722222222222221</v>
      </c>
      <c r="F895" s="1" t="str">
        <f>INDEX('Crime Level'!$R$5:$R$29,MATCH('Number of Arrests'!H895,'Crime Level'!$O$5:$O$29,0))</f>
        <v>very low</v>
      </c>
      <c r="G895" s="1" t="str">
        <f>INDEX('Attendance Level'!$H$3:$H$27,MATCH('Number of Arrests'!H895,'Attendance Level'!$C$3:$C$27,0))</f>
        <v>very low</v>
      </c>
      <c r="H895" t="s">
        <v>47</v>
      </c>
      <c r="I895" t="s">
        <v>20</v>
      </c>
      <c r="J895">
        <v>15</v>
      </c>
      <c r="K895">
        <v>31</v>
      </c>
      <c r="L895" t="str">
        <f t="shared" si="37"/>
        <v>lose</v>
      </c>
      <c r="N895">
        <v>2</v>
      </c>
      <c r="O895" s="11" t="s">
        <v>14</v>
      </c>
    </row>
    <row r="896" spans="1:16" x14ac:dyDescent="0.25">
      <c r="A896">
        <v>2012</v>
      </c>
      <c r="B896">
        <v>1</v>
      </c>
      <c r="C896" t="s">
        <v>11</v>
      </c>
      <c r="D896" s="14" t="str">
        <f t="shared" si="35"/>
        <v>Y</v>
      </c>
      <c r="E896" s="1">
        <v>0.68402777777777779</v>
      </c>
      <c r="F896" s="1" t="str">
        <f>INDEX('Crime Level'!$R$5:$R$29,MATCH('Number of Arrests'!H896,'Crime Level'!$O$5:$O$29,0))</f>
        <v>very low</v>
      </c>
      <c r="G896" s="1" t="str">
        <f>INDEX('Attendance Level'!$H$3:$H$27,MATCH('Number of Arrests'!H896,'Attendance Level'!$C$3:$C$27,0))</f>
        <v>very low</v>
      </c>
      <c r="H896" t="s">
        <v>47</v>
      </c>
      <c r="I896" t="s">
        <v>13</v>
      </c>
      <c r="J896">
        <v>16</v>
      </c>
      <c r="K896">
        <v>10</v>
      </c>
      <c r="L896" t="str">
        <f t="shared" si="37"/>
        <v>win</v>
      </c>
      <c r="N896">
        <v>1</v>
      </c>
      <c r="O896" s="11" t="s">
        <v>19</v>
      </c>
    </row>
    <row r="897" spans="1:16" x14ac:dyDescent="0.25">
      <c r="A897">
        <v>2012</v>
      </c>
      <c r="B897">
        <v>4</v>
      </c>
      <c r="C897" t="s">
        <v>11</v>
      </c>
      <c r="D897" s="14" t="str">
        <f t="shared" si="35"/>
        <v>Y</v>
      </c>
      <c r="E897" s="1">
        <v>0.68402777777777779</v>
      </c>
      <c r="F897" s="1" t="str">
        <f>INDEX('Crime Level'!$R$5:$R$29,MATCH('Number of Arrests'!H897,'Crime Level'!$O$5:$O$29,0))</f>
        <v>very low</v>
      </c>
      <c r="G897" s="1" t="str">
        <f>INDEX('Attendance Level'!$H$3:$H$27,MATCH('Number of Arrests'!H897,'Attendance Level'!$C$3:$C$27,0))</f>
        <v>very low</v>
      </c>
      <c r="H897" t="s">
        <v>47</v>
      </c>
      <c r="I897" t="s">
        <v>35</v>
      </c>
      <c r="J897">
        <v>22</v>
      </c>
      <c r="K897">
        <v>24</v>
      </c>
      <c r="L897" t="str">
        <f t="shared" si="37"/>
        <v>lose</v>
      </c>
      <c r="N897">
        <v>2</v>
      </c>
      <c r="O897" s="11" t="s">
        <v>14</v>
      </c>
    </row>
    <row r="898" spans="1:16" x14ac:dyDescent="0.25">
      <c r="A898">
        <v>2012</v>
      </c>
      <c r="B898">
        <v>6</v>
      </c>
      <c r="C898" t="s">
        <v>11</v>
      </c>
      <c r="D898" s="14" t="str">
        <f t="shared" si="35"/>
        <v>Y</v>
      </c>
      <c r="E898" s="1">
        <v>0.54166666666666663</v>
      </c>
      <c r="F898" s="1" t="str">
        <f>INDEX('Crime Level'!$R$5:$R$29,MATCH('Number of Arrests'!H898,'Crime Level'!$O$5:$O$29,0))</f>
        <v>very low</v>
      </c>
      <c r="G898" s="1" t="str">
        <f>INDEX('Attendance Level'!$H$3:$H$27,MATCH('Number of Arrests'!H898,'Attendance Level'!$C$3:$C$27,0))</f>
        <v>very low</v>
      </c>
      <c r="H898" t="s">
        <v>47</v>
      </c>
      <c r="I898" t="s">
        <v>36</v>
      </c>
      <c r="J898">
        <v>38</v>
      </c>
      <c r="K898">
        <v>10</v>
      </c>
      <c r="L898" t="str">
        <f t="shared" si="37"/>
        <v>win</v>
      </c>
      <c r="N898">
        <v>0</v>
      </c>
      <c r="O898" s="11" t="s">
        <v>14</v>
      </c>
    </row>
    <row r="899" spans="1:16" x14ac:dyDescent="0.25">
      <c r="A899">
        <v>2012</v>
      </c>
      <c r="B899">
        <v>7</v>
      </c>
      <c r="C899" t="s">
        <v>11</v>
      </c>
      <c r="D899" s="14" t="str">
        <f t="shared" ref="D899:D962" si="38">IF(OR(C899="Sunday",C899="Saturday"),"Y","N")</f>
        <v>Y</v>
      </c>
      <c r="E899" s="1">
        <v>0.54166666666666663</v>
      </c>
      <c r="F899" s="1" t="str">
        <f>INDEX('Crime Level'!$R$5:$R$29,MATCH('Number of Arrests'!H899,'Crime Level'!$O$5:$O$29,0))</f>
        <v>very low</v>
      </c>
      <c r="G899" s="1" t="str">
        <f>INDEX('Attendance Level'!$H$3:$H$27,MATCH('Number of Arrests'!H899,'Attendance Level'!$C$3:$C$27,0))</f>
        <v>very low</v>
      </c>
      <c r="H899" t="s">
        <v>47</v>
      </c>
      <c r="I899" t="s">
        <v>37</v>
      </c>
      <c r="J899">
        <v>28</v>
      </c>
      <c r="K899">
        <v>35</v>
      </c>
      <c r="L899" t="str">
        <f t="shared" si="37"/>
        <v>lose</v>
      </c>
      <c r="N899">
        <v>1</v>
      </c>
      <c r="O899" s="11" t="s">
        <v>19</v>
      </c>
    </row>
    <row r="900" spans="1:16" x14ac:dyDescent="0.25">
      <c r="A900">
        <v>2012</v>
      </c>
      <c r="B900">
        <v>10</v>
      </c>
      <c r="C900" t="s">
        <v>11</v>
      </c>
      <c r="D900" s="14" t="str">
        <f t="shared" si="38"/>
        <v>Y</v>
      </c>
      <c r="E900" s="1">
        <v>0.54166666666666663</v>
      </c>
      <c r="F900" s="1" t="str">
        <f>INDEX('Crime Level'!$R$5:$R$29,MATCH('Number of Arrests'!H900,'Crime Level'!$O$5:$O$29,0))</f>
        <v>very low</v>
      </c>
      <c r="G900" s="1" t="str">
        <f>INDEX('Attendance Level'!$H$3:$H$27,MATCH('Number of Arrests'!H900,'Attendance Level'!$C$3:$C$27,0))</f>
        <v>very low</v>
      </c>
      <c r="H900" t="s">
        <v>47</v>
      </c>
      <c r="I900" t="s">
        <v>34</v>
      </c>
      <c r="J900">
        <v>34</v>
      </c>
      <c r="K900">
        <v>24</v>
      </c>
      <c r="L900" t="str">
        <f t="shared" si="37"/>
        <v>win</v>
      </c>
      <c r="N900">
        <v>1</v>
      </c>
      <c r="O900" s="11" t="s">
        <v>14</v>
      </c>
    </row>
    <row r="901" spans="1:16" x14ac:dyDescent="0.25">
      <c r="A901">
        <v>2012</v>
      </c>
      <c r="B901">
        <v>12</v>
      </c>
      <c r="C901" t="s">
        <v>11</v>
      </c>
      <c r="D901" s="14" t="str">
        <f t="shared" si="38"/>
        <v>Y</v>
      </c>
      <c r="E901" s="1">
        <v>0.54166666666666663</v>
      </c>
      <c r="F901" s="1" t="str">
        <f>INDEX('Crime Level'!$R$5:$R$29,MATCH('Number of Arrests'!H901,'Crime Level'!$O$5:$O$29,0))</f>
        <v>very low</v>
      </c>
      <c r="G901" s="1" t="str">
        <f>INDEX('Attendance Level'!$H$3:$H$27,MATCH('Number of Arrests'!H901,'Attendance Level'!$C$3:$C$27,0))</f>
        <v>very low</v>
      </c>
      <c r="H901" t="s">
        <v>47</v>
      </c>
      <c r="I901" t="s">
        <v>31</v>
      </c>
      <c r="J901">
        <v>23</v>
      </c>
      <c r="K901">
        <v>24</v>
      </c>
      <c r="L901" t="str">
        <f t="shared" si="37"/>
        <v>lose</v>
      </c>
      <c r="N901">
        <v>2</v>
      </c>
      <c r="O901" s="11" t="s">
        <v>19</v>
      </c>
    </row>
    <row r="902" spans="1:16" x14ac:dyDescent="0.25">
      <c r="A902">
        <v>2012</v>
      </c>
      <c r="B902">
        <v>14</v>
      </c>
      <c r="C902" t="s">
        <v>11</v>
      </c>
      <c r="D902" s="14" t="str">
        <f t="shared" si="38"/>
        <v>Y</v>
      </c>
      <c r="E902" s="1">
        <v>0.54166666666666663</v>
      </c>
      <c r="F902" s="1" t="str">
        <f>INDEX('Crime Level'!$R$5:$R$29,MATCH('Number of Arrests'!H902,'Crime Level'!$O$5:$O$29,0))</f>
        <v>very low</v>
      </c>
      <c r="G902" s="1" t="str">
        <f>INDEX('Attendance Level'!$H$3:$H$27,MATCH('Number of Arrests'!H902,'Attendance Level'!$C$3:$C$27,0))</f>
        <v>very low</v>
      </c>
      <c r="H902" t="s">
        <v>47</v>
      </c>
      <c r="I902" t="s">
        <v>24</v>
      </c>
      <c r="J902">
        <v>21</v>
      </c>
      <c r="K902">
        <v>23</v>
      </c>
      <c r="L902" t="str">
        <f t="shared" si="37"/>
        <v>lose</v>
      </c>
      <c r="N902">
        <v>1</v>
      </c>
      <c r="O902" s="11" t="s">
        <v>14</v>
      </c>
    </row>
    <row r="903" spans="1:16" x14ac:dyDescent="0.25">
      <c r="A903">
        <v>2012</v>
      </c>
      <c r="B903">
        <v>16</v>
      </c>
      <c r="C903" t="s">
        <v>11</v>
      </c>
      <c r="D903" s="14" t="str">
        <f t="shared" si="38"/>
        <v>Y</v>
      </c>
      <c r="E903" s="1">
        <v>0.54166666666666663</v>
      </c>
      <c r="F903" s="1" t="str">
        <f>INDEX('Crime Level'!$R$5:$R$29,MATCH('Number of Arrests'!H903,'Crime Level'!$O$5:$O$29,0))</f>
        <v>very low</v>
      </c>
      <c r="G903" s="1" t="str">
        <f>INDEX('Attendance Level'!$H$3:$H$27,MATCH('Number of Arrests'!H903,'Attendance Level'!$C$3:$C$27,0))</f>
        <v>very low</v>
      </c>
      <c r="H903" t="s">
        <v>47</v>
      </c>
      <c r="I903" t="s">
        <v>17</v>
      </c>
      <c r="J903">
        <v>13</v>
      </c>
      <c r="K903">
        <v>28</v>
      </c>
      <c r="L903" t="str">
        <f t="shared" si="37"/>
        <v>lose</v>
      </c>
      <c r="N903">
        <v>0</v>
      </c>
      <c r="O903" s="11" t="s">
        <v>14</v>
      </c>
    </row>
    <row r="904" spans="1:16" x14ac:dyDescent="0.25">
      <c r="A904">
        <v>2013</v>
      </c>
      <c r="B904">
        <v>2</v>
      </c>
      <c r="C904" t="s">
        <v>11</v>
      </c>
      <c r="D904" s="14" t="str">
        <f t="shared" si="38"/>
        <v>Y</v>
      </c>
      <c r="E904" s="1">
        <v>0.67013888888888884</v>
      </c>
      <c r="F904" s="1" t="str">
        <f>INDEX('Crime Level'!$R$5:$R$29,MATCH('Number of Arrests'!H904,'Crime Level'!$O$5:$O$29,0))</f>
        <v>very low</v>
      </c>
      <c r="G904" s="1" t="str">
        <f>INDEX('Attendance Level'!$H$3:$H$27,MATCH('Number of Arrests'!H904,'Attendance Level'!$C$3:$C$27,0))</f>
        <v>very low</v>
      </c>
      <c r="H904" t="s">
        <v>47</v>
      </c>
      <c r="I904" t="s">
        <v>37</v>
      </c>
      <c r="J904">
        <v>14</v>
      </c>
      <c r="K904">
        <v>16</v>
      </c>
      <c r="L904" t="str">
        <f t="shared" si="37"/>
        <v>lose</v>
      </c>
      <c r="N904">
        <v>2</v>
      </c>
      <c r="O904" s="11" t="s">
        <v>19</v>
      </c>
    </row>
    <row r="905" spans="1:16" x14ac:dyDescent="0.25">
      <c r="A905">
        <v>2013</v>
      </c>
      <c r="B905">
        <v>4</v>
      </c>
      <c r="C905" t="s">
        <v>11</v>
      </c>
      <c r="D905" s="14" t="str">
        <f t="shared" si="38"/>
        <v>Y</v>
      </c>
      <c r="E905" s="1">
        <v>0.54166666666666663</v>
      </c>
      <c r="F905" s="1" t="str">
        <f>INDEX('Crime Level'!$R$5:$R$29,MATCH('Number of Arrests'!H905,'Crime Level'!$O$5:$O$29,0))</f>
        <v>very low</v>
      </c>
      <c r="G905" s="1" t="str">
        <f>INDEX('Attendance Level'!$H$3:$H$27,MATCH('Number of Arrests'!H905,'Attendance Level'!$C$3:$C$27,0))</f>
        <v>very low</v>
      </c>
      <c r="H905" t="s">
        <v>47</v>
      </c>
      <c r="I905" t="s">
        <v>12</v>
      </c>
      <c r="J905">
        <v>10</v>
      </c>
      <c r="K905">
        <v>13</v>
      </c>
      <c r="L905" t="str">
        <f t="shared" si="37"/>
        <v>lose</v>
      </c>
      <c r="N905">
        <v>0</v>
      </c>
      <c r="O905" s="11" t="s">
        <v>14</v>
      </c>
    </row>
    <row r="906" spans="1:16" x14ac:dyDescent="0.25">
      <c r="A906">
        <v>2013</v>
      </c>
      <c r="B906">
        <v>6</v>
      </c>
      <c r="C906" t="s">
        <v>11</v>
      </c>
      <c r="D906" s="14" t="str">
        <f t="shared" si="38"/>
        <v>Y</v>
      </c>
      <c r="E906" s="1">
        <v>0.54166666666666663</v>
      </c>
      <c r="F906" s="1" t="str">
        <f>INDEX('Crime Level'!$R$5:$R$29,MATCH('Number of Arrests'!H906,'Crime Level'!$O$5:$O$29,0))</f>
        <v>very low</v>
      </c>
      <c r="G906" s="1" t="str">
        <f>INDEX('Attendance Level'!$H$3:$H$27,MATCH('Number of Arrests'!H906,'Attendance Level'!$C$3:$C$27,0))</f>
        <v>very low</v>
      </c>
      <c r="H906" t="s">
        <v>47</v>
      </c>
      <c r="I906" t="s">
        <v>24</v>
      </c>
      <c r="J906">
        <v>20</v>
      </c>
      <c r="K906">
        <v>31</v>
      </c>
      <c r="L906" t="str">
        <f t="shared" si="37"/>
        <v>lose</v>
      </c>
      <c r="N906">
        <v>2</v>
      </c>
      <c r="O906" s="11" t="s">
        <v>14</v>
      </c>
    </row>
    <row r="907" spans="1:16" x14ac:dyDescent="0.25">
      <c r="A907">
        <v>2013</v>
      </c>
      <c r="B907">
        <v>8</v>
      </c>
      <c r="C907" t="s">
        <v>30</v>
      </c>
      <c r="D907" s="14" t="str">
        <f t="shared" si="38"/>
        <v>N</v>
      </c>
      <c r="E907" s="1">
        <v>0.85069444444444453</v>
      </c>
      <c r="F907" s="1" t="str">
        <f>INDEX('Crime Level'!$R$5:$R$29,MATCH('Number of Arrests'!H907,'Crime Level'!$O$5:$O$29,0))</f>
        <v>very low</v>
      </c>
      <c r="G907" s="1" t="str">
        <f>INDEX('Attendance Level'!$H$3:$H$27,MATCH('Number of Arrests'!H907,'Attendance Level'!$C$3:$C$27,0))</f>
        <v>very low</v>
      </c>
      <c r="H907" t="s">
        <v>47</v>
      </c>
      <c r="I907" t="s">
        <v>13</v>
      </c>
      <c r="J907">
        <v>13</v>
      </c>
      <c r="K907">
        <v>31</v>
      </c>
      <c r="L907" t="str">
        <f t="shared" si="37"/>
        <v>lose</v>
      </c>
      <c r="N907">
        <v>0</v>
      </c>
      <c r="O907" s="11" t="s">
        <v>19</v>
      </c>
    </row>
    <row r="908" spans="1:16" x14ac:dyDescent="0.25">
      <c r="A908">
        <v>2013</v>
      </c>
      <c r="B908">
        <v>10</v>
      </c>
      <c r="C908" t="s">
        <v>27</v>
      </c>
      <c r="D908" s="14" t="str">
        <f t="shared" si="38"/>
        <v>N</v>
      </c>
      <c r="E908" s="1">
        <v>0.86111111111111116</v>
      </c>
      <c r="F908" s="1" t="str">
        <f>INDEX('Crime Level'!$R$5:$R$29,MATCH('Number of Arrests'!H908,'Crime Level'!$O$5:$O$29,0))</f>
        <v>very low</v>
      </c>
      <c r="G908" s="1" t="str">
        <f>INDEX('Attendance Level'!$H$3:$H$27,MATCH('Number of Arrests'!H908,'Attendance Level'!$C$3:$C$27,0))</f>
        <v>very low</v>
      </c>
      <c r="H908" t="s">
        <v>47</v>
      </c>
      <c r="I908" t="s">
        <v>25</v>
      </c>
      <c r="J908">
        <v>22</v>
      </c>
      <c r="K908">
        <v>19</v>
      </c>
      <c r="L908" t="str">
        <f t="shared" si="37"/>
        <v>win</v>
      </c>
      <c r="N908">
        <v>1</v>
      </c>
      <c r="O908" s="11" t="s">
        <v>14</v>
      </c>
    </row>
    <row r="909" spans="1:16" x14ac:dyDescent="0.25">
      <c r="A909">
        <v>2013</v>
      </c>
      <c r="B909">
        <v>11</v>
      </c>
      <c r="C909" t="s">
        <v>11</v>
      </c>
      <c r="D909" s="14" t="str">
        <f t="shared" si="38"/>
        <v>Y</v>
      </c>
      <c r="E909" s="1">
        <v>0.54166666666666663</v>
      </c>
      <c r="F909" s="1" t="str">
        <f>INDEX('Crime Level'!$R$5:$R$29,MATCH('Number of Arrests'!H909,'Crime Level'!$O$5:$O$29,0))</f>
        <v>very low</v>
      </c>
      <c r="G909" s="1" t="str">
        <f>INDEX('Attendance Level'!$H$3:$H$27,MATCH('Number of Arrests'!H909,'Attendance Level'!$C$3:$C$27,0))</f>
        <v>very low</v>
      </c>
      <c r="H909" t="s">
        <v>47</v>
      </c>
      <c r="I909" t="s">
        <v>31</v>
      </c>
      <c r="J909">
        <v>41</v>
      </c>
      <c r="K909">
        <v>28</v>
      </c>
      <c r="L909" t="str">
        <f t="shared" si="37"/>
        <v>win</v>
      </c>
      <c r="N909">
        <v>0</v>
      </c>
      <c r="O909" s="11" t="s">
        <v>19</v>
      </c>
    </row>
    <row r="910" spans="1:16" x14ac:dyDescent="0.25">
      <c r="A910">
        <v>2013</v>
      </c>
      <c r="B910">
        <v>14</v>
      </c>
      <c r="C910" t="s">
        <v>11</v>
      </c>
      <c r="D910" s="14" t="str">
        <f t="shared" si="38"/>
        <v>Y</v>
      </c>
      <c r="E910" s="1">
        <v>0.54166666666666663</v>
      </c>
      <c r="F910" s="1" t="str">
        <f>INDEX('Crime Level'!$R$5:$R$29,MATCH('Number of Arrests'!H910,'Crime Level'!$O$5:$O$29,0))</f>
        <v>very low</v>
      </c>
      <c r="G910" s="1" t="str">
        <f>INDEX('Attendance Level'!$H$3:$H$27,MATCH('Number of Arrests'!H910,'Attendance Level'!$C$3:$C$27,0))</f>
        <v>very low</v>
      </c>
      <c r="H910" t="s">
        <v>47</v>
      </c>
      <c r="I910" t="s">
        <v>26</v>
      </c>
      <c r="J910">
        <v>27</v>
      </c>
      <c r="K910">
        <v>6</v>
      </c>
      <c r="L910" t="str">
        <f t="shared" si="37"/>
        <v>win</v>
      </c>
      <c r="N910">
        <v>2</v>
      </c>
      <c r="O910" s="11" t="s">
        <v>14</v>
      </c>
    </row>
    <row r="911" spans="1:16" x14ac:dyDescent="0.25">
      <c r="A911">
        <v>2013</v>
      </c>
      <c r="B911">
        <v>15</v>
      </c>
      <c r="C911" t="s">
        <v>11</v>
      </c>
      <c r="D911" s="14" t="str">
        <f t="shared" si="38"/>
        <v>Y</v>
      </c>
      <c r="E911" s="1">
        <v>0.54166666666666663</v>
      </c>
      <c r="F911" s="1" t="str">
        <f>INDEX('Crime Level'!$R$5:$R$29,MATCH('Number of Arrests'!H911,'Crime Level'!$O$5:$O$29,0))</f>
        <v>very low</v>
      </c>
      <c r="G911" s="1" t="str">
        <f>INDEX('Attendance Level'!$H$3:$H$27,MATCH('Number of Arrests'!H911,'Attendance Level'!$C$3:$C$27,0))</f>
        <v>very low</v>
      </c>
      <c r="H911" t="s">
        <v>47</v>
      </c>
      <c r="I911" t="s">
        <v>21</v>
      </c>
      <c r="J911">
        <v>14</v>
      </c>
      <c r="K911">
        <v>33</v>
      </c>
      <c r="L911" t="str">
        <f t="shared" si="37"/>
        <v>lose</v>
      </c>
      <c r="N911">
        <v>1</v>
      </c>
      <c r="O911" s="11" t="s">
        <v>14</v>
      </c>
    </row>
    <row r="912" spans="1:16" x14ac:dyDescent="0.25">
      <c r="A912">
        <v>2014</v>
      </c>
      <c r="B912">
        <v>1</v>
      </c>
      <c r="C912" t="s">
        <v>11</v>
      </c>
      <c r="D912" s="14" t="str">
        <f t="shared" si="38"/>
        <v>Y</v>
      </c>
      <c r="E912" s="1">
        <v>0.68402777777777779</v>
      </c>
      <c r="F912" s="1" t="str">
        <f>INDEX('Crime Level'!$R$5:$R$29,MATCH('Number of Arrests'!H912,'Crime Level'!$O$5:$O$29,0))</f>
        <v>very low</v>
      </c>
      <c r="G912" s="1" t="str">
        <f>INDEX('Attendance Level'!$H$3:$H$27,MATCH('Number of Arrests'!H912,'Attendance Level'!$C$3:$C$27,0))</f>
        <v>very low</v>
      </c>
      <c r="H912" t="s">
        <v>47</v>
      </c>
      <c r="I912" t="s">
        <v>13</v>
      </c>
      <c r="J912">
        <v>14</v>
      </c>
      <c r="K912">
        <v>20</v>
      </c>
      <c r="N912">
        <v>1</v>
      </c>
      <c r="O912" s="11" t="s">
        <v>19</v>
      </c>
      <c r="P912" s="14"/>
    </row>
    <row r="913" spans="1:16" x14ac:dyDescent="0.25">
      <c r="A913">
        <v>2014</v>
      </c>
      <c r="B913">
        <v>2</v>
      </c>
      <c r="C913" t="s">
        <v>11</v>
      </c>
      <c r="D913" s="14" t="str">
        <f t="shared" si="38"/>
        <v>Y</v>
      </c>
      <c r="E913" s="1">
        <v>0.67013888888888884</v>
      </c>
      <c r="F913" s="1" t="str">
        <f>INDEX('Crime Level'!$R$5:$R$29,MATCH('Number of Arrests'!H913,'Crime Level'!$O$5:$O$29,0))</f>
        <v>very low</v>
      </c>
      <c r="G913" s="1" t="str">
        <f>INDEX('Attendance Level'!$H$3:$H$27,MATCH('Number of Arrests'!H913,'Attendance Level'!$C$3:$C$27,0))</f>
        <v>very low</v>
      </c>
      <c r="H913" t="s">
        <v>47</v>
      </c>
      <c r="I913" t="s">
        <v>17</v>
      </c>
      <c r="J913">
        <v>17</v>
      </c>
      <c r="K913">
        <v>19</v>
      </c>
      <c r="N913">
        <v>0</v>
      </c>
      <c r="O913" s="11" t="s">
        <v>14</v>
      </c>
      <c r="P913" s="14"/>
    </row>
    <row r="914" spans="1:16" x14ac:dyDescent="0.25">
      <c r="A914">
        <v>2014</v>
      </c>
      <c r="B914">
        <v>6</v>
      </c>
      <c r="C914" t="s">
        <v>11</v>
      </c>
      <c r="D914" s="14" t="str">
        <f t="shared" si="38"/>
        <v>Y</v>
      </c>
      <c r="E914" s="1">
        <v>0.54166666666666663</v>
      </c>
      <c r="F914" s="1" t="str">
        <f>INDEX('Crime Level'!$R$5:$R$29,MATCH('Number of Arrests'!H914,'Crime Level'!$O$5:$O$29,0))</f>
        <v>very low</v>
      </c>
      <c r="G914" s="1" t="str">
        <f>INDEX('Attendance Level'!$H$3:$H$27,MATCH('Number of Arrests'!H914,'Attendance Level'!$C$3:$C$27,0))</f>
        <v>very low</v>
      </c>
      <c r="H914" t="s">
        <v>47</v>
      </c>
      <c r="I914" t="s">
        <v>38</v>
      </c>
      <c r="J914">
        <v>17</v>
      </c>
      <c r="K914">
        <v>48</v>
      </c>
      <c r="N914">
        <v>0</v>
      </c>
      <c r="O914" s="11" t="s">
        <v>14</v>
      </c>
      <c r="P914" s="14"/>
    </row>
    <row r="915" spans="1:16" x14ac:dyDescent="0.25">
      <c r="A915">
        <v>2014</v>
      </c>
      <c r="B915">
        <v>8</v>
      </c>
      <c r="C915" t="s">
        <v>11</v>
      </c>
      <c r="D915" s="14" t="str">
        <f t="shared" si="38"/>
        <v>Y</v>
      </c>
      <c r="E915" s="1">
        <v>0.54166666666666663</v>
      </c>
      <c r="F915" s="1" t="str">
        <f>INDEX('Crime Level'!$R$5:$R$29,MATCH('Number of Arrests'!H915,'Crime Level'!$O$5:$O$29,0))</f>
        <v>very low</v>
      </c>
      <c r="G915" s="1" t="str">
        <f>INDEX('Attendance Level'!$H$3:$H$27,MATCH('Number of Arrests'!H915,'Attendance Level'!$C$3:$C$27,0))</f>
        <v>very low</v>
      </c>
      <c r="H915" t="s">
        <v>47</v>
      </c>
      <c r="I915" t="s">
        <v>40</v>
      </c>
      <c r="J915">
        <v>13</v>
      </c>
      <c r="K915">
        <v>19</v>
      </c>
      <c r="M915" t="s">
        <v>18</v>
      </c>
      <c r="N915">
        <v>0</v>
      </c>
      <c r="O915" s="11" t="s">
        <v>14</v>
      </c>
      <c r="P915" s="14"/>
    </row>
    <row r="916" spans="1:16" x14ac:dyDescent="0.25">
      <c r="A916">
        <v>2014</v>
      </c>
      <c r="B916">
        <v>10</v>
      </c>
      <c r="C916" t="s">
        <v>11</v>
      </c>
      <c r="D916" s="14" t="str">
        <f t="shared" si="38"/>
        <v>Y</v>
      </c>
      <c r="E916" s="1">
        <v>0.54166666666666663</v>
      </c>
      <c r="F916" s="1" t="str">
        <f>INDEX('Crime Level'!$R$5:$R$29,MATCH('Number of Arrests'!H916,'Crime Level'!$O$5:$O$29,0))</f>
        <v>very low</v>
      </c>
      <c r="G916" s="1" t="str">
        <f>INDEX('Attendance Level'!$H$3:$H$27,MATCH('Number of Arrests'!H916,'Attendance Level'!$C$3:$C$27,0))</f>
        <v>very low</v>
      </c>
      <c r="H916" t="s">
        <v>47</v>
      </c>
      <c r="I916" t="s">
        <v>31</v>
      </c>
      <c r="J916">
        <v>17</v>
      </c>
      <c r="K916">
        <v>27</v>
      </c>
      <c r="N916">
        <v>0</v>
      </c>
      <c r="O916" s="11" t="s">
        <v>19</v>
      </c>
      <c r="P916" s="14"/>
    </row>
    <row r="917" spans="1:16" x14ac:dyDescent="0.25">
      <c r="A917">
        <v>2014</v>
      </c>
      <c r="B917">
        <v>13</v>
      </c>
      <c r="C917" t="s">
        <v>11</v>
      </c>
      <c r="D917" s="14" t="str">
        <f t="shared" si="38"/>
        <v>Y</v>
      </c>
      <c r="E917" s="1">
        <v>0.54166666666666663</v>
      </c>
      <c r="F917" s="1" t="str">
        <f>INDEX('Crime Level'!$R$5:$R$29,MATCH('Number of Arrests'!H917,'Crime Level'!$O$5:$O$29,0))</f>
        <v>very low</v>
      </c>
      <c r="G917" s="1" t="str">
        <f>INDEX('Attendance Level'!$H$3:$H$27,MATCH('Number of Arrests'!H917,'Attendance Level'!$C$3:$C$27,0))</f>
        <v>very low</v>
      </c>
      <c r="H917" t="s">
        <v>47</v>
      </c>
      <c r="I917" t="s">
        <v>39</v>
      </c>
      <c r="J917">
        <v>13</v>
      </c>
      <c r="K917">
        <v>14</v>
      </c>
      <c r="N917">
        <v>0</v>
      </c>
      <c r="O917" s="11" t="s">
        <v>14</v>
      </c>
      <c r="P917" s="14"/>
    </row>
    <row r="918" spans="1:16" x14ac:dyDescent="0.25">
      <c r="A918">
        <v>2014</v>
      </c>
      <c r="B918">
        <v>16</v>
      </c>
      <c r="C918" t="s">
        <v>11</v>
      </c>
      <c r="D918" s="14" t="str">
        <f t="shared" si="38"/>
        <v>Y</v>
      </c>
      <c r="E918" s="1">
        <v>0.54166666666666663</v>
      </c>
      <c r="F918" s="1" t="str">
        <f>INDEX('Crime Level'!$R$5:$R$29,MATCH('Number of Arrests'!H918,'Crime Level'!$O$5:$O$29,0))</f>
        <v>very low</v>
      </c>
      <c r="G918" s="1" t="str">
        <f>INDEX('Attendance Level'!$H$3:$H$27,MATCH('Number of Arrests'!H918,'Attendance Level'!$C$3:$C$27,0))</f>
        <v>very low</v>
      </c>
      <c r="H918" t="s">
        <v>47</v>
      </c>
      <c r="I918" t="s">
        <v>41</v>
      </c>
      <c r="J918">
        <v>3</v>
      </c>
      <c r="K918">
        <v>20</v>
      </c>
      <c r="N918">
        <v>1</v>
      </c>
      <c r="O918" s="11" t="s">
        <v>14</v>
      </c>
      <c r="P918" s="14"/>
    </row>
    <row r="919" spans="1:16" x14ac:dyDescent="0.25">
      <c r="A919">
        <v>2014</v>
      </c>
      <c r="B919">
        <v>17</v>
      </c>
      <c r="C919" t="s">
        <v>11</v>
      </c>
      <c r="D919" s="14" t="str">
        <f t="shared" si="38"/>
        <v>Y</v>
      </c>
      <c r="E919" s="1">
        <v>0.54166666666666663</v>
      </c>
      <c r="F919" s="1" t="str">
        <f>INDEX('Crime Level'!$R$5:$R$29,MATCH('Number of Arrests'!H919,'Crime Level'!$O$5:$O$29,0))</f>
        <v>very low</v>
      </c>
      <c r="G919" s="1" t="str">
        <f>INDEX('Attendance Level'!$H$3:$H$27,MATCH('Number of Arrests'!H919,'Attendance Level'!$C$3:$C$27,0))</f>
        <v>very low</v>
      </c>
      <c r="H919" t="s">
        <v>47</v>
      </c>
      <c r="I919" t="s">
        <v>37</v>
      </c>
      <c r="J919">
        <v>20</v>
      </c>
      <c r="K919">
        <v>23</v>
      </c>
      <c r="N919">
        <v>0</v>
      </c>
      <c r="O919" s="11" t="s">
        <v>19</v>
      </c>
      <c r="P919" s="14"/>
    </row>
    <row r="920" spans="1:16" x14ac:dyDescent="0.25">
      <c r="A920">
        <v>2015</v>
      </c>
      <c r="B920">
        <v>1</v>
      </c>
      <c r="C920" t="s">
        <v>11</v>
      </c>
      <c r="D920" s="14" t="str">
        <f t="shared" si="38"/>
        <v>Y</v>
      </c>
      <c r="E920" s="1">
        <v>0.68402777777777779</v>
      </c>
      <c r="F920" s="1" t="str">
        <f>INDEX('Crime Level'!$R$5:$R$29,MATCH('Number of Arrests'!H920,'Crime Level'!$O$5:$O$29,0))</f>
        <v>very low</v>
      </c>
      <c r="G920" s="1" t="str">
        <f>INDEX('Attendance Level'!$H$3:$H$27,MATCH('Number of Arrests'!H920,'Attendance Level'!$C$3:$C$27,0))</f>
        <v>very low</v>
      </c>
      <c r="H920" t="s">
        <v>47</v>
      </c>
      <c r="I920" t="s">
        <v>44</v>
      </c>
      <c r="J920">
        <v>14</v>
      </c>
      <c r="K920">
        <v>42</v>
      </c>
      <c r="N920">
        <v>1</v>
      </c>
      <c r="O920" s="11" t="s">
        <v>14</v>
      </c>
      <c r="P920" s="14"/>
    </row>
    <row r="921" spans="1:16" x14ac:dyDescent="0.25">
      <c r="A921">
        <v>2015</v>
      </c>
      <c r="B921">
        <v>4</v>
      </c>
      <c r="C921" t="s">
        <v>11</v>
      </c>
      <c r="D921" s="14" t="str">
        <f t="shared" si="38"/>
        <v>Y</v>
      </c>
      <c r="E921" s="1">
        <v>0.54166666666666663</v>
      </c>
      <c r="F921" s="1" t="str">
        <f>INDEX('Crime Level'!$R$5:$R$29,MATCH('Number of Arrests'!H921,'Crime Level'!$O$5:$O$29,0))</f>
        <v>very low</v>
      </c>
      <c r="G921" s="1" t="str">
        <f>INDEX('Attendance Level'!$H$3:$H$27,MATCH('Number of Arrests'!H921,'Attendance Level'!$C$3:$C$27,0))</f>
        <v>very low</v>
      </c>
      <c r="H921" t="s">
        <v>47</v>
      </c>
      <c r="I921" t="s">
        <v>13</v>
      </c>
      <c r="J921">
        <v>23</v>
      </c>
      <c r="K921">
        <v>37</v>
      </c>
      <c r="N921">
        <v>0</v>
      </c>
      <c r="O921" s="11" t="s">
        <v>19</v>
      </c>
      <c r="P921" s="14"/>
    </row>
    <row r="922" spans="1:16" x14ac:dyDescent="0.25">
      <c r="A922">
        <v>2015</v>
      </c>
      <c r="B922">
        <v>5</v>
      </c>
      <c r="C922" t="s">
        <v>11</v>
      </c>
      <c r="D922" s="14" t="str">
        <f t="shared" si="38"/>
        <v>Y</v>
      </c>
      <c r="E922" s="1">
        <v>0.54166666666666663</v>
      </c>
      <c r="F922" s="1" t="str">
        <f>INDEX('Crime Level'!$R$5:$R$29,MATCH('Number of Arrests'!H922,'Crime Level'!$O$5:$O$29,0))</f>
        <v>very low</v>
      </c>
      <c r="G922" s="1" t="str">
        <f>INDEX('Attendance Level'!$H$3:$H$27,MATCH('Number of Arrests'!H922,'Attendance Level'!$C$3:$C$27,0))</f>
        <v>very low</v>
      </c>
      <c r="H922" t="s">
        <v>47</v>
      </c>
      <c r="I922" t="s">
        <v>45</v>
      </c>
      <c r="J922">
        <v>38</v>
      </c>
      <c r="K922">
        <v>31</v>
      </c>
      <c r="N922">
        <v>1</v>
      </c>
      <c r="O922" s="11" t="s">
        <v>14</v>
      </c>
      <c r="P922" s="14"/>
    </row>
    <row r="923" spans="1:16" x14ac:dyDescent="0.25">
      <c r="A923">
        <v>2015</v>
      </c>
      <c r="B923">
        <v>9</v>
      </c>
      <c r="C923" t="s">
        <v>11</v>
      </c>
      <c r="D923" s="14" t="str">
        <f t="shared" si="38"/>
        <v>Y</v>
      </c>
      <c r="E923" s="1">
        <v>0.67013888888888884</v>
      </c>
      <c r="F923" s="1" t="str">
        <f>INDEX('Crime Level'!$R$5:$R$29,MATCH('Number of Arrests'!H923,'Crime Level'!$O$5:$O$29,0))</f>
        <v>very low</v>
      </c>
      <c r="G923" s="1" t="str">
        <f>INDEX('Attendance Level'!$H$3:$H$27,MATCH('Number of Arrests'!H923,'Attendance Level'!$C$3:$C$27,0))</f>
        <v>very low</v>
      </c>
      <c r="H923" t="s">
        <v>47</v>
      </c>
      <c r="I923" t="s">
        <v>15</v>
      </c>
      <c r="J923">
        <v>18</v>
      </c>
      <c r="K923">
        <v>32</v>
      </c>
      <c r="N923">
        <v>0</v>
      </c>
      <c r="O923" s="11" t="s">
        <v>14</v>
      </c>
      <c r="P923" s="14"/>
    </row>
    <row r="924" spans="1:16" x14ac:dyDescent="0.25">
      <c r="A924">
        <v>2015</v>
      </c>
      <c r="B924">
        <v>10</v>
      </c>
      <c r="C924" t="s">
        <v>11</v>
      </c>
      <c r="D924" s="14" t="str">
        <f t="shared" si="38"/>
        <v>Y</v>
      </c>
      <c r="E924" s="1">
        <v>0.54166666666666663</v>
      </c>
      <c r="F924" s="1" t="str">
        <f>INDEX('Crime Level'!$R$5:$R$29,MATCH('Number of Arrests'!H924,'Crime Level'!$O$5:$O$29,0))</f>
        <v>very low</v>
      </c>
      <c r="G924" s="1" t="str">
        <f>INDEX('Attendance Level'!$H$3:$H$27,MATCH('Number of Arrests'!H924,'Attendance Level'!$C$3:$C$27,0))</f>
        <v>very low</v>
      </c>
      <c r="H924" t="s">
        <v>47</v>
      </c>
      <c r="I924" t="s">
        <v>20</v>
      </c>
      <c r="J924">
        <v>10</v>
      </c>
      <c r="K924">
        <v>6</v>
      </c>
      <c r="N924">
        <v>1</v>
      </c>
      <c r="O924" s="11" t="s">
        <v>14</v>
      </c>
      <c r="P924" s="14"/>
    </row>
    <row r="925" spans="1:16" x14ac:dyDescent="0.25">
      <c r="A925">
        <v>2015</v>
      </c>
      <c r="B925">
        <v>13</v>
      </c>
      <c r="C925" t="s">
        <v>11</v>
      </c>
      <c r="D925" s="14" t="str">
        <f t="shared" si="38"/>
        <v>Y</v>
      </c>
      <c r="E925" s="1">
        <v>0.54166666666666663</v>
      </c>
      <c r="F925" s="1" t="str">
        <f>INDEX('Crime Level'!$R$5:$R$29,MATCH('Number of Arrests'!H925,'Crime Level'!$O$5:$O$29,0))</f>
        <v>very low</v>
      </c>
      <c r="G925" s="1" t="str">
        <f>INDEX('Attendance Level'!$H$3:$H$27,MATCH('Number of Arrests'!H925,'Attendance Level'!$C$3:$C$27,0))</f>
        <v>very low</v>
      </c>
      <c r="H925" t="s">
        <v>47</v>
      </c>
      <c r="I925" t="s">
        <v>31</v>
      </c>
      <c r="J925">
        <v>23</v>
      </c>
      <c r="K925">
        <v>19</v>
      </c>
      <c r="N925">
        <v>0</v>
      </c>
      <c r="O925" s="11" t="s">
        <v>19</v>
      </c>
      <c r="P925" s="14"/>
    </row>
    <row r="926" spans="1:16" x14ac:dyDescent="0.25">
      <c r="A926">
        <v>2015</v>
      </c>
      <c r="B926">
        <v>14</v>
      </c>
      <c r="C926" t="s">
        <v>11</v>
      </c>
      <c r="D926" s="14" t="str">
        <f t="shared" si="38"/>
        <v>Y</v>
      </c>
      <c r="E926" s="1">
        <v>0.54166666666666663</v>
      </c>
      <c r="F926" s="1" t="str">
        <f>INDEX('Crime Level'!$R$5:$R$29,MATCH('Number of Arrests'!H926,'Crime Level'!$O$5:$O$29,0))</f>
        <v>very low</v>
      </c>
      <c r="G926" s="1" t="str">
        <f>INDEX('Attendance Level'!$H$3:$H$27,MATCH('Number of Arrests'!H926,'Attendance Level'!$C$3:$C$27,0))</f>
        <v>very low</v>
      </c>
      <c r="H926" t="s">
        <v>47</v>
      </c>
      <c r="I926" t="s">
        <v>37</v>
      </c>
      <c r="J926">
        <v>17</v>
      </c>
      <c r="K926">
        <v>24</v>
      </c>
      <c r="N926">
        <v>1</v>
      </c>
      <c r="O926" s="11" t="s">
        <v>19</v>
      </c>
      <c r="P926" s="14"/>
    </row>
    <row r="927" spans="1:16" x14ac:dyDescent="0.25">
      <c r="A927">
        <v>2015</v>
      </c>
      <c r="B927">
        <v>16</v>
      </c>
      <c r="C927" t="s">
        <v>11</v>
      </c>
      <c r="D927" s="14" t="str">
        <f t="shared" si="38"/>
        <v>Y</v>
      </c>
      <c r="E927" s="1">
        <v>0.54166666666666663</v>
      </c>
      <c r="F927" s="1" t="str">
        <f>INDEX('Crime Level'!$R$5:$R$29,MATCH('Number of Arrests'!H927,'Crime Level'!$O$5:$O$29,0))</f>
        <v>very low</v>
      </c>
      <c r="G927" s="1" t="str">
        <f>INDEX('Attendance Level'!$H$3:$H$27,MATCH('Number of Arrests'!H927,'Attendance Level'!$C$3:$C$27,0))</f>
        <v>very low</v>
      </c>
      <c r="H927" t="s">
        <v>47</v>
      </c>
      <c r="I927" t="s">
        <v>29</v>
      </c>
      <c r="J927">
        <v>21</v>
      </c>
      <c r="K927">
        <v>26</v>
      </c>
      <c r="N927">
        <v>1</v>
      </c>
      <c r="O927" s="11" t="s">
        <v>14</v>
      </c>
      <c r="P927" s="14"/>
    </row>
    <row r="928" spans="1:16" x14ac:dyDescent="0.25">
      <c r="A928">
        <v>2011</v>
      </c>
      <c r="B928">
        <v>2</v>
      </c>
      <c r="C928" t="s">
        <v>11</v>
      </c>
      <c r="D928" s="14" t="str">
        <f t="shared" si="38"/>
        <v>Y</v>
      </c>
      <c r="E928" s="1">
        <v>0.5</v>
      </c>
      <c r="F928" s="1" t="str">
        <f>INDEX('Crime Level'!$R$5:$R$29,MATCH('Number of Arrests'!H928,'Crime Level'!$O$5:$O$29,0))</f>
        <v>high</v>
      </c>
      <c r="G928" s="1" t="str">
        <f>INDEX('Attendance Level'!$H$3:$H$27,MATCH('Number of Arrests'!H928,'Attendance Level'!$C$3:$C$27,0))</f>
        <v>low</v>
      </c>
      <c r="H928" t="s">
        <v>44</v>
      </c>
      <c r="I928" t="s">
        <v>38</v>
      </c>
      <c r="J928">
        <v>26</v>
      </c>
      <c r="K928">
        <v>13</v>
      </c>
      <c r="L928" t="str">
        <f t="shared" ref="L928:L951" si="39">IF(J928&gt;K928,"win","lose")</f>
        <v>win</v>
      </c>
      <c r="N928">
        <v>0</v>
      </c>
      <c r="O928" s="11" t="s">
        <v>14</v>
      </c>
    </row>
    <row r="929" spans="1:15" x14ac:dyDescent="0.25">
      <c r="A929">
        <v>2011</v>
      </c>
      <c r="B929">
        <v>3</v>
      </c>
      <c r="C929" t="s">
        <v>11</v>
      </c>
      <c r="D929" s="14" t="str">
        <f t="shared" si="38"/>
        <v>Y</v>
      </c>
      <c r="E929" s="1">
        <v>0.5</v>
      </c>
      <c r="F929" s="1" t="str">
        <f>INDEX('Crime Level'!$R$5:$R$29,MATCH('Number of Arrests'!H929,'Crime Level'!$O$5:$O$29,0))</f>
        <v>high</v>
      </c>
      <c r="G929" s="1" t="str">
        <f>INDEX('Attendance Level'!$H$3:$H$27,MATCH('Number of Arrests'!H929,'Attendance Level'!$C$3:$C$27,0))</f>
        <v>low</v>
      </c>
      <c r="H929" t="s">
        <v>44</v>
      </c>
      <c r="I929" t="s">
        <v>48</v>
      </c>
      <c r="J929">
        <v>17</v>
      </c>
      <c r="K929">
        <v>14</v>
      </c>
      <c r="L929" t="str">
        <f t="shared" si="39"/>
        <v>win</v>
      </c>
      <c r="N929">
        <v>0</v>
      </c>
      <c r="O929" s="11" t="s">
        <v>14</v>
      </c>
    </row>
    <row r="930" spans="1:15" x14ac:dyDescent="0.25">
      <c r="A930">
        <v>2011</v>
      </c>
      <c r="B930">
        <v>7</v>
      </c>
      <c r="C930" t="s">
        <v>11</v>
      </c>
      <c r="D930" s="14" t="str">
        <f t="shared" si="38"/>
        <v>Y</v>
      </c>
      <c r="E930" s="1">
        <v>0.5</v>
      </c>
      <c r="F930" s="1" t="str">
        <f>INDEX('Crime Level'!$R$5:$R$29,MATCH('Number of Arrests'!H930,'Crime Level'!$O$5:$O$29,0))</f>
        <v>high</v>
      </c>
      <c r="G930" s="1" t="str">
        <f>INDEX('Attendance Level'!$H$3:$H$27,MATCH('Number of Arrests'!H930,'Attendance Level'!$C$3:$C$27,0))</f>
        <v>low</v>
      </c>
      <c r="H930" t="s">
        <v>44</v>
      </c>
      <c r="I930" t="s">
        <v>32</v>
      </c>
      <c r="J930">
        <v>7</v>
      </c>
      <c r="K930">
        <v>41</v>
      </c>
      <c r="L930" t="str">
        <f t="shared" si="39"/>
        <v>lose</v>
      </c>
      <c r="N930">
        <v>0</v>
      </c>
      <c r="O930" s="11" t="s">
        <v>19</v>
      </c>
    </row>
    <row r="931" spans="1:15" x14ac:dyDescent="0.25">
      <c r="A931">
        <v>2011</v>
      </c>
      <c r="B931">
        <v>8</v>
      </c>
      <c r="C931" t="s">
        <v>11</v>
      </c>
      <c r="D931" s="14" t="str">
        <f t="shared" si="38"/>
        <v>Y</v>
      </c>
      <c r="E931" s="1">
        <v>0.5</v>
      </c>
      <c r="F931" s="1" t="str">
        <f>INDEX('Crime Level'!$R$5:$R$29,MATCH('Number of Arrests'!H931,'Crime Level'!$O$5:$O$29,0))</f>
        <v>high</v>
      </c>
      <c r="G931" s="1" t="str">
        <f>INDEX('Attendance Level'!$H$3:$H$27,MATCH('Number of Arrests'!H931,'Attendance Level'!$C$3:$C$27,0))</f>
        <v>low</v>
      </c>
      <c r="H931" t="s">
        <v>44</v>
      </c>
      <c r="I931" t="s">
        <v>33</v>
      </c>
      <c r="J931">
        <v>27</v>
      </c>
      <c r="K931">
        <v>10</v>
      </c>
      <c r="L931" t="str">
        <f t="shared" si="39"/>
        <v>win</v>
      </c>
      <c r="N931">
        <v>0</v>
      </c>
      <c r="O931" s="11" t="s">
        <v>19</v>
      </c>
    </row>
    <row r="932" spans="1:15" x14ac:dyDescent="0.25">
      <c r="A932">
        <v>2011</v>
      </c>
      <c r="B932">
        <v>9</v>
      </c>
      <c r="C932" t="s">
        <v>11</v>
      </c>
      <c r="D932" s="14" t="str">
        <f t="shared" si="38"/>
        <v>Y</v>
      </c>
      <c r="E932" s="1">
        <v>0.62847222222222221</v>
      </c>
      <c r="F932" s="1" t="str">
        <f>INDEX('Crime Level'!$R$5:$R$29,MATCH('Number of Arrests'!H932,'Crime Level'!$O$5:$O$29,0))</f>
        <v>high</v>
      </c>
      <c r="G932" s="1" t="str">
        <f>INDEX('Attendance Level'!$H$3:$H$27,MATCH('Number of Arrests'!H932,'Attendance Level'!$C$3:$C$27,0))</f>
        <v>low</v>
      </c>
      <c r="H932" t="s">
        <v>44</v>
      </c>
      <c r="I932" t="s">
        <v>39</v>
      </c>
      <c r="J932">
        <v>17</v>
      </c>
      <c r="K932">
        <v>24</v>
      </c>
      <c r="L932" t="str">
        <f t="shared" si="39"/>
        <v>lose</v>
      </c>
      <c r="N932">
        <v>1</v>
      </c>
      <c r="O932" s="11" t="s">
        <v>14</v>
      </c>
    </row>
    <row r="933" spans="1:15" x14ac:dyDescent="0.25">
      <c r="A933">
        <v>2011</v>
      </c>
      <c r="B933">
        <v>12</v>
      </c>
      <c r="C933" t="s">
        <v>11</v>
      </c>
      <c r="D933" s="14" t="str">
        <f t="shared" si="38"/>
        <v>Y</v>
      </c>
      <c r="E933" s="1">
        <v>0.5</v>
      </c>
      <c r="F933" s="1" t="str">
        <f>INDEX('Crime Level'!$R$5:$R$29,MATCH('Number of Arrests'!H933,'Crime Level'!$O$5:$O$29,0))</f>
        <v>high</v>
      </c>
      <c r="G933" s="1" t="str">
        <f>INDEX('Attendance Level'!$H$3:$H$27,MATCH('Number of Arrests'!H933,'Attendance Level'!$C$3:$C$27,0))</f>
        <v>low</v>
      </c>
      <c r="H933" t="s">
        <v>44</v>
      </c>
      <c r="I933" t="s">
        <v>47</v>
      </c>
      <c r="J933">
        <v>23</v>
      </c>
      <c r="K933">
        <v>17</v>
      </c>
      <c r="L933" t="str">
        <f t="shared" si="39"/>
        <v>win</v>
      </c>
      <c r="N933">
        <v>0</v>
      </c>
      <c r="O933" s="11" t="s">
        <v>14</v>
      </c>
    </row>
    <row r="934" spans="1:15" x14ac:dyDescent="0.25">
      <c r="A934">
        <v>2011</v>
      </c>
      <c r="B934">
        <v>14</v>
      </c>
      <c r="C934" t="s">
        <v>11</v>
      </c>
      <c r="D934" s="14" t="str">
        <f t="shared" si="38"/>
        <v>Y</v>
      </c>
      <c r="E934" s="1">
        <v>0.5</v>
      </c>
      <c r="F934" s="1" t="str">
        <f>INDEX('Crime Level'!$R$5:$R$29,MATCH('Number of Arrests'!H934,'Crime Level'!$O$5:$O$29,0))</f>
        <v>high</v>
      </c>
      <c r="G934" s="1" t="str">
        <f>INDEX('Attendance Level'!$H$3:$H$27,MATCH('Number of Arrests'!H934,'Attendance Level'!$C$3:$C$27,0))</f>
        <v>low</v>
      </c>
      <c r="H934" t="s">
        <v>44</v>
      </c>
      <c r="I934" t="s">
        <v>37</v>
      </c>
      <c r="J934">
        <v>17</v>
      </c>
      <c r="K934">
        <v>22</v>
      </c>
      <c r="L934" t="str">
        <f t="shared" si="39"/>
        <v>lose</v>
      </c>
      <c r="N934">
        <v>1</v>
      </c>
      <c r="O934" s="11" t="s">
        <v>14</v>
      </c>
    </row>
    <row r="935" spans="1:15" x14ac:dyDescent="0.25">
      <c r="A935">
        <v>2011</v>
      </c>
      <c r="B935">
        <v>16</v>
      </c>
      <c r="C935" t="s">
        <v>46</v>
      </c>
      <c r="D935" s="14" t="str">
        <f t="shared" si="38"/>
        <v>Y</v>
      </c>
      <c r="E935" s="1">
        <v>0.5</v>
      </c>
      <c r="F935" s="1" t="str">
        <f>INDEX('Crime Level'!$R$5:$R$29,MATCH('Number of Arrests'!H935,'Crime Level'!$O$5:$O$29,0))</f>
        <v>high</v>
      </c>
      <c r="G935" s="1" t="str">
        <f>INDEX('Attendance Level'!$H$3:$H$27,MATCH('Number of Arrests'!H935,'Attendance Level'!$C$3:$C$27,0))</f>
        <v>low</v>
      </c>
      <c r="H935" t="s">
        <v>44</v>
      </c>
      <c r="I935" t="s">
        <v>45</v>
      </c>
      <c r="J935">
        <v>23</v>
      </c>
      <c r="K935">
        <v>17</v>
      </c>
      <c r="L935" t="str">
        <f t="shared" si="39"/>
        <v>win</v>
      </c>
      <c r="N935">
        <v>2</v>
      </c>
      <c r="O935" s="11" t="s">
        <v>19</v>
      </c>
    </row>
    <row r="936" spans="1:15" x14ac:dyDescent="0.25">
      <c r="A936">
        <v>2012</v>
      </c>
      <c r="B936">
        <v>1</v>
      </c>
      <c r="C936" t="s">
        <v>11</v>
      </c>
      <c r="D936" s="14" t="str">
        <f t="shared" si="38"/>
        <v>Y</v>
      </c>
      <c r="E936" s="1">
        <v>0.5</v>
      </c>
      <c r="F936" s="1" t="str">
        <f>INDEX('Crime Level'!$R$5:$R$29,MATCH('Number of Arrests'!H936,'Crime Level'!$O$5:$O$29,0))</f>
        <v>high</v>
      </c>
      <c r="G936" s="1" t="str">
        <f>INDEX('Attendance Level'!$H$3:$H$27,MATCH('Number of Arrests'!H936,'Attendance Level'!$C$3:$C$27,0))</f>
        <v>low</v>
      </c>
      <c r="H936" t="s">
        <v>44</v>
      </c>
      <c r="I936" t="s">
        <v>43</v>
      </c>
      <c r="J936">
        <v>13</v>
      </c>
      <c r="K936">
        <v>34</v>
      </c>
      <c r="L936" t="str">
        <f t="shared" si="39"/>
        <v>lose</v>
      </c>
      <c r="N936">
        <v>0</v>
      </c>
      <c r="O936" s="11" t="s">
        <v>14</v>
      </c>
    </row>
    <row r="937" spans="1:15" x14ac:dyDescent="0.25">
      <c r="A937">
        <v>2012</v>
      </c>
      <c r="B937">
        <v>3</v>
      </c>
      <c r="C937" t="s">
        <v>11</v>
      </c>
      <c r="D937" s="14" t="str">
        <f t="shared" si="38"/>
        <v>Y</v>
      </c>
      <c r="E937" s="1">
        <v>0.5</v>
      </c>
      <c r="F937" s="1" t="str">
        <f>INDEX('Crime Level'!$R$5:$R$29,MATCH('Number of Arrests'!H937,'Crime Level'!$O$5:$O$29,0))</f>
        <v>high</v>
      </c>
      <c r="G937" s="1" t="str">
        <f>INDEX('Attendance Level'!$H$3:$H$27,MATCH('Number of Arrests'!H937,'Attendance Level'!$C$3:$C$27,0))</f>
        <v>low</v>
      </c>
      <c r="H937" t="s">
        <v>44</v>
      </c>
      <c r="I937" t="s">
        <v>28</v>
      </c>
      <c r="J937">
        <v>44</v>
      </c>
      <c r="K937">
        <v>41</v>
      </c>
      <c r="L937" t="str">
        <f t="shared" si="39"/>
        <v>win</v>
      </c>
      <c r="M937" t="s">
        <v>18</v>
      </c>
      <c r="N937">
        <v>1</v>
      </c>
      <c r="O937" s="11" t="s">
        <v>14</v>
      </c>
    </row>
    <row r="938" spans="1:15" x14ac:dyDescent="0.25">
      <c r="A938">
        <v>2012</v>
      </c>
      <c r="B938">
        <v>6</v>
      </c>
      <c r="C938" t="s">
        <v>30</v>
      </c>
      <c r="D938" s="14" t="str">
        <f t="shared" si="38"/>
        <v>N</v>
      </c>
      <c r="E938" s="1">
        <v>0.80555555555555547</v>
      </c>
      <c r="F938" s="1" t="str">
        <f>INDEX('Crime Level'!$R$5:$R$29,MATCH('Number of Arrests'!H938,'Crime Level'!$O$5:$O$29,0))</f>
        <v>high</v>
      </c>
      <c r="G938" s="1" t="str">
        <f>INDEX('Attendance Level'!$H$3:$H$27,MATCH('Number of Arrests'!H938,'Attendance Level'!$C$3:$C$27,0))</f>
        <v>low</v>
      </c>
      <c r="H938" t="s">
        <v>44</v>
      </c>
      <c r="I938" t="s">
        <v>16</v>
      </c>
      <c r="J938">
        <v>26</v>
      </c>
      <c r="K938">
        <v>23</v>
      </c>
      <c r="L938" t="str">
        <f t="shared" si="39"/>
        <v>win</v>
      </c>
      <c r="N938">
        <v>3</v>
      </c>
      <c r="O938" s="11" t="s">
        <v>14</v>
      </c>
    </row>
    <row r="939" spans="1:15" x14ac:dyDescent="0.25">
      <c r="A939">
        <v>2012</v>
      </c>
      <c r="B939">
        <v>8</v>
      </c>
      <c r="C939" t="s">
        <v>11</v>
      </c>
      <c r="D939" s="14" t="str">
        <f t="shared" si="38"/>
        <v>Y</v>
      </c>
      <c r="E939" s="1">
        <v>0.5</v>
      </c>
      <c r="F939" s="1" t="str">
        <f>INDEX('Crime Level'!$R$5:$R$29,MATCH('Number of Arrests'!H939,'Crime Level'!$O$5:$O$29,0))</f>
        <v>high</v>
      </c>
      <c r="G939" s="1" t="str">
        <f>INDEX('Attendance Level'!$H$3:$H$27,MATCH('Number of Arrests'!H939,'Attendance Level'!$C$3:$C$27,0))</f>
        <v>low</v>
      </c>
      <c r="H939" t="s">
        <v>44</v>
      </c>
      <c r="I939" t="s">
        <v>33</v>
      </c>
      <c r="J939">
        <v>13</v>
      </c>
      <c r="K939">
        <v>19</v>
      </c>
      <c r="L939" t="str">
        <f t="shared" si="39"/>
        <v>lose</v>
      </c>
      <c r="M939" t="s">
        <v>18</v>
      </c>
      <c r="N939">
        <v>0</v>
      </c>
      <c r="O939" s="11" t="s">
        <v>19</v>
      </c>
    </row>
    <row r="940" spans="1:15" x14ac:dyDescent="0.25">
      <c r="A940">
        <v>2012</v>
      </c>
      <c r="B940">
        <v>9</v>
      </c>
      <c r="C940" t="s">
        <v>11</v>
      </c>
      <c r="D940" s="14" t="str">
        <f t="shared" si="38"/>
        <v>Y</v>
      </c>
      <c r="E940" s="1">
        <v>0.5</v>
      </c>
      <c r="F940" s="1" t="str">
        <f>INDEX('Crime Level'!$R$5:$R$29,MATCH('Number of Arrests'!H940,'Crime Level'!$O$5:$O$29,0))</f>
        <v>high</v>
      </c>
      <c r="G940" s="1" t="str">
        <f>INDEX('Attendance Level'!$H$3:$H$27,MATCH('Number of Arrests'!H940,'Attendance Level'!$C$3:$C$27,0))</f>
        <v>low</v>
      </c>
      <c r="H940" t="s">
        <v>44</v>
      </c>
      <c r="I940" t="s">
        <v>29</v>
      </c>
      <c r="J940">
        <v>20</v>
      </c>
      <c r="K940">
        <v>51</v>
      </c>
      <c r="L940" t="str">
        <f t="shared" si="39"/>
        <v>lose</v>
      </c>
      <c r="N940">
        <v>0</v>
      </c>
      <c r="O940" s="11" t="s">
        <v>14</v>
      </c>
    </row>
    <row r="941" spans="1:15" x14ac:dyDescent="0.25">
      <c r="A941">
        <v>2012</v>
      </c>
      <c r="B941">
        <v>13</v>
      </c>
      <c r="C941" t="s">
        <v>11</v>
      </c>
      <c r="D941" s="14" t="str">
        <f t="shared" si="38"/>
        <v>Y</v>
      </c>
      <c r="E941" s="1">
        <v>0.5</v>
      </c>
      <c r="F941" s="1" t="str">
        <f>INDEX('Crime Level'!$R$5:$R$29,MATCH('Number of Arrests'!H941,'Crime Level'!$O$5:$O$29,0))</f>
        <v>high</v>
      </c>
      <c r="G941" s="1" t="str">
        <f>INDEX('Attendance Level'!$H$3:$H$27,MATCH('Number of Arrests'!H941,'Attendance Level'!$C$3:$C$27,0))</f>
        <v>low</v>
      </c>
      <c r="H941" t="s">
        <v>44</v>
      </c>
      <c r="I941" t="s">
        <v>32</v>
      </c>
      <c r="J941">
        <v>10</v>
      </c>
      <c r="K941">
        <v>24</v>
      </c>
      <c r="L941" t="str">
        <f t="shared" si="39"/>
        <v>lose</v>
      </c>
      <c r="N941">
        <v>0</v>
      </c>
      <c r="O941" s="11" t="s">
        <v>19</v>
      </c>
    </row>
    <row r="942" spans="1:15" x14ac:dyDescent="0.25">
      <c r="A942">
        <v>2012</v>
      </c>
      <c r="B942">
        <v>15</v>
      </c>
      <c r="C942" t="s">
        <v>27</v>
      </c>
      <c r="D942" s="14" t="str">
        <f t="shared" si="38"/>
        <v>N</v>
      </c>
      <c r="E942" s="1">
        <v>0.8125</v>
      </c>
      <c r="F942" s="1" t="str">
        <f>INDEX('Crime Level'!$R$5:$R$29,MATCH('Number of Arrests'!H942,'Crime Level'!$O$5:$O$29,0))</f>
        <v>high</v>
      </c>
      <c r="G942" s="1" t="str">
        <f>INDEX('Attendance Level'!$H$3:$H$27,MATCH('Number of Arrests'!H942,'Attendance Level'!$C$3:$C$27,0))</f>
        <v>low</v>
      </c>
      <c r="H942" t="s">
        <v>44</v>
      </c>
      <c r="I942" t="s">
        <v>42</v>
      </c>
      <c r="J942">
        <v>14</v>
      </c>
      <c r="K942">
        <v>10</v>
      </c>
      <c r="L942" t="str">
        <f t="shared" si="39"/>
        <v>win</v>
      </c>
      <c r="N942">
        <v>4</v>
      </c>
      <c r="O942" s="11" t="s">
        <v>14</v>
      </c>
    </row>
    <row r="943" spans="1:15" x14ac:dyDescent="0.25">
      <c r="A943">
        <v>2012</v>
      </c>
      <c r="B943">
        <v>17</v>
      </c>
      <c r="C943" t="s">
        <v>11</v>
      </c>
      <c r="D943" s="14" t="str">
        <f t="shared" si="38"/>
        <v>Y</v>
      </c>
      <c r="E943" s="1">
        <v>0.5</v>
      </c>
      <c r="F943" s="1" t="str">
        <f>INDEX('Crime Level'!$R$5:$R$29,MATCH('Number of Arrests'!H943,'Crime Level'!$O$5:$O$29,0))</f>
        <v>high</v>
      </c>
      <c r="G943" s="1" t="str">
        <f>INDEX('Attendance Level'!$H$3:$H$27,MATCH('Number of Arrests'!H943,'Attendance Level'!$C$3:$C$27,0))</f>
        <v>low</v>
      </c>
      <c r="H943" t="s">
        <v>44</v>
      </c>
      <c r="I943" t="s">
        <v>45</v>
      </c>
      <c r="J943">
        <v>38</v>
      </c>
      <c r="K943">
        <v>20</v>
      </c>
      <c r="L943" t="str">
        <f t="shared" si="39"/>
        <v>win</v>
      </c>
      <c r="N943">
        <v>0</v>
      </c>
      <c r="O943" s="11" t="s">
        <v>19</v>
      </c>
    </row>
    <row r="944" spans="1:15" x14ac:dyDescent="0.25">
      <c r="A944">
        <v>2013</v>
      </c>
      <c r="B944">
        <v>3</v>
      </c>
      <c r="C944" t="s">
        <v>11</v>
      </c>
      <c r="D944" s="14" t="str">
        <f t="shared" si="38"/>
        <v>Y</v>
      </c>
      <c r="E944" s="1">
        <v>0.5</v>
      </c>
      <c r="F944" s="1" t="str">
        <f>INDEX('Crime Level'!$R$5:$R$29,MATCH('Number of Arrests'!H944,'Crime Level'!$O$5:$O$29,0))</f>
        <v>high</v>
      </c>
      <c r="G944" s="1" t="str">
        <f>INDEX('Attendance Level'!$H$3:$H$27,MATCH('Number of Arrests'!H944,'Attendance Level'!$C$3:$C$27,0))</f>
        <v>low</v>
      </c>
      <c r="H944" t="s">
        <v>44</v>
      </c>
      <c r="I944" t="s">
        <v>34</v>
      </c>
      <c r="J944">
        <v>20</v>
      </c>
      <c r="K944">
        <v>17</v>
      </c>
      <c r="L944" t="str">
        <f t="shared" si="39"/>
        <v>win</v>
      </c>
      <c r="N944">
        <v>1</v>
      </c>
      <c r="O944" s="11" t="s">
        <v>14</v>
      </c>
    </row>
    <row r="945" spans="1:16" x14ac:dyDescent="0.25">
      <c r="A945">
        <v>2013</v>
      </c>
      <c r="B945">
        <v>4</v>
      </c>
      <c r="C945" t="s">
        <v>11</v>
      </c>
      <c r="D945" s="14" t="str">
        <f t="shared" si="38"/>
        <v>Y</v>
      </c>
      <c r="E945" s="1">
        <v>0.62847222222222221</v>
      </c>
      <c r="F945" s="1" t="str">
        <f>INDEX('Crime Level'!$R$5:$R$29,MATCH('Number of Arrests'!H945,'Crime Level'!$O$5:$O$29,0))</f>
        <v>high</v>
      </c>
      <c r="G945" s="1" t="str">
        <f>INDEX('Attendance Level'!$H$3:$H$27,MATCH('Number of Arrests'!H945,'Attendance Level'!$C$3:$C$27,0))</f>
        <v>low</v>
      </c>
      <c r="H945" t="s">
        <v>44</v>
      </c>
      <c r="I945" t="s">
        <v>42</v>
      </c>
      <c r="J945">
        <v>38</v>
      </c>
      <c r="K945">
        <v>13</v>
      </c>
      <c r="L945" t="str">
        <f t="shared" si="39"/>
        <v>win</v>
      </c>
      <c r="N945">
        <v>0</v>
      </c>
      <c r="O945" s="11" t="s">
        <v>14</v>
      </c>
    </row>
    <row r="946" spans="1:16" x14ac:dyDescent="0.25">
      <c r="A946">
        <v>2013</v>
      </c>
      <c r="B946">
        <v>5</v>
      </c>
      <c r="C946" t="s">
        <v>11</v>
      </c>
      <c r="D946" s="14" t="str">
        <f t="shared" si="38"/>
        <v>Y</v>
      </c>
      <c r="E946" s="1">
        <v>0.5</v>
      </c>
      <c r="F946" s="1" t="str">
        <f>INDEX('Crime Level'!$R$5:$R$29,MATCH('Number of Arrests'!H946,'Crime Level'!$O$5:$O$29,0))</f>
        <v>high</v>
      </c>
      <c r="G946" s="1" t="str">
        <f>INDEX('Attendance Level'!$H$3:$H$27,MATCH('Number of Arrests'!H946,'Attendance Level'!$C$3:$C$27,0))</f>
        <v>low</v>
      </c>
      <c r="H946" t="s">
        <v>44</v>
      </c>
      <c r="I946" t="s">
        <v>36</v>
      </c>
      <c r="J946">
        <v>17</v>
      </c>
      <c r="K946">
        <v>26</v>
      </c>
      <c r="L946" t="str">
        <f t="shared" si="39"/>
        <v>lose</v>
      </c>
      <c r="N946">
        <v>0</v>
      </c>
      <c r="O946" s="11" t="s">
        <v>14</v>
      </c>
    </row>
    <row r="947" spans="1:16" x14ac:dyDescent="0.25">
      <c r="A947">
        <v>2013</v>
      </c>
      <c r="B947">
        <v>7</v>
      </c>
      <c r="C947" t="s">
        <v>11</v>
      </c>
      <c r="D947" s="14" t="str">
        <f t="shared" si="38"/>
        <v>Y</v>
      </c>
      <c r="E947" s="1">
        <v>0.62847222222222221</v>
      </c>
      <c r="F947" s="1" t="str">
        <f>INDEX('Crime Level'!$R$5:$R$29,MATCH('Number of Arrests'!H947,'Crime Level'!$O$5:$O$29,0))</f>
        <v>high</v>
      </c>
      <c r="G947" s="1" t="str">
        <f>INDEX('Attendance Level'!$H$3:$H$27,MATCH('Number of Arrests'!H947,'Attendance Level'!$C$3:$C$27,0))</f>
        <v>low</v>
      </c>
      <c r="H947" t="s">
        <v>44</v>
      </c>
      <c r="I947" t="s">
        <v>21</v>
      </c>
      <c r="J947">
        <v>17</v>
      </c>
      <c r="K947">
        <v>31</v>
      </c>
      <c r="L947" t="str">
        <f t="shared" si="39"/>
        <v>lose</v>
      </c>
      <c r="N947">
        <v>3</v>
      </c>
      <c r="O947" s="11" t="s">
        <v>14</v>
      </c>
    </row>
    <row r="948" spans="1:16" x14ac:dyDescent="0.25">
      <c r="A948">
        <v>2013</v>
      </c>
      <c r="B948">
        <v>10</v>
      </c>
      <c r="C948" t="s">
        <v>11</v>
      </c>
      <c r="D948" s="14" t="str">
        <f t="shared" si="38"/>
        <v>Y</v>
      </c>
      <c r="E948" s="1">
        <v>0.5</v>
      </c>
      <c r="F948" s="1" t="str">
        <f>INDEX('Crime Level'!$R$5:$R$29,MATCH('Number of Arrests'!H948,'Crime Level'!$O$5:$O$29,0))</f>
        <v>high</v>
      </c>
      <c r="G948" s="1" t="str">
        <f>INDEX('Attendance Level'!$H$3:$H$27,MATCH('Number of Arrests'!H948,'Attendance Level'!$C$3:$C$27,0))</f>
        <v>low</v>
      </c>
      <c r="H948" t="s">
        <v>44</v>
      </c>
      <c r="I948" t="s">
        <v>45</v>
      </c>
      <c r="J948">
        <v>27</v>
      </c>
      <c r="K948">
        <v>29</v>
      </c>
      <c r="L948" t="str">
        <f t="shared" si="39"/>
        <v>lose</v>
      </c>
      <c r="N948">
        <v>0</v>
      </c>
      <c r="O948" s="11" t="s">
        <v>19</v>
      </c>
    </row>
    <row r="949" spans="1:16" x14ac:dyDescent="0.25">
      <c r="A949">
        <v>2013</v>
      </c>
      <c r="B949">
        <v>11</v>
      </c>
      <c r="C949" t="s">
        <v>30</v>
      </c>
      <c r="D949" s="14" t="str">
        <f t="shared" si="38"/>
        <v>N</v>
      </c>
      <c r="E949" s="1">
        <v>0.80902777777777779</v>
      </c>
      <c r="F949" s="1" t="str">
        <f>INDEX('Crime Level'!$R$5:$R$29,MATCH('Number of Arrests'!H949,'Crime Level'!$O$5:$O$29,0))</f>
        <v>high</v>
      </c>
      <c r="G949" s="1" t="str">
        <f>INDEX('Attendance Level'!$H$3:$H$27,MATCH('Number of Arrests'!H949,'Attendance Level'!$C$3:$C$27,0))</f>
        <v>low</v>
      </c>
      <c r="H949" t="s">
        <v>44</v>
      </c>
      <c r="I949" t="s">
        <v>33</v>
      </c>
      <c r="J949">
        <v>27</v>
      </c>
      <c r="K949">
        <v>30</v>
      </c>
      <c r="L949" t="str">
        <f t="shared" si="39"/>
        <v>lose</v>
      </c>
      <c r="N949">
        <v>3</v>
      </c>
      <c r="O949" s="11" t="s">
        <v>19</v>
      </c>
    </row>
    <row r="950" spans="1:16" x14ac:dyDescent="0.25">
      <c r="A950">
        <v>2013</v>
      </c>
      <c r="B950">
        <v>15</v>
      </c>
      <c r="C950" t="s">
        <v>11</v>
      </c>
      <c r="D950" s="14" t="str">
        <f t="shared" si="38"/>
        <v>Y</v>
      </c>
      <c r="E950" s="1">
        <v>0.64236111111111105</v>
      </c>
      <c r="F950" s="1" t="str">
        <f>INDEX('Crime Level'!$R$5:$R$29,MATCH('Number of Arrests'!H950,'Crime Level'!$O$5:$O$29,0))</f>
        <v>high</v>
      </c>
      <c r="G950" s="1" t="str">
        <f>INDEX('Attendance Level'!$H$3:$H$27,MATCH('Number of Arrests'!H950,'Attendance Level'!$C$3:$C$27,0))</f>
        <v>low</v>
      </c>
      <c r="H950" t="s">
        <v>44</v>
      </c>
      <c r="I950" t="s">
        <v>12</v>
      </c>
      <c r="J950">
        <v>37</v>
      </c>
      <c r="K950">
        <v>37</v>
      </c>
      <c r="L950" t="str">
        <f t="shared" si="39"/>
        <v>lose</v>
      </c>
      <c r="M950" t="s">
        <v>18</v>
      </c>
      <c r="N950">
        <v>7</v>
      </c>
      <c r="O950" s="11" t="s">
        <v>14</v>
      </c>
    </row>
    <row r="951" spans="1:16" x14ac:dyDescent="0.25">
      <c r="A951">
        <v>2013</v>
      </c>
      <c r="B951">
        <v>17</v>
      </c>
      <c r="C951" t="s">
        <v>11</v>
      </c>
      <c r="D951" s="14" t="str">
        <f t="shared" si="38"/>
        <v>Y</v>
      </c>
      <c r="E951" s="1">
        <v>0.5</v>
      </c>
      <c r="F951" s="1" t="str">
        <f>INDEX('Crime Level'!$R$5:$R$29,MATCH('Number of Arrests'!H951,'Crime Level'!$O$5:$O$29,0))</f>
        <v>high</v>
      </c>
      <c r="G951" s="1" t="str">
        <f>INDEX('Attendance Level'!$H$3:$H$27,MATCH('Number of Arrests'!H951,'Attendance Level'!$C$3:$C$27,0))</f>
        <v>low</v>
      </c>
      <c r="H951" t="s">
        <v>44</v>
      </c>
      <c r="I951" t="s">
        <v>32</v>
      </c>
      <c r="J951">
        <v>16</v>
      </c>
      <c r="K951">
        <v>10</v>
      </c>
      <c r="L951" t="str">
        <f t="shared" si="39"/>
        <v>win</v>
      </c>
      <c r="N951">
        <v>0</v>
      </c>
      <c r="O951" s="11" t="s">
        <v>19</v>
      </c>
    </row>
    <row r="952" spans="1:16" x14ac:dyDescent="0.25">
      <c r="A952">
        <v>2014</v>
      </c>
      <c r="B952">
        <v>2</v>
      </c>
      <c r="C952" t="s">
        <v>11</v>
      </c>
      <c r="D952" s="14" t="str">
        <f t="shared" si="38"/>
        <v>Y</v>
      </c>
      <c r="E952" s="1">
        <v>0.5</v>
      </c>
      <c r="F952" s="1" t="str">
        <f>INDEX('Crime Level'!$R$5:$R$29,MATCH('Number of Arrests'!H952,'Crime Level'!$O$5:$O$29,0))</f>
        <v>high</v>
      </c>
      <c r="G952" s="1" t="str">
        <f>INDEX('Attendance Level'!$H$3:$H$27,MATCH('Number of Arrests'!H952,'Attendance Level'!$C$3:$C$27,0))</f>
        <v>low</v>
      </c>
      <c r="H952" t="s">
        <v>44</v>
      </c>
      <c r="I952" t="s">
        <v>20</v>
      </c>
      <c r="J952">
        <v>10</v>
      </c>
      <c r="K952">
        <v>26</v>
      </c>
      <c r="N952">
        <v>0</v>
      </c>
      <c r="O952" s="11" t="s">
        <v>14</v>
      </c>
      <c r="P952" s="14"/>
    </row>
    <row r="953" spans="1:16" x14ac:dyDescent="0.25">
      <c r="A953">
        <v>2014</v>
      </c>
      <c r="B953">
        <v>5</v>
      </c>
      <c r="C953" t="s">
        <v>11</v>
      </c>
      <c r="D953" s="14" t="str">
        <f t="shared" si="38"/>
        <v>Y</v>
      </c>
      <c r="E953" s="1">
        <v>0.5</v>
      </c>
      <c r="F953" s="1" t="str">
        <f>INDEX('Crime Level'!$R$5:$R$29,MATCH('Number of Arrests'!H953,'Crime Level'!$O$5:$O$29,0))</f>
        <v>high</v>
      </c>
      <c r="G953" s="1" t="str">
        <f>INDEX('Attendance Level'!$H$3:$H$27,MATCH('Number of Arrests'!H953,'Attendance Level'!$C$3:$C$27,0))</f>
        <v>low</v>
      </c>
      <c r="H953" t="s">
        <v>44</v>
      </c>
      <c r="I953" t="s">
        <v>22</v>
      </c>
      <c r="J953">
        <v>28</v>
      </c>
      <c r="K953">
        <v>29</v>
      </c>
      <c r="N953">
        <v>6</v>
      </c>
      <c r="O953" s="11" t="s">
        <v>14</v>
      </c>
      <c r="P953" s="14"/>
    </row>
    <row r="954" spans="1:16" x14ac:dyDescent="0.25">
      <c r="A954">
        <v>2014</v>
      </c>
      <c r="B954">
        <v>6</v>
      </c>
      <c r="C954" t="s">
        <v>11</v>
      </c>
      <c r="D954" s="14" t="str">
        <f t="shared" si="38"/>
        <v>Y</v>
      </c>
      <c r="E954" s="1">
        <v>0.5</v>
      </c>
      <c r="F954" s="1" t="str">
        <f>INDEX('Crime Level'!$R$5:$R$29,MATCH('Number of Arrests'!H954,'Crime Level'!$O$5:$O$29,0))</f>
        <v>high</v>
      </c>
      <c r="G954" s="1" t="str">
        <f>INDEX('Attendance Level'!$H$3:$H$27,MATCH('Number of Arrests'!H954,'Attendance Level'!$C$3:$C$27,0))</f>
        <v>low</v>
      </c>
      <c r="H954" t="s">
        <v>44</v>
      </c>
      <c r="I954" t="s">
        <v>45</v>
      </c>
      <c r="J954">
        <v>16</v>
      </c>
      <c r="K954">
        <v>14</v>
      </c>
      <c r="N954">
        <v>8</v>
      </c>
      <c r="O954" s="11" t="s">
        <v>19</v>
      </c>
      <c r="P954" s="14"/>
    </row>
    <row r="955" spans="1:16" x14ac:dyDescent="0.25">
      <c r="A955">
        <v>2014</v>
      </c>
      <c r="B955">
        <v>8</v>
      </c>
      <c r="C955" t="s">
        <v>11</v>
      </c>
      <c r="D955" s="14" t="str">
        <f t="shared" si="38"/>
        <v>Y</v>
      </c>
      <c r="E955" s="1">
        <v>0.5</v>
      </c>
      <c r="F955" s="1" t="str">
        <f>INDEX('Crime Level'!$R$5:$R$29,MATCH('Number of Arrests'!H955,'Crime Level'!$O$5:$O$29,0))</f>
        <v>high</v>
      </c>
      <c r="G955" s="1" t="str">
        <f>INDEX('Attendance Level'!$H$3:$H$27,MATCH('Number of Arrests'!H955,'Attendance Level'!$C$3:$C$27,0))</f>
        <v>low</v>
      </c>
      <c r="H955" t="s">
        <v>44</v>
      </c>
      <c r="I955" t="s">
        <v>32</v>
      </c>
      <c r="J955">
        <v>16</v>
      </c>
      <c r="K955">
        <v>30</v>
      </c>
      <c r="N955">
        <v>0</v>
      </c>
      <c r="O955" s="11" t="s">
        <v>19</v>
      </c>
      <c r="P955" s="14"/>
    </row>
    <row r="956" spans="1:16" x14ac:dyDescent="0.25">
      <c r="A956">
        <v>2014</v>
      </c>
      <c r="B956">
        <v>11</v>
      </c>
      <c r="C956" t="s">
        <v>27</v>
      </c>
      <c r="D956" s="14" t="str">
        <f t="shared" si="38"/>
        <v>N</v>
      </c>
      <c r="E956" s="1">
        <v>0.8125</v>
      </c>
      <c r="F956" s="1" t="str">
        <f>INDEX('Crime Level'!$R$5:$R$29,MATCH('Number of Arrests'!H956,'Crime Level'!$O$5:$O$29,0))</f>
        <v>high</v>
      </c>
      <c r="G956" s="1" t="str">
        <f>INDEX('Attendance Level'!$H$3:$H$27,MATCH('Number of Arrests'!H956,'Attendance Level'!$C$3:$C$27,0))</f>
        <v>low</v>
      </c>
      <c r="H956" t="s">
        <v>44</v>
      </c>
      <c r="I956" t="s">
        <v>16</v>
      </c>
      <c r="J956">
        <v>24</v>
      </c>
      <c r="K956">
        <v>27</v>
      </c>
      <c r="N956">
        <v>1</v>
      </c>
      <c r="O956" s="11" t="s">
        <v>14</v>
      </c>
      <c r="P956" s="14"/>
    </row>
    <row r="957" spans="1:16" x14ac:dyDescent="0.25">
      <c r="A957">
        <v>2014</v>
      </c>
      <c r="B957">
        <v>14</v>
      </c>
      <c r="C957" t="s">
        <v>11</v>
      </c>
      <c r="D957" s="14" t="str">
        <f t="shared" si="38"/>
        <v>Y</v>
      </c>
      <c r="E957" s="1">
        <v>0.5</v>
      </c>
      <c r="F957" s="1" t="str">
        <f>INDEX('Crime Level'!$R$5:$R$29,MATCH('Number of Arrests'!H957,'Crime Level'!$O$5:$O$29,0))</f>
        <v>high</v>
      </c>
      <c r="G957" s="1" t="str">
        <f>INDEX('Attendance Level'!$H$3:$H$27,MATCH('Number of Arrests'!H957,'Attendance Level'!$C$3:$C$27,0))</f>
        <v>low</v>
      </c>
      <c r="H957" t="s">
        <v>44</v>
      </c>
      <c r="I957" t="s">
        <v>15</v>
      </c>
      <c r="J957">
        <v>7</v>
      </c>
      <c r="K957">
        <v>36</v>
      </c>
      <c r="N957">
        <v>0</v>
      </c>
      <c r="O957" s="11" t="s">
        <v>14</v>
      </c>
      <c r="P957" s="14"/>
    </row>
    <row r="958" spans="1:16" x14ac:dyDescent="0.25">
      <c r="A958">
        <v>2014</v>
      </c>
      <c r="B958">
        <v>15</v>
      </c>
      <c r="C958" t="s">
        <v>11</v>
      </c>
      <c r="D958" s="14" t="str">
        <f t="shared" si="38"/>
        <v>Y</v>
      </c>
      <c r="E958" s="1">
        <v>0.62847222222222221</v>
      </c>
      <c r="F958" s="1" t="str">
        <f>INDEX('Crime Level'!$R$5:$R$29,MATCH('Number of Arrests'!H958,'Crime Level'!$O$5:$O$29,0))</f>
        <v>high</v>
      </c>
      <c r="G958" s="1" t="str">
        <f>INDEX('Attendance Level'!$H$3:$H$27,MATCH('Number of Arrests'!H958,'Attendance Level'!$C$3:$C$27,0))</f>
        <v>low</v>
      </c>
      <c r="H958" t="s">
        <v>44</v>
      </c>
      <c r="I958" t="s">
        <v>42</v>
      </c>
      <c r="J958">
        <v>11</v>
      </c>
      <c r="K958">
        <v>16</v>
      </c>
      <c r="N958">
        <v>2</v>
      </c>
      <c r="O958" s="11" t="s">
        <v>14</v>
      </c>
      <c r="P958" s="14"/>
    </row>
    <row r="959" spans="1:16" x14ac:dyDescent="0.25">
      <c r="A959">
        <v>2014</v>
      </c>
      <c r="B959">
        <v>17</v>
      </c>
      <c r="C959" t="s">
        <v>11</v>
      </c>
      <c r="D959" s="14" t="str">
        <f t="shared" si="38"/>
        <v>Y</v>
      </c>
      <c r="E959" s="1">
        <v>0.5</v>
      </c>
      <c r="F959" s="1" t="str">
        <f>INDEX('Crime Level'!$R$5:$R$29,MATCH('Number of Arrests'!H959,'Crime Level'!$O$5:$O$29,0))</f>
        <v>high</v>
      </c>
      <c r="G959" s="1" t="str">
        <f>INDEX('Attendance Level'!$H$3:$H$27,MATCH('Number of Arrests'!H959,'Attendance Level'!$C$3:$C$27,0))</f>
        <v>low</v>
      </c>
      <c r="H959" t="s">
        <v>44</v>
      </c>
      <c r="I959" t="s">
        <v>33</v>
      </c>
      <c r="J959">
        <v>10</v>
      </c>
      <c r="K959">
        <v>27</v>
      </c>
      <c r="N959">
        <v>3</v>
      </c>
      <c r="O959" s="11" t="s">
        <v>19</v>
      </c>
      <c r="P959" s="14"/>
    </row>
    <row r="960" spans="1:16" x14ac:dyDescent="0.25">
      <c r="A960">
        <v>2015</v>
      </c>
      <c r="B960">
        <v>3</v>
      </c>
      <c r="C960" t="s">
        <v>11</v>
      </c>
      <c r="D960" s="14" t="str">
        <f t="shared" si="38"/>
        <v>Y</v>
      </c>
      <c r="E960" s="1">
        <v>0.5</v>
      </c>
      <c r="F960" s="1" t="str">
        <f>INDEX('Crime Level'!$R$5:$R$29,MATCH('Number of Arrests'!H960,'Crime Level'!$O$5:$O$29,0))</f>
        <v>high</v>
      </c>
      <c r="G960" s="1" t="str">
        <f>INDEX('Attendance Level'!$H$3:$H$27,MATCH('Number of Arrests'!H960,'Attendance Level'!$C$3:$C$27,0))</f>
        <v>low</v>
      </c>
      <c r="H960" t="s">
        <v>44</v>
      </c>
      <c r="I960" t="s">
        <v>33</v>
      </c>
      <c r="J960">
        <v>33</v>
      </c>
      <c r="K960">
        <v>35</v>
      </c>
      <c r="N960">
        <v>8</v>
      </c>
      <c r="O960" s="11" t="s">
        <v>19</v>
      </c>
      <c r="P960" s="14"/>
    </row>
    <row r="961" spans="1:16" x14ac:dyDescent="0.25">
      <c r="A961">
        <v>2015</v>
      </c>
      <c r="B961">
        <v>5</v>
      </c>
      <c r="C961" t="s">
        <v>11</v>
      </c>
      <c r="D961" s="14" t="str">
        <f t="shared" si="38"/>
        <v>Y</v>
      </c>
      <c r="E961" s="1">
        <v>0.5</v>
      </c>
      <c r="F961" s="1" t="str">
        <f>INDEX('Crime Level'!$R$5:$R$29,MATCH('Number of Arrests'!H961,'Crime Level'!$O$5:$O$29,0))</f>
        <v>high</v>
      </c>
      <c r="G961" s="1" t="str">
        <f>INDEX('Attendance Level'!$H$3:$H$27,MATCH('Number of Arrests'!H961,'Attendance Level'!$C$3:$C$27,0))</f>
        <v>low</v>
      </c>
      <c r="H961" t="s">
        <v>44</v>
      </c>
      <c r="I961" t="s">
        <v>26</v>
      </c>
      <c r="J961">
        <v>13</v>
      </c>
      <c r="K961">
        <v>14</v>
      </c>
      <c r="N961">
        <v>3</v>
      </c>
      <c r="O961" s="11" t="s">
        <v>14</v>
      </c>
      <c r="P961" s="14"/>
    </row>
    <row r="962" spans="1:16" x14ac:dyDescent="0.25">
      <c r="A962">
        <v>2015</v>
      </c>
      <c r="B962">
        <v>6</v>
      </c>
      <c r="C962" t="s">
        <v>11</v>
      </c>
      <c r="D962" s="14" t="str">
        <f t="shared" si="38"/>
        <v>Y</v>
      </c>
      <c r="E962" s="1">
        <v>0.5</v>
      </c>
      <c r="F962" s="1" t="str">
        <f>INDEX('Crime Level'!$R$5:$R$29,MATCH('Number of Arrests'!H962,'Crime Level'!$O$5:$O$29,0))</f>
        <v>high</v>
      </c>
      <c r="G962" s="1" t="str">
        <f>INDEX('Attendance Level'!$H$3:$H$27,MATCH('Number of Arrests'!H962,'Attendance Level'!$C$3:$C$27,0))</f>
        <v>low</v>
      </c>
      <c r="H962" t="s">
        <v>44</v>
      </c>
      <c r="I962" t="s">
        <v>25</v>
      </c>
      <c r="J962">
        <v>10</v>
      </c>
      <c r="K962">
        <v>38</v>
      </c>
      <c r="N962">
        <v>3</v>
      </c>
      <c r="O962" s="11" t="s">
        <v>14</v>
      </c>
      <c r="P962" s="14"/>
    </row>
    <row r="963" spans="1:16" x14ac:dyDescent="0.25">
      <c r="A963">
        <v>2015</v>
      </c>
      <c r="B963">
        <v>7</v>
      </c>
      <c r="C963" t="s">
        <v>11</v>
      </c>
      <c r="D963" s="14" t="str">
        <f t="shared" ref="D963:D1007" si="40">IF(OR(C963="Sunday",C963="Saturday"),"Y","N")</f>
        <v>Y</v>
      </c>
      <c r="E963" s="1">
        <v>0.5</v>
      </c>
      <c r="F963" s="1" t="str">
        <f>INDEX('Crime Level'!$R$5:$R$29,MATCH('Number of Arrests'!H963,'Crime Level'!$O$5:$O$29,0))</f>
        <v>high</v>
      </c>
      <c r="G963" s="1" t="str">
        <f>INDEX('Attendance Level'!$H$3:$H$27,MATCH('Number of Arrests'!H963,'Attendance Level'!$C$3:$C$27,0))</f>
        <v>low</v>
      </c>
      <c r="H963" t="s">
        <v>44</v>
      </c>
      <c r="I963" t="s">
        <v>31</v>
      </c>
      <c r="J963">
        <v>7</v>
      </c>
      <c r="K963">
        <v>10</v>
      </c>
      <c r="N963">
        <v>4</v>
      </c>
      <c r="O963" s="11" t="s">
        <v>14</v>
      </c>
      <c r="P963" s="14"/>
    </row>
    <row r="964" spans="1:16" x14ac:dyDescent="0.25">
      <c r="A964">
        <v>2015</v>
      </c>
      <c r="B964">
        <v>10</v>
      </c>
      <c r="C964" t="s">
        <v>11</v>
      </c>
      <c r="D964" s="14" t="str">
        <f t="shared" si="40"/>
        <v>Y</v>
      </c>
      <c r="E964" s="1">
        <v>0.5</v>
      </c>
      <c r="F964" s="1" t="str">
        <f>INDEX('Crime Level'!$R$5:$R$29,MATCH('Number of Arrests'!H964,'Crime Level'!$O$5:$O$29,0))</f>
        <v>high</v>
      </c>
      <c r="G964" s="1" t="str">
        <f>INDEX('Attendance Level'!$H$3:$H$27,MATCH('Number of Arrests'!H964,'Attendance Level'!$C$3:$C$27,0))</f>
        <v>low</v>
      </c>
      <c r="H964" t="s">
        <v>44</v>
      </c>
      <c r="I964" t="s">
        <v>13</v>
      </c>
      <c r="J964">
        <v>10</v>
      </c>
      <c r="K964">
        <v>27</v>
      </c>
      <c r="N964">
        <v>7</v>
      </c>
      <c r="O964" s="11" t="s">
        <v>14</v>
      </c>
      <c r="P964" s="14"/>
    </row>
    <row r="965" spans="1:16" x14ac:dyDescent="0.25">
      <c r="A965">
        <v>2015</v>
      </c>
      <c r="B965">
        <v>12</v>
      </c>
      <c r="C965" t="s">
        <v>11</v>
      </c>
      <c r="D965" s="14" t="str">
        <f t="shared" si="40"/>
        <v>Y</v>
      </c>
      <c r="E965" s="1">
        <v>0.5</v>
      </c>
      <c r="F965" s="1" t="str">
        <f>INDEX('Crime Level'!$R$5:$R$29,MATCH('Number of Arrests'!H965,'Crime Level'!$O$5:$O$29,0))</f>
        <v>high</v>
      </c>
      <c r="G965" s="1" t="str">
        <f>INDEX('Attendance Level'!$H$3:$H$27,MATCH('Number of Arrests'!H965,'Attendance Level'!$C$3:$C$27,0))</f>
        <v>low</v>
      </c>
      <c r="H965" t="s">
        <v>44</v>
      </c>
      <c r="I965" t="s">
        <v>49</v>
      </c>
      <c r="J965">
        <v>21</v>
      </c>
      <c r="K965">
        <v>24</v>
      </c>
      <c r="N965">
        <v>0</v>
      </c>
      <c r="O965" s="11" t="s">
        <v>14</v>
      </c>
      <c r="P965" s="14"/>
    </row>
    <row r="966" spans="1:16" x14ac:dyDescent="0.25">
      <c r="A966">
        <v>2015</v>
      </c>
      <c r="B966">
        <v>13</v>
      </c>
      <c r="C966" t="s">
        <v>11</v>
      </c>
      <c r="D966" s="14" t="str">
        <f t="shared" si="40"/>
        <v>Y</v>
      </c>
      <c r="E966" s="1">
        <v>0.5</v>
      </c>
      <c r="F966" s="1" t="str">
        <f>INDEX('Crime Level'!$R$5:$R$29,MATCH('Number of Arrests'!H966,'Crime Level'!$O$5:$O$29,0))</f>
        <v>high</v>
      </c>
      <c r="G966" s="1" t="str">
        <f>INDEX('Attendance Level'!$H$3:$H$27,MATCH('Number of Arrests'!H966,'Attendance Level'!$C$3:$C$27,0))</f>
        <v>low</v>
      </c>
      <c r="H966" t="s">
        <v>44</v>
      </c>
      <c r="I966" t="s">
        <v>45</v>
      </c>
      <c r="J966">
        <v>42</v>
      </c>
      <c r="K966">
        <v>39</v>
      </c>
      <c r="N966">
        <v>0</v>
      </c>
      <c r="O966" s="11" t="s">
        <v>19</v>
      </c>
      <c r="P966" s="14"/>
    </row>
    <row r="967" spans="1:16" x14ac:dyDescent="0.25">
      <c r="A967">
        <v>2015</v>
      </c>
      <c r="B967">
        <v>16</v>
      </c>
      <c r="C967" t="s">
        <v>11</v>
      </c>
      <c r="D967" s="14" t="str">
        <f t="shared" si="40"/>
        <v>Y</v>
      </c>
      <c r="E967" s="1">
        <v>0.5</v>
      </c>
      <c r="F967" s="1" t="str">
        <f>INDEX('Crime Level'!$R$5:$R$29,MATCH('Number of Arrests'!H967,'Crime Level'!$O$5:$O$29,0))</f>
        <v>high</v>
      </c>
      <c r="G967" s="1" t="str">
        <f>INDEX('Attendance Level'!$H$3:$H$27,MATCH('Number of Arrests'!H967,'Attendance Level'!$C$3:$C$27,0))</f>
        <v>low</v>
      </c>
      <c r="H967" t="s">
        <v>44</v>
      </c>
      <c r="I967" t="s">
        <v>32</v>
      </c>
      <c r="J967">
        <v>6</v>
      </c>
      <c r="K967">
        <v>34</v>
      </c>
      <c r="N967">
        <v>12</v>
      </c>
      <c r="O967" s="11" t="s">
        <v>19</v>
      </c>
      <c r="P967" s="14"/>
    </row>
    <row r="968" spans="1:16" x14ac:dyDescent="0.25">
      <c r="A968">
        <v>2011</v>
      </c>
      <c r="B968">
        <v>1</v>
      </c>
      <c r="C968" t="s">
        <v>11</v>
      </c>
      <c r="D968" s="14" t="str">
        <f t="shared" si="40"/>
        <v>Y</v>
      </c>
      <c r="E968" s="1">
        <v>0.67708333333333337</v>
      </c>
      <c r="F968" s="1" t="str">
        <f>INDEX('Crime Level'!$R$5:$R$29,MATCH('Number of Arrests'!H968,'Crime Level'!$O$5:$O$29,0))</f>
        <v>high</v>
      </c>
      <c r="G968" s="1" t="str">
        <f>INDEX('Attendance Level'!$H$3:$H$27,MATCH('Number of Arrests'!H968,'Attendance Level'!$C$3:$C$27,0))</f>
        <v>very high</v>
      </c>
      <c r="H968" t="s">
        <v>35</v>
      </c>
      <c r="I968" t="s">
        <v>15</v>
      </c>
      <c r="J968">
        <v>28</v>
      </c>
      <c r="K968">
        <v>14</v>
      </c>
      <c r="L968" t="str">
        <f t="shared" ref="L968:L991" si="41">IF(J968&gt;K968,"win","lose")</f>
        <v>win</v>
      </c>
      <c r="N968">
        <v>1</v>
      </c>
      <c r="O968" s="11" t="s">
        <v>19</v>
      </c>
    </row>
    <row r="969" spans="1:16" x14ac:dyDescent="0.25">
      <c r="A969">
        <v>2011</v>
      </c>
      <c r="B969">
        <v>2</v>
      </c>
      <c r="C969" t="s">
        <v>11</v>
      </c>
      <c r="D969" s="14" t="str">
        <f t="shared" si="40"/>
        <v>Y</v>
      </c>
      <c r="E969" s="1">
        <v>0.54166666666666663</v>
      </c>
      <c r="F969" s="1" t="str">
        <f>INDEX('Crime Level'!$R$5:$R$29,MATCH('Number of Arrests'!H969,'Crime Level'!$O$5:$O$29,0))</f>
        <v>high</v>
      </c>
      <c r="G969" s="1" t="str">
        <f>INDEX('Attendance Level'!$H$3:$H$27,MATCH('Number of Arrests'!H969,'Attendance Level'!$C$3:$C$27,0))</f>
        <v>very high</v>
      </c>
      <c r="H969" t="s">
        <v>35</v>
      </c>
      <c r="I969" t="s">
        <v>12</v>
      </c>
      <c r="J969">
        <v>22</v>
      </c>
      <c r="K969">
        <v>21</v>
      </c>
      <c r="L969" t="str">
        <f t="shared" si="41"/>
        <v>win</v>
      </c>
      <c r="N969">
        <v>2</v>
      </c>
      <c r="O969" s="11" t="s">
        <v>14</v>
      </c>
    </row>
    <row r="970" spans="1:16" x14ac:dyDescent="0.25">
      <c r="A970">
        <v>2011</v>
      </c>
      <c r="B970">
        <v>6</v>
      </c>
      <c r="C970" t="s">
        <v>11</v>
      </c>
      <c r="D970" s="14" t="str">
        <f t="shared" si="40"/>
        <v>Y</v>
      </c>
      <c r="E970" s="1">
        <v>0.54166666666666663</v>
      </c>
      <c r="F970" s="1" t="str">
        <f>INDEX('Crime Level'!$R$5:$R$29,MATCH('Number of Arrests'!H970,'Crime Level'!$O$5:$O$29,0))</f>
        <v>high</v>
      </c>
      <c r="G970" s="1" t="str">
        <f>INDEX('Attendance Level'!$H$3:$H$27,MATCH('Number of Arrests'!H970,'Attendance Level'!$C$3:$C$27,0))</f>
        <v>very high</v>
      </c>
      <c r="H970" t="s">
        <v>35</v>
      </c>
      <c r="I970" t="s">
        <v>24</v>
      </c>
      <c r="J970">
        <v>13</v>
      </c>
      <c r="K970">
        <v>20</v>
      </c>
      <c r="L970" t="str">
        <f t="shared" si="41"/>
        <v>lose</v>
      </c>
      <c r="N970">
        <v>1</v>
      </c>
      <c r="O970" s="11" t="s">
        <v>19</v>
      </c>
    </row>
    <row r="971" spans="1:16" x14ac:dyDescent="0.25">
      <c r="A971">
        <v>2011</v>
      </c>
      <c r="B971">
        <v>9</v>
      </c>
      <c r="C971" t="s">
        <v>11</v>
      </c>
      <c r="D971" s="14" t="str">
        <f t="shared" si="40"/>
        <v>Y</v>
      </c>
      <c r="E971" s="1">
        <v>0.54166666666666663</v>
      </c>
      <c r="F971" s="1" t="str">
        <f>INDEX('Crime Level'!$R$5:$R$29,MATCH('Number of Arrests'!H971,'Crime Level'!$O$5:$O$29,0))</f>
        <v>high</v>
      </c>
      <c r="G971" s="1" t="str">
        <f>INDEX('Attendance Level'!$H$3:$H$27,MATCH('Number of Arrests'!H971,'Attendance Level'!$C$3:$C$27,0))</f>
        <v>very high</v>
      </c>
      <c r="H971" t="s">
        <v>35</v>
      </c>
      <c r="I971" t="s">
        <v>21</v>
      </c>
      <c r="J971">
        <v>11</v>
      </c>
      <c r="K971">
        <v>19</v>
      </c>
      <c r="L971" t="str">
        <f t="shared" si="41"/>
        <v>lose</v>
      </c>
      <c r="N971">
        <v>2</v>
      </c>
      <c r="O971" s="11" t="s">
        <v>14</v>
      </c>
    </row>
    <row r="972" spans="1:16" x14ac:dyDescent="0.25">
      <c r="A972">
        <v>2011</v>
      </c>
      <c r="B972">
        <v>11</v>
      </c>
      <c r="C972" t="s">
        <v>11</v>
      </c>
      <c r="D972" s="14" t="str">
        <f t="shared" si="40"/>
        <v>Y</v>
      </c>
      <c r="E972" s="1">
        <v>0.54166666666666663</v>
      </c>
      <c r="F972" s="1" t="str">
        <f>INDEX('Crime Level'!$R$5:$R$29,MATCH('Number of Arrests'!H972,'Crime Level'!$O$5:$O$29,0))</f>
        <v>high</v>
      </c>
      <c r="G972" s="1" t="str">
        <f>INDEX('Attendance Level'!$H$3:$H$27,MATCH('Number of Arrests'!H972,'Attendance Level'!$C$3:$C$27,0))</f>
        <v>very high</v>
      </c>
      <c r="H972" t="s">
        <v>35</v>
      </c>
      <c r="I972" t="s">
        <v>20</v>
      </c>
      <c r="J972">
        <v>24</v>
      </c>
      <c r="K972">
        <v>27</v>
      </c>
      <c r="L972" t="str">
        <f t="shared" si="41"/>
        <v>lose</v>
      </c>
      <c r="M972" t="s">
        <v>18</v>
      </c>
      <c r="N972">
        <v>7</v>
      </c>
      <c r="O972" s="11" t="s">
        <v>19</v>
      </c>
    </row>
    <row r="973" spans="1:16" x14ac:dyDescent="0.25">
      <c r="A973">
        <v>2011</v>
      </c>
      <c r="B973">
        <v>13</v>
      </c>
      <c r="C973" t="s">
        <v>11</v>
      </c>
      <c r="D973" s="14" t="str">
        <f t="shared" si="40"/>
        <v>Y</v>
      </c>
      <c r="E973" s="1">
        <v>0.54166666666666663</v>
      </c>
      <c r="F973" s="1" t="str">
        <f>INDEX('Crime Level'!$R$5:$R$29,MATCH('Number of Arrests'!H973,'Crime Level'!$O$5:$O$29,0))</f>
        <v>high</v>
      </c>
      <c r="G973" s="1" t="str">
        <f>INDEX('Attendance Level'!$H$3:$H$27,MATCH('Number of Arrests'!H973,'Attendance Level'!$C$3:$C$27,0))</f>
        <v>very high</v>
      </c>
      <c r="H973" t="s">
        <v>35</v>
      </c>
      <c r="I973" t="s">
        <v>42</v>
      </c>
      <c r="J973">
        <v>19</v>
      </c>
      <c r="K973">
        <v>34</v>
      </c>
      <c r="L973" t="str">
        <f t="shared" si="41"/>
        <v>lose</v>
      </c>
      <c r="N973">
        <v>0</v>
      </c>
      <c r="O973" s="11" t="s">
        <v>14</v>
      </c>
    </row>
    <row r="974" spans="1:16" x14ac:dyDescent="0.25">
      <c r="A974">
        <v>2011</v>
      </c>
      <c r="B974">
        <v>14</v>
      </c>
      <c r="C974" t="s">
        <v>11</v>
      </c>
      <c r="D974" s="14" t="str">
        <f t="shared" si="40"/>
        <v>Y</v>
      </c>
      <c r="E974" s="1">
        <v>0.54166666666666663</v>
      </c>
      <c r="F974" s="1" t="str">
        <f>INDEX('Crime Level'!$R$5:$R$29,MATCH('Number of Arrests'!H974,'Crime Level'!$O$5:$O$29,0))</f>
        <v>high</v>
      </c>
      <c r="G974" s="1" t="str">
        <f>INDEX('Attendance Level'!$H$3:$H$27,MATCH('Number of Arrests'!H974,'Attendance Level'!$C$3:$C$27,0))</f>
        <v>very high</v>
      </c>
      <c r="H974" t="s">
        <v>35</v>
      </c>
      <c r="I974" t="s">
        <v>43</v>
      </c>
      <c r="J974">
        <v>27</v>
      </c>
      <c r="K974">
        <v>34</v>
      </c>
      <c r="L974" t="str">
        <f t="shared" si="41"/>
        <v>lose</v>
      </c>
      <c r="N974">
        <v>2</v>
      </c>
      <c r="O974" s="11" t="s">
        <v>14</v>
      </c>
    </row>
    <row r="975" spans="1:16" x14ac:dyDescent="0.25">
      <c r="A975">
        <v>2011</v>
      </c>
      <c r="B975">
        <v>16</v>
      </c>
      <c r="C975" t="s">
        <v>46</v>
      </c>
      <c r="D975" s="14" t="str">
        <f t="shared" si="40"/>
        <v>Y</v>
      </c>
      <c r="E975" s="1">
        <v>0.54166666666666663</v>
      </c>
      <c r="F975" s="1" t="str">
        <f>INDEX('Crime Level'!$R$5:$R$29,MATCH('Number of Arrests'!H975,'Crime Level'!$O$5:$O$29,0))</f>
        <v>high</v>
      </c>
      <c r="G975" s="1" t="str">
        <f>INDEX('Attendance Level'!$H$3:$H$27,MATCH('Number of Arrests'!H975,'Attendance Level'!$C$3:$C$27,0))</f>
        <v>very high</v>
      </c>
      <c r="H975" t="s">
        <v>35</v>
      </c>
      <c r="I975" t="s">
        <v>40</v>
      </c>
      <c r="J975">
        <v>26</v>
      </c>
      <c r="K975">
        <v>33</v>
      </c>
      <c r="L975" t="str">
        <f t="shared" si="41"/>
        <v>lose</v>
      </c>
      <c r="N975">
        <v>2</v>
      </c>
      <c r="O975" s="11" t="s">
        <v>14</v>
      </c>
    </row>
    <row r="976" spans="1:16" x14ac:dyDescent="0.25">
      <c r="A976">
        <v>2012</v>
      </c>
      <c r="B976">
        <v>3</v>
      </c>
      <c r="C976" t="s">
        <v>11</v>
      </c>
      <c r="D976" s="14" t="str">
        <f t="shared" si="40"/>
        <v>Y</v>
      </c>
      <c r="E976" s="1">
        <v>0.54166666666666663</v>
      </c>
      <c r="F976" s="1" t="str">
        <f>INDEX('Crime Level'!$R$5:$R$29,MATCH('Number of Arrests'!H976,'Crime Level'!$O$5:$O$29,0))</f>
        <v>high</v>
      </c>
      <c r="G976" s="1" t="str">
        <f>INDEX('Attendance Level'!$H$3:$H$27,MATCH('Number of Arrests'!H976,'Attendance Level'!$C$3:$C$27,0))</f>
        <v>very high</v>
      </c>
      <c r="H976" t="s">
        <v>35</v>
      </c>
      <c r="I976" t="s">
        <v>39</v>
      </c>
      <c r="J976">
        <v>31</v>
      </c>
      <c r="K976">
        <v>38</v>
      </c>
      <c r="L976" t="str">
        <f t="shared" si="41"/>
        <v>lose</v>
      </c>
      <c r="N976">
        <v>5</v>
      </c>
      <c r="O976" s="11" t="s">
        <v>14</v>
      </c>
    </row>
    <row r="977" spans="1:16" x14ac:dyDescent="0.25">
      <c r="A977">
        <v>2012</v>
      </c>
      <c r="B977">
        <v>5</v>
      </c>
      <c r="C977" t="s">
        <v>11</v>
      </c>
      <c r="D977" s="14" t="str">
        <f t="shared" si="40"/>
        <v>Y</v>
      </c>
      <c r="E977" s="1">
        <v>0.54166666666666663</v>
      </c>
      <c r="F977" s="1" t="str">
        <f>INDEX('Crime Level'!$R$5:$R$29,MATCH('Number of Arrests'!H977,'Crime Level'!$O$5:$O$29,0))</f>
        <v>high</v>
      </c>
      <c r="G977" s="1" t="str">
        <f>INDEX('Attendance Level'!$H$3:$H$27,MATCH('Number of Arrests'!H977,'Attendance Level'!$C$3:$C$27,0))</f>
        <v>very high</v>
      </c>
      <c r="H977" t="s">
        <v>35</v>
      </c>
      <c r="I977" t="s">
        <v>31</v>
      </c>
      <c r="J977">
        <v>17</v>
      </c>
      <c r="K977">
        <v>24</v>
      </c>
      <c r="L977" t="str">
        <f t="shared" si="41"/>
        <v>lose</v>
      </c>
      <c r="N977">
        <v>3</v>
      </c>
      <c r="O977" s="11" t="s">
        <v>14</v>
      </c>
    </row>
    <row r="978" spans="1:16" x14ac:dyDescent="0.25">
      <c r="A978">
        <v>2012</v>
      </c>
      <c r="B978">
        <v>6</v>
      </c>
      <c r="C978" t="s">
        <v>11</v>
      </c>
      <c r="D978" s="14" t="str">
        <f t="shared" si="40"/>
        <v>Y</v>
      </c>
      <c r="E978" s="1">
        <v>0.68402777777777779</v>
      </c>
      <c r="F978" s="1" t="str">
        <f>INDEX('Crime Level'!$R$5:$R$29,MATCH('Number of Arrests'!H978,'Crime Level'!$O$5:$O$29,0))</f>
        <v>high</v>
      </c>
      <c r="G978" s="1" t="str">
        <f>INDEX('Attendance Level'!$H$3:$H$27,MATCH('Number of Arrests'!H978,'Attendance Level'!$C$3:$C$27,0))</f>
        <v>very high</v>
      </c>
      <c r="H978" t="s">
        <v>35</v>
      </c>
      <c r="I978" t="s">
        <v>40</v>
      </c>
      <c r="J978">
        <v>38</v>
      </c>
      <c r="K978">
        <v>26</v>
      </c>
      <c r="L978" t="str">
        <f t="shared" si="41"/>
        <v>win</v>
      </c>
      <c r="N978">
        <v>3</v>
      </c>
      <c r="O978" s="11" t="s">
        <v>14</v>
      </c>
    </row>
    <row r="979" spans="1:16" x14ac:dyDescent="0.25">
      <c r="A979">
        <v>2012</v>
      </c>
      <c r="B979">
        <v>9</v>
      </c>
      <c r="C979" t="s">
        <v>11</v>
      </c>
      <c r="D979" s="14" t="str">
        <f t="shared" si="40"/>
        <v>Y</v>
      </c>
      <c r="E979" s="1">
        <v>0.54166666666666663</v>
      </c>
      <c r="F979" s="1" t="str">
        <f>INDEX('Crime Level'!$R$5:$R$29,MATCH('Number of Arrests'!H979,'Crime Level'!$O$5:$O$29,0))</f>
        <v>high</v>
      </c>
      <c r="G979" s="1" t="str">
        <f>INDEX('Attendance Level'!$H$3:$H$27,MATCH('Number of Arrests'!H979,'Attendance Level'!$C$3:$C$27,0))</f>
        <v>very high</v>
      </c>
      <c r="H979" t="s">
        <v>35</v>
      </c>
      <c r="I979" t="s">
        <v>13</v>
      </c>
      <c r="J979">
        <v>13</v>
      </c>
      <c r="K979">
        <v>21</v>
      </c>
      <c r="L979" t="str">
        <f t="shared" si="41"/>
        <v>lose</v>
      </c>
      <c r="N979">
        <v>2</v>
      </c>
      <c r="O979" s="11" t="s">
        <v>14</v>
      </c>
    </row>
    <row r="980" spans="1:16" x14ac:dyDescent="0.25">
      <c r="A980">
        <v>2012</v>
      </c>
      <c r="B980">
        <v>11</v>
      </c>
      <c r="C980" t="s">
        <v>11</v>
      </c>
      <c r="D980" s="14" t="str">
        <f t="shared" si="40"/>
        <v>Y</v>
      </c>
      <c r="E980" s="1">
        <v>0.54166666666666663</v>
      </c>
      <c r="F980" s="1" t="str">
        <f>INDEX('Crime Level'!$R$5:$R$29,MATCH('Number of Arrests'!H980,'Crime Level'!$O$5:$O$29,0))</f>
        <v>high</v>
      </c>
      <c r="G980" s="1" t="str">
        <f>INDEX('Attendance Level'!$H$3:$H$27,MATCH('Number of Arrests'!H980,'Attendance Level'!$C$3:$C$27,0))</f>
        <v>very high</v>
      </c>
      <c r="H980" t="s">
        <v>35</v>
      </c>
      <c r="I980" t="s">
        <v>24</v>
      </c>
      <c r="J980">
        <v>31</v>
      </c>
      <c r="K980">
        <v>6</v>
      </c>
      <c r="L980" t="str">
        <f t="shared" si="41"/>
        <v>win</v>
      </c>
      <c r="N980">
        <v>5</v>
      </c>
      <c r="O980" s="11" t="s">
        <v>19</v>
      </c>
    </row>
    <row r="981" spans="1:16" x14ac:dyDescent="0.25">
      <c r="A981">
        <v>2012</v>
      </c>
      <c r="B981">
        <v>13</v>
      </c>
      <c r="C981" t="s">
        <v>27</v>
      </c>
      <c r="D981" s="14" t="str">
        <f t="shared" si="40"/>
        <v>N</v>
      </c>
      <c r="E981" s="1">
        <v>0.85416666666666663</v>
      </c>
      <c r="F981" s="1" t="str">
        <f>INDEX('Crime Level'!$R$5:$R$29,MATCH('Number of Arrests'!H981,'Crime Level'!$O$5:$O$29,0))</f>
        <v>high</v>
      </c>
      <c r="G981" s="1" t="str">
        <f>INDEX('Attendance Level'!$H$3:$H$27,MATCH('Number of Arrests'!H981,'Attendance Level'!$C$3:$C$27,0))</f>
        <v>very high</v>
      </c>
      <c r="H981" t="s">
        <v>35</v>
      </c>
      <c r="I981" t="s">
        <v>15</v>
      </c>
      <c r="J981">
        <v>17</v>
      </c>
      <c r="K981">
        <v>16</v>
      </c>
      <c r="L981" t="str">
        <f t="shared" si="41"/>
        <v>win</v>
      </c>
      <c r="N981">
        <v>5</v>
      </c>
      <c r="O981" s="11" t="s">
        <v>19</v>
      </c>
    </row>
    <row r="982" spans="1:16" x14ac:dyDescent="0.25">
      <c r="A982">
        <v>2012</v>
      </c>
      <c r="B982">
        <v>14</v>
      </c>
      <c r="C982" t="s">
        <v>11</v>
      </c>
      <c r="D982" s="14" t="str">
        <f t="shared" si="40"/>
        <v>Y</v>
      </c>
      <c r="E982" s="1">
        <v>0.54166666666666663</v>
      </c>
      <c r="F982" s="1" t="str">
        <f>INDEX('Crime Level'!$R$5:$R$29,MATCH('Number of Arrests'!H982,'Crime Level'!$O$5:$O$29,0))</f>
        <v>high</v>
      </c>
      <c r="G982" s="1" t="str">
        <f>INDEX('Attendance Level'!$H$3:$H$27,MATCH('Number of Arrests'!H982,'Attendance Level'!$C$3:$C$27,0))</f>
        <v>very high</v>
      </c>
      <c r="H982" t="s">
        <v>35</v>
      </c>
      <c r="I982" t="s">
        <v>38</v>
      </c>
      <c r="J982">
        <v>31</v>
      </c>
      <c r="K982">
        <v>28</v>
      </c>
      <c r="L982" t="str">
        <f t="shared" si="41"/>
        <v>win</v>
      </c>
      <c r="M982" t="s">
        <v>18</v>
      </c>
      <c r="N982">
        <v>4</v>
      </c>
      <c r="O982" s="11" t="s">
        <v>14</v>
      </c>
    </row>
    <row r="983" spans="1:16" x14ac:dyDescent="0.25">
      <c r="A983">
        <v>2012</v>
      </c>
      <c r="B983">
        <v>17</v>
      </c>
      <c r="C983" t="s">
        <v>11</v>
      </c>
      <c r="D983" s="14" t="str">
        <f t="shared" si="40"/>
        <v>Y</v>
      </c>
      <c r="E983" s="1">
        <v>0.84722222222222221</v>
      </c>
      <c r="F983" s="1" t="str">
        <f>INDEX('Crime Level'!$R$5:$R$29,MATCH('Number of Arrests'!H983,'Crime Level'!$O$5:$O$29,0))</f>
        <v>high</v>
      </c>
      <c r="G983" s="1" t="str">
        <f>INDEX('Attendance Level'!$H$3:$H$27,MATCH('Number of Arrests'!H983,'Attendance Level'!$C$3:$C$27,0))</f>
        <v>very high</v>
      </c>
      <c r="H983" t="s">
        <v>35</v>
      </c>
      <c r="I983" t="s">
        <v>20</v>
      </c>
      <c r="J983">
        <v>28</v>
      </c>
      <c r="K983">
        <v>18</v>
      </c>
      <c r="L983" t="str">
        <f t="shared" si="41"/>
        <v>win</v>
      </c>
      <c r="N983">
        <v>7</v>
      </c>
      <c r="O983" s="11" t="s">
        <v>19</v>
      </c>
    </row>
    <row r="984" spans="1:16" x14ac:dyDescent="0.25">
      <c r="A984">
        <v>2013</v>
      </c>
      <c r="B984">
        <v>1</v>
      </c>
      <c r="C984" t="s">
        <v>27</v>
      </c>
      <c r="D984" s="14" t="str">
        <f t="shared" si="40"/>
        <v>N</v>
      </c>
      <c r="E984" s="1">
        <v>0.79861111111111116</v>
      </c>
      <c r="F984" s="1" t="str">
        <f>INDEX('Crime Level'!$R$5:$R$29,MATCH('Number of Arrests'!H984,'Crime Level'!$O$5:$O$29,0))</f>
        <v>high</v>
      </c>
      <c r="G984" s="1" t="str">
        <f>INDEX('Attendance Level'!$H$3:$H$27,MATCH('Number of Arrests'!H984,'Attendance Level'!$C$3:$C$27,0))</f>
        <v>very high</v>
      </c>
      <c r="H984" t="s">
        <v>35</v>
      </c>
      <c r="I984" t="s">
        <v>24</v>
      </c>
      <c r="J984">
        <v>27</v>
      </c>
      <c r="K984">
        <v>33</v>
      </c>
      <c r="L984" t="str">
        <f t="shared" si="41"/>
        <v>lose</v>
      </c>
      <c r="N984">
        <v>7</v>
      </c>
      <c r="O984" s="11" t="s">
        <v>19</v>
      </c>
    </row>
    <row r="985" spans="1:16" x14ac:dyDescent="0.25">
      <c r="A985">
        <v>2013</v>
      </c>
      <c r="B985">
        <v>3</v>
      </c>
      <c r="C985" t="s">
        <v>11</v>
      </c>
      <c r="D985" s="14" t="str">
        <f t="shared" si="40"/>
        <v>Y</v>
      </c>
      <c r="E985" s="1">
        <v>0.54166666666666663</v>
      </c>
      <c r="F985" s="1" t="str">
        <f>INDEX('Crime Level'!$R$5:$R$29,MATCH('Number of Arrests'!H985,'Crime Level'!$O$5:$O$29,0))</f>
        <v>high</v>
      </c>
      <c r="G985" s="1" t="str">
        <f>INDEX('Attendance Level'!$H$3:$H$27,MATCH('Number of Arrests'!H985,'Attendance Level'!$C$3:$C$27,0))</f>
        <v>very high</v>
      </c>
      <c r="H985" t="s">
        <v>35</v>
      </c>
      <c r="I985" t="s">
        <v>28</v>
      </c>
      <c r="J985">
        <v>20</v>
      </c>
      <c r="K985">
        <v>27</v>
      </c>
      <c r="L985" t="str">
        <f t="shared" si="41"/>
        <v>lose</v>
      </c>
      <c r="N985">
        <v>2</v>
      </c>
      <c r="O985" s="11" t="s">
        <v>14</v>
      </c>
    </row>
    <row r="986" spans="1:16" x14ac:dyDescent="0.25">
      <c r="A986">
        <v>2013</v>
      </c>
      <c r="B986">
        <v>7</v>
      </c>
      <c r="C986" t="s">
        <v>11</v>
      </c>
      <c r="D986" s="14" t="str">
        <f t="shared" si="40"/>
        <v>Y</v>
      </c>
      <c r="E986" s="1">
        <v>0.54166666666666663</v>
      </c>
      <c r="F986" s="1" t="str">
        <f>INDEX('Crime Level'!$R$5:$R$29,MATCH('Number of Arrests'!H986,'Crime Level'!$O$5:$O$29,0))</f>
        <v>high</v>
      </c>
      <c r="G986" s="1" t="str">
        <f>INDEX('Attendance Level'!$H$3:$H$27,MATCH('Number of Arrests'!H986,'Attendance Level'!$C$3:$C$27,0))</f>
        <v>very high</v>
      </c>
      <c r="H986" t="s">
        <v>35</v>
      </c>
      <c r="I986" t="s">
        <v>29</v>
      </c>
      <c r="J986">
        <v>45</v>
      </c>
      <c r="K986">
        <v>41</v>
      </c>
      <c r="L986" t="str">
        <f t="shared" si="41"/>
        <v>win</v>
      </c>
      <c r="N986">
        <v>1</v>
      </c>
      <c r="O986" s="11" t="s">
        <v>14</v>
      </c>
    </row>
    <row r="987" spans="1:16" x14ac:dyDescent="0.25">
      <c r="A987">
        <v>2013</v>
      </c>
      <c r="B987">
        <v>9</v>
      </c>
      <c r="C987" t="s">
        <v>11</v>
      </c>
      <c r="D987" s="14" t="str">
        <f t="shared" si="40"/>
        <v>Y</v>
      </c>
      <c r="E987" s="1">
        <v>0.54166666666666663</v>
      </c>
      <c r="F987" s="1" t="str">
        <f>INDEX('Crime Level'!$R$5:$R$29,MATCH('Number of Arrests'!H987,'Crime Level'!$O$5:$O$29,0))</f>
        <v>high</v>
      </c>
      <c r="G987" s="1" t="str">
        <f>INDEX('Attendance Level'!$H$3:$H$27,MATCH('Number of Arrests'!H987,'Attendance Level'!$C$3:$C$27,0))</f>
        <v>very high</v>
      </c>
      <c r="H987" t="s">
        <v>35</v>
      </c>
      <c r="I987" t="s">
        <v>34</v>
      </c>
      <c r="J987">
        <v>30</v>
      </c>
      <c r="K987">
        <v>24</v>
      </c>
      <c r="L987" t="str">
        <f t="shared" si="41"/>
        <v>win</v>
      </c>
      <c r="M987" t="s">
        <v>18</v>
      </c>
      <c r="N987">
        <v>3</v>
      </c>
      <c r="O987" s="11" t="s">
        <v>14</v>
      </c>
    </row>
    <row r="988" spans="1:16" x14ac:dyDescent="0.25">
      <c r="A988">
        <v>2013</v>
      </c>
      <c r="B988">
        <v>12</v>
      </c>
      <c r="C988" t="s">
        <v>27</v>
      </c>
      <c r="D988" s="14" t="str">
        <f t="shared" si="40"/>
        <v>N</v>
      </c>
      <c r="E988" s="1">
        <v>0.86111111111111116</v>
      </c>
      <c r="F988" s="1" t="str">
        <f>INDEX('Crime Level'!$R$5:$R$29,MATCH('Number of Arrests'!H988,'Crime Level'!$O$5:$O$29,0))</f>
        <v>high</v>
      </c>
      <c r="G988" s="1" t="str">
        <f>INDEX('Attendance Level'!$H$3:$H$27,MATCH('Number of Arrests'!H988,'Attendance Level'!$C$3:$C$27,0))</f>
        <v>very high</v>
      </c>
      <c r="H988" t="s">
        <v>35</v>
      </c>
      <c r="I988" t="s">
        <v>21</v>
      </c>
      <c r="J988">
        <v>6</v>
      </c>
      <c r="K988">
        <v>27</v>
      </c>
      <c r="L988" t="str">
        <f t="shared" si="41"/>
        <v>lose</v>
      </c>
      <c r="N988">
        <v>4</v>
      </c>
      <c r="O988" s="11" t="s">
        <v>14</v>
      </c>
    </row>
    <row r="989" spans="1:16" x14ac:dyDescent="0.25">
      <c r="A989">
        <v>2013</v>
      </c>
      <c r="B989">
        <v>13</v>
      </c>
      <c r="C989" t="s">
        <v>11</v>
      </c>
      <c r="D989" s="14" t="str">
        <f t="shared" si="40"/>
        <v>Y</v>
      </c>
      <c r="E989" s="1">
        <v>0.85416666666666663</v>
      </c>
      <c r="F989" s="1" t="str">
        <f>INDEX('Crime Level'!$R$5:$R$29,MATCH('Number of Arrests'!H989,'Crime Level'!$O$5:$O$29,0))</f>
        <v>high</v>
      </c>
      <c r="G989" s="1" t="str">
        <f>INDEX('Attendance Level'!$H$3:$H$27,MATCH('Number of Arrests'!H989,'Attendance Level'!$C$3:$C$27,0))</f>
        <v>very high</v>
      </c>
      <c r="H989" t="s">
        <v>35</v>
      </c>
      <c r="I989" t="s">
        <v>15</v>
      </c>
      <c r="J989">
        <v>17</v>
      </c>
      <c r="K989">
        <v>24</v>
      </c>
      <c r="L989" t="str">
        <f t="shared" si="41"/>
        <v>lose</v>
      </c>
      <c r="N989">
        <v>2</v>
      </c>
      <c r="O989" s="11" t="s">
        <v>19</v>
      </c>
    </row>
    <row r="990" spans="1:16" x14ac:dyDescent="0.25">
      <c r="A990">
        <v>2013</v>
      </c>
      <c r="B990">
        <v>14</v>
      </c>
      <c r="C990" t="s">
        <v>11</v>
      </c>
      <c r="D990" s="14" t="str">
        <f t="shared" si="40"/>
        <v>Y</v>
      </c>
      <c r="E990" s="1">
        <v>0.54166666666666663</v>
      </c>
      <c r="F990" s="1" t="str">
        <f>INDEX('Crime Level'!$R$5:$R$29,MATCH('Number of Arrests'!H990,'Crime Level'!$O$5:$O$29,0))</f>
        <v>high</v>
      </c>
      <c r="G990" s="1" t="str">
        <f>INDEX('Attendance Level'!$H$3:$H$27,MATCH('Number of Arrests'!H990,'Attendance Level'!$C$3:$C$27,0))</f>
        <v>very high</v>
      </c>
      <c r="H990" t="s">
        <v>35</v>
      </c>
      <c r="I990" t="s">
        <v>36</v>
      </c>
      <c r="J990">
        <v>10</v>
      </c>
      <c r="K990">
        <v>45</v>
      </c>
      <c r="L990" t="str">
        <f t="shared" si="41"/>
        <v>lose</v>
      </c>
      <c r="N990">
        <v>0</v>
      </c>
      <c r="O990" s="11" t="s">
        <v>14</v>
      </c>
    </row>
    <row r="991" spans="1:16" x14ac:dyDescent="0.25">
      <c r="A991">
        <v>2013</v>
      </c>
      <c r="B991">
        <v>16</v>
      </c>
      <c r="C991" t="s">
        <v>11</v>
      </c>
      <c r="D991" s="14" t="str">
        <f t="shared" si="40"/>
        <v>Y</v>
      </c>
      <c r="E991" s="1">
        <v>0.54166666666666663</v>
      </c>
      <c r="F991" s="1" t="str">
        <f>INDEX('Crime Level'!$R$5:$R$29,MATCH('Number of Arrests'!H991,'Crime Level'!$O$5:$O$29,0))</f>
        <v>high</v>
      </c>
      <c r="G991" s="1" t="str">
        <f>INDEX('Attendance Level'!$H$3:$H$27,MATCH('Number of Arrests'!H991,'Attendance Level'!$C$3:$C$27,0))</f>
        <v>very high</v>
      </c>
      <c r="H991" t="s">
        <v>35</v>
      </c>
      <c r="I991" t="s">
        <v>20</v>
      </c>
      <c r="J991">
        <v>23</v>
      </c>
      <c r="K991">
        <v>24</v>
      </c>
      <c r="L991" t="str">
        <f t="shared" si="41"/>
        <v>lose</v>
      </c>
      <c r="N991">
        <v>7</v>
      </c>
      <c r="O991" s="11" t="s">
        <v>19</v>
      </c>
    </row>
    <row r="992" spans="1:16" x14ac:dyDescent="0.25">
      <c r="A992">
        <v>2014</v>
      </c>
      <c r="B992">
        <v>2</v>
      </c>
      <c r="C992" t="s">
        <v>11</v>
      </c>
      <c r="D992" s="14" t="str">
        <f t="shared" si="40"/>
        <v>Y</v>
      </c>
      <c r="E992" s="1">
        <v>0.54166666666666663</v>
      </c>
      <c r="F992" s="1" t="str">
        <f>INDEX('Crime Level'!$R$5:$R$29,MATCH('Number of Arrests'!H992,'Crime Level'!$O$5:$O$29,0))</f>
        <v>high</v>
      </c>
      <c r="G992" s="1" t="str">
        <f>INDEX('Attendance Level'!$H$3:$H$27,MATCH('Number of Arrests'!H992,'Attendance Level'!$C$3:$C$27,0))</f>
        <v>very high</v>
      </c>
      <c r="H992" t="s">
        <v>35</v>
      </c>
      <c r="I992" t="s">
        <v>45</v>
      </c>
      <c r="J992">
        <v>41</v>
      </c>
      <c r="K992">
        <v>10</v>
      </c>
      <c r="N992">
        <v>2</v>
      </c>
      <c r="O992" s="11" t="s">
        <v>14</v>
      </c>
      <c r="P992" s="14"/>
    </row>
    <row r="993" spans="1:16" x14ac:dyDescent="0.25">
      <c r="A993">
        <v>2014</v>
      </c>
      <c r="B993">
        <v>4</v>
      </c>
      <c r="C993" t="s">
        <v>30</v>
      </c>
      <c r="D993" s="14" t="str">
        <f t="shared" si="40"/>
        <v>N</v>
      </c>
      <c r="E993" s="1">
        <v>0.85069444444444453</v>
      </c>
      <c r="F993" s="1" t="str">
        <f>INDEX('Crime Level'!$R$5:$R$29,MATCH('Number of Arrests'!H993,'Crime Level'!$O$5:$O$29,0))</f>
        <v>high</v>
      </c>
      <c r="G993" s="1" t="str">
        <f>INDEX('Attendance Level'!$H$3:$H$27,MATCH('Number of Arrests'!H993,'Attendance Level'!$C$3:$C$27,0))</f>
        <v>very high</v>
      </c>
      <c r="H993" t="s">
        <v>35</v>
      </c>
      <c r="I993" t="s">
        <v>15</v>
      </c>
      <c r="J993">
        <v>14</v>
      </c>
      <c r="K993">
        <v>45</v>
      </c>
      <c r="N993">
        <v>3</v>
      </c>
      <c r="O993" s="11" t="s">
        <v>19</v>
      </c>
      <c r="P993" s="14"/>
    </row>
    <row r="994" spans="1:16" x14ac:dyDescent="0.25">
      <c r="A994">
        <v>2014</v>
      </c>
      <c r="B994">
        <v>5</v>
      </c>
      <c r="C994" t="s">
        <v>27</v>
      </c>
      <c r="D994" s="14" t="str">
        <f t="shared" si="40"/>
        <v>N</v>
      </c>
      <c r="E994" s="1">
        <v>0.85416666666666663</v>
      </c>
      <c r="F994" s="1" t="str">
        <f>INDEX('Crime Level'!$R$5:$R$29,MATCH('Number of Arrests'!H994,'Crime Level'!$O$5:$O$29,0))</f>
        <v>high</v>
      </c>
      <c r="G994" s="1" t="str">
        <f>INDEX('Attendance Level'!$H$3:$H$27,MATCH('Number of Arrests'!H994,'Attendance Level'!$C$3:$C$27,0))</f>
        <v>very high</v>
      </c>
      <c r="H994" t="s">
        <v>35</v>
      </c>
      <c r="I994" t="s">
        <v>23</v>
      </c>
      <c r="J994">
        <v>17</v>
      </c>
      <c r="K994">
        <v>27</v>
      </c>
      <c r="N994">
        <v>0</v>
      </c>
      <c r="O994" s="11" t="s">
        <v>14</v>
      </c>
      <c r="P994" s="14"/>
    </row>
    <row r="995" spans="1:16" x14ac:dyDescent="0.25">
      <c r="A995">
        <v>2014</v>
      </c>
      <c r="B995">
        <v>7</v>
      </c>
      <c r="C995" t="s">
        <v>11</v>
      </c>
      <c r="D995" s="14" t="str">
        <f t="shared" si="40"/>
        <v>Y</v>
      </c>
      <c r="E995" s="1">
        <v>0.54166666666666663</v>
      </c>
      <c r="F995" s="1" t="str">
        <f>INDEX('Crime Level'!$R$5:$R$29,MATCH('Number of Arrests'!H995,'Crime Level'!$O$5:$O$29,0))</f>
        <v>high</v>
      </c>
      <c r="G995" s="1" t="str">
        <f>INDEX('Attendance Level'!$H$3:$H$27,MATCH('Number of Arrests'!H995,'Attendance Level'!$C$3:$C$27,0))</f>
        <v>very high</v>
      </c>
      <c r="H995" t="s">
        <v>35</v>
      </c>
      <c r="I995" t="s">
        <v>44</v>
      </c>
      <c r="J995">
        <v>19</v>
      </c>
      <c r="K995">
        <v>17</v>
      </c>
      <c r="N995">
        <v>4</v>
      </c>
      <c r="O995" s="11" t="s">
        <v>14</v>
      </c>
      <c r="P995" s="14"/>
    </row>
    <row r="996" spans="1:16" x14ac:dyDescent="0.25">
      <c r="A996">
        <v>2014</v>
      </c>
      <c r="B996">
        <v>11</v>
      </c>
      <c r="C996" t="s">
        <v>11</v>
      </c>
      <c r="D996" s="14" t="str">
        <f t="shared" si="40"/>
        <v>Y</v>
      </c>
      <c r="E996" s="1">
        <v>0.54166666666666663</v>
      </c>
      <c r="F996" s="1" t="str">
        <f>INDEX('Crime Level'!$R$5:$R$29,MATCH('Number of Arrests'!H996,'Crime Level'!$O$5:$O$29,0))</f>
        <v>high</v>
      </c>
      <c r="G996" s="1" t="str">
        <f>INDEX('Attendance Level'!$H$3:$H$27,MATCH('Number of Arrests'!H996,'Attendance Level'!$C$3:$C$27,0))</f>
        <v>very high</v>
      </c>
      <c r="H996" t="s">
        <v>35</v>
      </c>
      <c r="I996" t="s">
        <v>47</v>
      </c>
      <c r="J996">
        <v>7</v>
      </c>
      <c r="K996">
        <v>27</v>
      </c>
      <c r="N996">
        <v>0</v>
      </c>
      <c r="O996" s="11" t="s">
        <v>14</v>
      </c>
      <c r="P996" s="14"/>
    </row>
    <row r="997" spans="1:16" x14ac:dyDescent="0.25">
      <c r="A997">
        <v>2014</v>
      </c>
      <c r="B997">
        <v>14</v>
      </c>
      <c r="C997" t="s">
        <v>11</v>
      </c>
      <c r="D997" s="14" t="str">
        <f t="shared" si="40"/>
        <v>Y</v>
      </c>
      <c r="E997" s="1">
        <v>0.54166666666666663</v>
      </c>
      <c r="F997" s="1" t="str">
        <f>INDEX('Crime Level'!$R$5:$R$29,MATCH('Number of Arrests'!H997,'Crime Level'!$O$5:$O$29,0))</f>
        <v>high</v>
      </c>
      <c r="G997" s="1" t="str">
        <f>INDEX('Attendance Level'!$H$3:$H$27,MATCH('Number of Arrests'!H997,'Attendance Level'!$C$3:$C$27,0))</f>
        <v>very high</v>
      </c>
      <c r="H997" t="s">
        <v>35</v>
      </c>
      <c r="I997" t="s">
        <v>17</v>
      </c>
      <c r="J997">
        <v>0</v>
      </c>
      <c r="K997">
        <v>24</v>
      </c>
      <c r="N997">
        <v>3</v>
      </c>
      <c r="O997" s="11" t="s">
        <v>14</v>
      </c>
      <c r="P997" s="14"/>
    </row>
    <row r="998" spans="1:16" x14ac:dyDescent="0.25">
      <c r="A998">
        <v>2014</v>
      </c>
      <c r="B998">
        <v>16</v>
      </c>
      <c r="C998" t="s">
        <v>46</v>
      </c>
      <c r="D998" s="14" t="str">
        <f t="shared" si="40"/>
        <v>Y</v>
      </c>
      <c r="E998" s="1">
        <v>0.6875</v>
      </c>
      <c r="F998" s="1" t="str">
        <f>INDEX('Crime Level'!$R$5:$R$29,MATCH('Number of Arrests'!H998,'Crime Level'!$O$5:$O$29,0))</f>
        <v>high</v>
      </c>
      <c r="G998" s="1" t="str">
        <f>INDEX('Attendance Level'!$H$3:$H$27,MATCH('Number of Arrests'!H998,'Attendance Level'!$C$3:$C$27,0))</f>
        <v>very high</v>
      </c>
      <c r="H998" t="s">
        <v>35</v>
      </c>
      <c r="I998" t="s">
        <v>24</v>
      </c>
      <c r="J998">
        <v>27</v>
      </c>
      <c r="K998">
        <v>24</v>
      </c>
      <c r="N998">
        <v>5</v>
      </c>
      <c r="O998" s="11" t="s">
        <v>19</v>
      </c>
      <c r="P998" s="14"/>
    </row>
    <row r="999" spans="1:16" x14ac:dyDescent="0.25">
      <c r="A999">
        <v>2014</v>
      </c>
      <c r="B999">
        <v>17</v>
      </c>
      <c r="C999" t="s">
        <v>11</v>
      </c>
      <c r="D999" s="14" t="str">
        <f t="shared" si="40"/>
        <v>Y</v>
      </c>
      <c r="E999" s="1">
        <v>0.54166666666666663</v>
      </c>
      <c r="F999" s="1" t="str">
        <f>INDEX('Crime Level'!$R$5:$R$29,MATCH('Number of Arrests'!H999,'Crime Level'!$O$5:$O$29,0))</f>
        <v>high</v>
      </c>
      <c r="G999" s="1" t="str">
        <f>INDEX('Attendance Level'!$H$3:$H$27,MATCH('Number of Arrests'!H999,'Attendance Level'!$C$3:$C$27,0))</f>
        <v>very high</v>
      </c>
      <c r="H999" t="s">
        <v>35</v>
      </c>
      <c r="I999" t="s">
        <v>20</v>
      </c>
      <c r="J999">
        <v>17</v>
      </c>
      <c r="K999">
        <v>44</v>
      </c>
      <c r="N999">
        <v>1</v>
      </c>
      <c r="O999" s="11" t="s">
        <v>19</v>
      </c>
      <c r="P999" s="14"/>
    </row>
    <row r="1000" spans="1:16" x14ac:dyDescent="0.25">
      <c r="A1000">
        <v>2015</v>
      </c>
      <c r="B1000">
        <v>1</v>
      </c>
      <c r="C1000" t="s">
        <v>11</v>
      </c>
      <c r="D1000" s="14" t="str">
        <f t="shared" si="40"/>
        <v>Y</v>
      </c>
      <c r="E1000" s="1">
        <v>0.54166666666666663</v>
      </c>
      <c r="F1000" s="1" t="str">
        <f>INDEX('Crime Level'!$R$5:$R$29,MATCH('Number of Arrests'!H1000,'Crime Level'!$O$5:$O$29,0))</f>
        <v>high</v>
      </c>
      <c r="G1000" s="1" t="str">
        <f>INDEX('Attendance Level'!$H$3:$H$27,MATCH('Number of Arrests'!H1000,'Attendance Level'!$C$3:$C$27,0))</f>
        <v>very high</v>
      </c>
      <c r="H1000" t="s">
        <v>35</v>
      </c>
      <c r="I1000" t="s">
        <v>25</v>
      </c>
      <c r="J1000">
        <v>10</v>
      </c>
      <c r="K1000">
        <v>17</v>
      </c>
      <c r="N1000">
        <v>0</v>
      </c>
      <c r="O1000" s="11" t="s">
        <v>14</v>
      </c>
      <c r="P1000" s="14"/>
    </row>
    <row r="1001" spans="1:16" x14ac:dyDescent="0.25">
      <c r="A1001">
        <v>2015</v>
      </c>
      <c r="B1001">
        <v>2</v>
      </c>
      <c r="C1001" t="s">
        <v>11</v>
      </c>
      <c r="D1001" s="14" t="str">
        <f t="shared" si="40"/>
        <v>Y</v>
      </c>
      <c r="E1001" s="1">
        <v>0.54166666666666663</v>
      </c>
      <c r="F1001" s="1" t="str">
        <f>INDEX('Crime Level'!$R$5:$R$29,MATCH('Number of Arrests'!H1001,'Crime Level'!$O$5:$O$29,0))</f>
        <v>high</v>
      </c>
      <c r="G1001" s="1" t="str">
        <f>INDEX('Attendance Level'!$H$3:$H$27,MATCH('Number of Arrests'!H1001,'Attendance Level'!$C$3:$C$27,0))</f>
        <v>very high</v>
      </c>
      <c r="H1001" t="s">
        <v>35</v>
      </c>
      <c r="I1001" t="s">
        <v>17</v>
      </c>
      <c r="J1001">
        <v>24</v>
      </c>
      <c r="K1001">
        <v>10</v>
      </c>
      <c r="N1001">
        <v>0</v>
      </c>
      <c r="O1001" s="11" t="s">
        <v>14</v>
      </c>
      <c r="P1001" s="14"/>
    </row>
    <row r="1002" spans="1:16" x14ac:dyDescent="0.25">
      <c r="A1002">
        <v>2015</v>
      </c>
      <c r="B1002">
        <v>4</v>
      </c>
      <c r="C1002" t="s">
        <v>11</v>
      </c>
      <c r="D1002" s="14" t="str">
        <f t="shared" si="40"/>
        <v>Y</v>
      </c>
      <c r="E1002" s="1">
        <v>0.54166666666666663</v>
      </c>
      <c r="F1002" s="1" t="str">
        <f>INDEX('Crime Level'!$R$5:$R$29,MATCH('Number of Arrests'!H1002,'Crime Level'!$O$5:$O$29,0))</f>
        <v>high</v>
      </c>
      <c r="G1002" s="1" t="str">
        <f>INDEX('Attendance Level'!$H$3:$H$27,MATCH('Number of Arrests'!H1002,'Attendance Level'!$C$3:$C$27,0))</f>
        <v>very high</v>
      </c>
      <c r="H1002" t="s">
        <v>35</v>
      </c>
      <c r="I1002" t="s">
        <v>24</v>
      </c>
      <c r="J1002">
        <v>23</v>
      </c>
      <c r="K1002">
        <v>20</v>
      </c>
      <c r="N1002">
        <v>1</v>
      </c>
      <c r="O1002" s="11" t="s">
        <v>19</v>
      </c>
      <c r="P1002" s="14"/>
    </row>
    <row r="1003" spans="1:16" x14ac:dyDescent="0.25">
      <c r="A1003">
        <v>2015</v>
      </c>
      <c r="B1003">
        <v>7</v>
      </c>
      <c r="C1003" t="s">
        <v>11</v>
      </c>
      <c r="D1003" s="14" t="str">
        <f t="shared" si="40"/>
        <v>Y</v>
      </c>
      <c r="E1003" s="1">
        <v>0.54166666666666663</v>
      </c>
      <c r="F1003" s="1" t="str">
        <f>INDEX('Crime Level'!$R$5:$R$29,MATCH('Number of Arrests'!H1003,'Crime Level'!$O$5:$O$29,0))</f>
        <v>high</v>
      </c>
      <c r="G1003" s="1" t="str">
        <f>INDEX('Attendance Level'!$H$3:$H$27,MATCH('Number of Arrests'!H1003,'Attendance Level'!$C$3:$C$27,0))</f>
        <v>very high</v>
      </c>
      <c r="H1003" t="s">
        <v>35</v>
      </c>
      <c r="I1003" t="s">
        <v>47</v>
      </c>
      <c r="J1003">
        <v>31</v>
      </c>
      <c r="K1003">
        <v>30</v>
      </c>
      <c r="N1003">
        <v>2</v>
      </c>
      <c r="O1003" s="11" t="s">
        <v>14</v>
      </c>
      <c r="P1003" s="14"/>
    </row>
    <row r="1004" spans="1:16" x14ac:dyDescent="0.25">
      <c r="A1004">
        <v>2015</v>
      </c>
      <c r="B1004">
        <v>10</v>
      </c>
      <c r="C1004" t="s">
        <v>11</v>
      </c>
      <c r="D1004" s="14" t="str">
        <f t="shared" si="40"/>
        <v>Y</v>
      </c>
      <c r="E1004" s="1">
        <v>0.54166666666666663</v>
      </c>
      <c r="F1004" s="1" t="str">
        <f>INDEX('Crime Level'!$R$5:$R$29,MATCH('Number of Arrests'!H1004,'Crime Level'!$O$5:$O$29,0))</f>
        <v>high</v>
      </c>
      <c r="G1004" s="1" t="str">
        <f>INDEX('Attendance Level'!$H$3:$H$27,MATCH('Number of Arrests'!H1004,'Attendance Level'!$C$3:$C$27,0))</f>
        <v>very high</v>
      </c>
      <c r="H1004" t="s">
        <v>35</v>
      </c>
      <c r="I1004" t="s">
        <v>37</v>
      </c>
      <c r="J1004">
        <v>47</v>
      </c>
      <c r="K1004">
        <v>14</v>
      </c>
      <c r="N1004">
        <v>2</v>
      </c>
      <c r="O1004" s="11" t="s">
        <v>14</v>
      </c>
      <c r="P1004" s="14"/>
    </row>
    <row r="1005" spans="1:16" x14ac:dyDescent="0.25">
      <c r="A1005">
        <v>2015</v>
      </c>
      <c r="B1005">
        <v>12</v>
      </c>
      <c r="C1005" t="s">
        <v>11</v>
      </c>
      <c r="D1005" s="14" t="str">
        <f t="shared" si="40"/>
        <v>Y</v>
      </c>
      <c r="E1005" s="1">
        <v>0.54166666666666663</v>
      </c>
      <c r="F1005" s="1" t="str">
        <f>INDEX('Crime Level'!$R$5:$R$29,MATCH('Number of Arrests'!H1005,'Crime Level'!$O$5:$O$29,0))</f>
        <v>high</v>
      </c>
      <c r="G1005" s="1" t="str">
        <f>INDEX('Attendance Level'!$H$3:$H$27,MATCH('Number of Arrests'!H1005,'Attendance Level'!$C$3:$C$27,0))</f>
        <v>very high</v>
      </c>
      <c r="H1005" t="s">
        <v>35</v>
      </c>
      <c r="I1005" t="s">
        <v>15</v>
      </c>
      <c r="J1005">
        <v>20</v>
      </c>
      <c r="K1005">
        <v>14</v>
      </c>
      <c r="N1005">
        <v>2</v>
      </c>
      <c r="O1005" s="11" t="s">
        <v>19</v>
      </c>
      <c r="P1005" s="14"/>
    </row>
    <row r="1006" spans="1:16" x14ac:dyDescent="0.25">
      <c r="A1006">
        <v>2015</v>
      </c>
      <c r="B1006">
        <v>13</v>
      </c>
      <c r="C1006" t="s">
        <v>27</v>
      </c>
      <c r="D1006" s="14" t="str">
        <f t="shared" si="40"/>
        <v>N</v>
      </c>
      <c r="E1006" s="1">
        <v>0.85416666666666663</v>
      </c>
      <c r="F1006" s="1" t="str">
        <f>INDEX('Crime Level'!$R$5:$R$29,MATCH('Number of Arrests'!H1006,'Crime Level'!$O$5:$O$29,0))</f>
        <v>high</v>
      </c>
      <c r="G1006" s="1" t="str">
        <f>INDEX('Attendance Level'!$H$3:$H$27,MATCH('Number of Arrests'!H1006,'Attendance Level'!$C$3:$C$27,0))</f>
        <v>very high</v>
      </c>
      <c r="H1006" t="s">
        <v>35</v>
      </c>
      <c r="I1006" t="s">
        <v>20</v>
      </c>
      <c r="J1006">
        <v>16</v>
      </c>
      <c r="K1006">
        <v>19</v>
      </c>
      <c r="N1006">
        <v>4</v>
      </c>
      <c r="O1006" s="11" t="s">
        <v>19</v>
      </c>
      <c r="P1006" s="14"/>
    </row>
    <row r="1007" spans="1:16" x14ac:dyDescent="0.25">
      <c r="A1007">
        <v>2015</v>
      </c>
      <c r="B1007">
        <v>15</v>
      </c>
      <c r="C1007" t="s">
        <v>11</v>
      </c>
      <c r="D1007" s="14" t="str">
        <f t="shared" si="40"/>
        <v>Y</v>
      </c>
      <c r="E1007" s="1">
        <v>0.54166666666666663</v>
      </c>
      <c r="F1007" s="1" t="str">
        <f>INDEX('Crime Level'!$R$5:$R$29,MATCH('Number of Arrests'!H1007,'Crime Level'!$O$5:$O$29,0))</f>
        <v>high</v>
      </c>
      <c r="G1007" s="1" t="str">
        <f>INDEX('Attendance Level'!$H$3:$H$27,MATCH('Number of Arrests'!H1007,'Attendance Level'!$C$3:$C$27,0))</f>
        <v>very high</v>
      </c>
      <c r="H1007" t="s">
        <v>35</v>
      </c>
      <c r="I1007" t="s">
        <v>26</v>
      </c>
      <c r="J1007">
        <v>35</v>
      </c>
      <c r="K1007">
        <v>25</v>
      </c>
      <c r="N1007">
        <v>1</v>
      </c>
      <c r="O1007" s="11" t="s">
        <v>14</v>
      </c>
      <c r="P1007" s="14"/>
    </row>
    <row r="1008" spans="1:16" hidden="1" x14ac:dyDescent="0.25">
      <c r="P1008" s="16">
        <f>SUM(P2:P1007)</f>
        <v>0</v>
      </c>
    </row>
  </sheetData>
  <autoFilter ref="A1:O1008" xr:uid="{00000000-0009-0000-0000-000001000000}">
    <filterColumn colId="13">
      <customFilters>
        <customFilter operator="notEqual" val=" "/>
      </customFilters>
    </filterColumn>
  </autoFilter>
  <sortState ref="Q2:S26">
    <sortCondition descending="1" ref="S2:S26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rgb="FFFFFF00"/>
  </sheetPr>
  <dimension ref="A1"/>
  <sheetViews>
    <sheetView workbookViewId="0">
      <selection activeCell="J38" sqref="J38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30"/>
  <sheetViews>
    <sheetView workbookViewId="0">
      <selection activeCell="H11" sqref="H11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9" x14ac:dyDescent="0.25">
      <c r="A1" s="3" t="s">
        <v>194</v>
      </c>
      <c r="B1" s="20">
        <v>0.7023275504913794</v>
      </c>
      <c r="E1" s="3" t="s">
        <v>202</v>
      </c>
      <c r="F1" s="21">
        <f>SUM(I6:I16)</f>
        <v>12.026904699795637</v>
      </c>
    </row>
    <row r="2" spans="1:9" x14ac:dyDescent="0.25">
      <c r="A2" s="3" t="s">
        <v>195</v>
      </c>
      <c r="B2" s="20">
        <v>7.5868601905278568E-2</v>
      </c>
      <c r="E2" s="3" t="s">
        <v>203</v>
      </c>
      <c r="F2">
        <f>COUNT(E6:E16)-2-1</f>
        <v>7</v>
      </c>
    </row>
    <row r="3" spans="1:9" x14ac:dyDescent="0.25">
      <c r="A3" s="3" t="s">
        <v>197</v>
      </c>
      <c r="B3" s="21">
        <f>SUM(C6:C75)</f>
        <v>-227.29245528873557</v>
      </c>
      <c r="E3" s="3" t="s">
        <v>204</v>
      </c>
      <c r="F3" s="19">
        <f>_xlfn.CHISQ.DIST.RT(F1,F2)</f>
        <v>9.9677557104581843E-2</v>
      </c>
    </row>
    <row r="5" spans="1:9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</row>
    <row r="6" spans="1:9" x14ac:dyDescent="0.25">
      <c r="A6">
        <v>3</v>
      </c>
      <c r="B6" s="19">
        <f>_xlfn.GAMMA($B$1+A6)/(_xlfn.GAMMA($B$1)*FACT(A6))*(($B$2/($B$2+1))^$B$1)*(1/($B$2+1))^A6</f>
        <v>6.7146477063995125E-2</v>
      </c>
      <c r="C6" s="22">
        <f>LN(B6)</f>
        <v>-2.7008788210675623</v>
      </c>
      <c r="E6">
        <v>0</v>
      </c>
      <c r="F6" s="19">
        <f t="shared" ref="F6:F15" si="0">_xlfn.GAMMA($B$1+E6)/(_xlfn.GAMMA($B$1)*FACT(E6))*(($B$2/($B$2+1))^$B$1)*(1/($B$2+1))^E6</f>
        <v>0.1552856628275808</v>
      </c>
      <c r="G6">
        <f>COUNTIF($A$6:$A$75,E6)</f>
        <v>7</v>
      </c>
      <c r="H6" s="21">
        <f t="shared" ref="H6:H11" si="1">SUM($G$6:$G$16)*F6</f>
        <v>10.869996397930656</v>
      </c>
      <c r="I6" s="20">
        <f>(G6-H6)^2/H6</f>
        <v>1.3778175789319884</v>
      </c>
    </row>
    <row r="7" spans="1:9" x14ac:dyDescent="0.25">
      <c r="A7">
        <v>7</v>
      </c>
      <c r="B7" s="19">
        <f t="shared" ref="B7:B70" si="2">_xlfn.GAMMA($B$1+A7)/(_xlfn.GAMMA($B$1)*FACT(A7))*(($B$2/($B$2+1))^$B$1)*(1/($B$2+1))^A7</f>
        <v>3.9698357429300925E-2</v>
      </c>
      <c r="C7" s="22">
        <f t="shared" ref="C7:C70" si="3">LN(B7)</f>
        <v>-3.2264454667217466</v>
      </c>
      <c r="E7">
        <v>1</v>
      </c>
      <c r="F7" s="19">
        <f t="shared" si="0"/>
        <v>0.10137055678266466</v>
      </c>
      <c r="G7">
        <f t="shared" ref="G7:G15" si="4">COUNTIF($A$6:$A$75,E7)</f>
        <v>11</v>
      </c>
      <c r="H7" s="21">
        <f t="shared" si="1"/>
        <v>7.0959389747865256</v>
      </c>
      <c r="I7" s="20">
        <f t="shared" ref="I7:I16" si="5">(G7-H7)^2/H7</f>
        <v>2.1479458240478198</v>
      </c>
    </row>
    <row r="8" spans="1:9" x14ac:dyDescent="0.25">
      <c r="A8">
        <v>0</v>
      </c>
      <c r="B8" s="19">
        <f t="shared" si="2"/>
        <v>0.1552856628275808</v>
      </c>
      <c r="C8" s="22">
        <f t="shared" si="3"/>
        <v>-1.8624888722934203</v>
      </c>
      <c r="E8">
        <v>2</v>
      </c>
      <c r="F8" s="19">
        <f t="shared" si="0"/>
        <v>8.0198404951208821E-2</v>
      </c>
      <c r="G8">
        <f t="shared" si="4"/>
        <v>7</v>
      </c>
      <c r="H8" s="21">
        <f t="shared" si="1"/>
        <v>5.6138883465846172</v>
      </c>
      <c r="I8" s="20">
        <f t="shared" si="5"/>
        <v>0.34224149058874886</v>
      </c>
    </row>
    <row r="9" spans="1:9" x14ac:dyDescent="0.25">
      <c r="A9">
        <v>5</v>
      </c>
      <c r="B9" s="19">
        <f t="shared" si="2"/>
        <v>5.0496640503463371E-2</v>
      </c>
      <c r="C9" s="22">
        <f t="shared" si="3"/>
        <v>-2.9858484695975815</v>
      </c>
      <c r="E9">
        <v>3</v>
      </c>
      <c r="F9" s="19">
        <f t="shared" si="0"/>
        <v>6.7146477063995125E-2</v>
      </c>
      <c r="G9">
        <f t="shared" si="4"/>
        <v>9</v>
      </c>
      <c r="H9" s="21">
        <f t="shared" si="1"/>
        <v>4.7002533944796587</v>
      </c>
      <c r="I9" s="20">
        <f t="shared" si="5"/>
        <v>3.9333668464336893</v>
      </c>
    </row>
    <row r="10" spans="1:9" x14ac:dyDescent="0.25">
      <c r="A10">
        <v>1</v>
      </c>
      <c r="B10" s="19">
        <f t="shared" si="2"/>
        <v>0.10137055678266466</v>
      </c>
      <c r="C10" s="22">
        <f t="shared" si="3"/>
        <v>-2.2889725970245896</v>
      </c>
      <c r="E10">
        <v>4</v>
      </c>
      <c r="F10" s="19">
        <f t="shared" si="0"/>
        <v>5.776687123135172E-2</v>
      </c>
      <c r="G10">
        <f t="shared" si="4"/>
        <v>2</v>
      </c>
      <c r="H10" s="21">
        <f t="shared" si="1"/>
        <v>4.0436809861946204</v>
      </c>
      <c r="I10" s="20">
        <f t="shared" si="5"/>
        <v>1.0328787032391276</v>
      </c>
    </row>
    <row r="11" spans="1:9" x14ac:dyDescent="0.25">
      <c r="A11">
        <v>3</v>
      </c>
      <c r="B11" s="19">
        <f t="shared" si="2"/>
        <v>6.7146477063995125E-2</v>
      </c>
      <c r="C11" s="22">
        <f t="shared" si="3"/>
        <v>-2.7008788210675623</v>
      </c>
      <c r="E11">
        <v>5</v>
      </c>
      <c r="F11" s="19">
        <f t="shared" si="0"/>
        <v>5.0496640503463371E-2</v>
      </c>
      <c r="G11">
        <f t="shared" si="4"/>
        <v>4</v>
      </c>
      <c r="H11" s="21">
        <f t="shared" si="1"/>
        <v>3.5347648352424361</v>
      </c>
      <c r="I11" s="20">
        <f t="shared" si="5"/>
        <v>6.1232859501430606E-2</v>
      </c>
    </row>
    <row r="12" spans="1:9" x14ac:dyDescent="0.25">
      <c r="A12">
        <v>1</v>
      </c>
      <c r="B12" s="19">
        <f t="shared" si="2"/>
        <v>0.10137055678266466</v>
      </c>
      <c r="C12" s="22">
        <f t="shared" si="3"/>
        <v>-2.2889725970245896</v>
      </c>
      <c r="E12">
        <v>6</v>
      </c>
      <c r="F12" s="19">
        <f t="shared" si="0"/>
        <v>4.460711773417686E-2</v>
      </c>
      <c r="G12">
        <f t="shared" si="4"/>
        <v>4</v>
      </c>
      <c r="H12" s="21">
        <f t="shared" ref="H12" si="6">SUM($G$6:$G$16)*F12</f>
        <v>3.1224982413923801</v>
      </c>
      <c r="I12" s="20">
        <f t="shared" si="5"/>
        <v>0.24660040673589112</v>
      </c>
    </row>
    <row r="13" spans="1:9" x14ac:dyDescent="0.25">
      <c r="A13">
        <v>2</v>
      </c>
      <c r="B13" s="19">
        <f t="shared" si="2"/>
        <v>8.0198404951208821E-2</v>
      </c>
      <c r="C13" s="22">
        <f t="shared" si="3"/>
        <v>-2.5232516526963624</v>
      </c>
      <c r="E13">
        <v>7</v>
      </c>
      <c r="F13" s="19">
        <f t="shared" si="0"/>
        <v>3.9698357429300925E-2</v>
      </c>
      <c r="G13">
        <f t="shared" si="4"/>
        <v>3</v>
      </c>
      <c r="H13" s="21">
        <f>SUM($G$6:$G$16)*F13</f>
        <v>2.7788850200510646</v>
      </c>
      <c r="I13" s="20">
        <f t="shared" si="5"/>
        <v>1.7594047254578263E-2</v>
      </c>
    </row>
    <row r="14" spans="1:9" x14ac:dyDescent="0.25">
      <c r="A14">
        <v>1</v>
      </c>
      <c r="B14" s="19">
        <f t="shared" si="2"/>
        <v>0.10137055678266466</v>
      </c>
      <c r="C14" s="22">
        <f t="shared" si="3"/>
        <v>-2.2889725970245896</v>
      </c>
      <c r="E14">
        <v>8</v>
      </c>
      <c r="F14" s="19">
        <f t="shared" si="0"/>
        <v>3.5525917337333832E-2</v>
      </c>
      <c r="G14">
        <f t="shared" si="4"/>
        <v>3</v>
      </c>
      <c r="H14" s="21">
        <f>SUM($G$6:$G$16)*F14</f>
        <v>2.4868142136133682</v>
      </c>
      <c r="I14" s="20">
        <f t="shared" si="5"/>
        <v>0.10590242323193146</v>
      </c>
    </row>
    <row r="15" spans="1:9" x14ac:dyDescent="0.25">
      <c r="A15">
        <v>3</v>
      </c>
      <c r="B15" s="19">
        <f t="shared" si="2"/>
        <v>6.7146477063995125E-2</v>
      </c>
      <c r="C15" s="22">
        <f t="shared" si="3"/>
        <v>-2.7008788210675623</v>
      </c>
      <c r="E15">
        <v>9</v>
      </c>
      <c r="F15" s="19">
        <f t="shared" si="0"/>
        <v>3.192853442156874E-2</v>
      </c>
      <c r="G15">
        <f t="shared" si="4"/>
        <v>0</v>
      </c>
      <c r="H15" s="21">
        <f>SUM($G$6:$G$16)*F15</f>
        <v>2.2349974095098117</v>
      </c>
      <c r="I15" s="20">
        <f t="shared" si="5"/>
        <v>2.2349974095098117</v>
      </c>
    </row>
    <row r="16" spans="1:9" x14ac:dyDescent="0.25">
      <c r="A16">
        <v>1</v>
      </c>
      <c r="B16" s="19">
        <f t="shared" si="2"/>
        <v>0.10137055678266466</v>
      </c>
      <c r="C16" s="22">
        <f t="shared" si="3"/>
        <v>-2.2889725970245896</v>
      </c>
      <c r="E16" s="7" t="s">
        <v>199</v>
      </c>
      <c r="F16" s="19">
        <f>1-SUM(F6:F15)</f>
        <v>0.33597545971735521</v>
      </c>
      <c r="G16">
        <f>COUNTIF($A$6:$A$75,"&gt;="&amp;10)</f>
        <v>20</v>
      </c>
      <c r="H16" s="21">
        <f>SUM($G$6:$G$16)*F16</f>
        <v>23.518282180214864</v>
      </c>
      <c r="I16" s="20">
        <f t="shared" si="5"/>
        <v>0.52632711032062174</v>
      </c>
    </row>
    <row r="17" spans="1:9" x14ac:dyDescent="0.25">
      <c r="A17">
        <v>0</v>
      </c>
      <c r="B17" s="19">
        <f t="shared" si="2"/>
        <v>0.1552856628275808</v>
      </c>
      <c r="C17" s="22">
        <f t="shared" si="3"/>
        <v>-1.8624888722934203</v>
      </c>
      <c r="H17" s="21"/>
      <c r="I17" s="20"/>
    </row>
    <row r="18" spans="1:9" x14ac:dyDescent="0.25">
      <c r="A18">
        <v>6</v>
      </c>
      <c r="B18" s="19">
        <f t="shared" si="2"/>
        <v>4.460711773417686E-2</v>
      </c>
      <c r="C18" s="22">
        <f t="shared" si="3"/>
        <v>-3.1098618422369242</v>
      </c>
    </row>
    <row r="19" spans="1:9" x14ac:dyDescent="0.25">
      <c r="A19">
        <v>5</v>
      </c>
      <c r="B19" s="19">
        <f t="shared" si="2"/>
        <v>5.0496640503463371E-2</v>
      </c>
      <c r="C19" s="22">
        <f t="shared" si="3"/>
        <v>-2.9858484695975815</v>
      </c>
    </row>
    <row r="20" spans="1:9" x14ac:dyDescent="0.25">
      <c r="A20">
        <v>8</v>
      </c>
      <c r="B20" s="19">
        <f t="shared" si="2"/>
        <v>3.5525917337333832E-2</v>
      </c>
      <c r="C20" s="22">
        <f t="shared" si="3"/>
        <v>-3.3374927830288064</v>
      </c>
    </row>
    <row r="21" spans="1:9" x14ac:dyDescent="0.25">
      <c r="A21">
        <v>2</v>
      </c>
      <c r="B21" s="19">
        <f t="shared" si="2"/>
        <v>8.0198404951208821E-2</v>
      </c>
      <c r="C21" s="22">
        <f t="shared" si="3"/>
        <v>-2.5232516526963624</v>
      </c>
    </row>
    <row r="22" spans="1:9" x14ac:dyDescent="0.25">
      <c r="A22">
        <v>2</v>
      </c>
      <c r="B22" s="19">
        <f t="shared" si="2"/>
        <v>8.0198404951208821E-2</v>
      </c>
      <c r="C22" s="22">
        <f t="shared" si="3"/>
        <v>-2.5232516526963624</v>
      </c>
    </row>
    <row r="23" spans="1:9" x14ac:dyDescent="0.25">
      <c r="A23">
        <v>5</v>
      </c>
      <c r="B23" s="19">
        <f t="shared" si="2"/>
        <v>5.0496640503463371E-2</v>
      </c>
      <c r="C23" s="22">
        <f t="shared" si="3"/>
        <v>-2.9858484695975815</v>
      </c>
    </row>
    <row r="24" spans="1:9" x14ac:dyDescent="0.25">
      <c r="A24">
        <v>8</v>
      </c>
      <c r="B24" s="19">
        <f t="shared" si="2"/>
        <v>3.5525917337333832E-2</v>
      </c>
      <c r="C24" s="22">
        <f t="shared" si="3"/>
        <v>-3.3374927830288064</v>
      </c>
    </row>
    <row r="25" spans="1:9" x14ac:dyDescent="0.25">
      <c r="A25">
        <v>3</v>
      </c>
      <c r="B25" s="19">
        <f t="shared" si="2"/>
        <v>6.7146477063995125E-2</v>
      </c>
      <c r="C25" s="22">
        <f t="shared" si="3"/>
        <v>-2.7008788210675623</v>
      </c>
    </row>
    <row r="26" spans="1:9" x14ac:dyDescent="0.25">
      <c r="A26">
        <v>8</v>
      </c>
      <c r="B26" s="19">
        <f t="shared" si="2"/>
        <v>3.5525917337333832E-2</v>
      </c>
      <c r="C26" s="22">
        <f t="shared" si="3"/>
        <v>-3.3374927830288064</v>
      </c>
    </row>
    <row r="27" spans="1:9" x14ac:dyDescent="0.25">
      <c r="A27">
        <v>6</v>
      </c>
      <c r="B27" s="19">
        <f t="shared" si="2"/>
        <v>4.460711773417686E-2</v>
      </c>
      <c r="C27" s="22">
        <f t="shared" si="3"/>
        <v>-3.1098618422369242</v>
      </c>
    </row>
    <row r="28" spans="1:9" x14ac:dyDescent="0.25">
      <c r="A28">
        <v>15</v>
      </c>
      <c r="B28" s="19">
        <f t="shared" si="2"/>
        <v>1.7765489314608567E-2</v>
      </c>
      <c r="C28" s="22">
        <f t="shared" si="3"/>
        <v>-4.0304975061446706</v>
      </c>
    </row>
    <row r="29" spans="1:9" x14ac:dyDescent="0.25">
      <c r="A29">
        <v>13</v>
      </c>
      <c r="B29" s="19">
        <f t="shared" si="2"/>
        <v>2.1435543321428465E-2</v>
      </c>
      <c r="C29" s="22">
        <f t="shared" si="3"/>
        <v>-3.84270483185766</v>
      </c>
    </row>
    <row r="30" spans="1:9" x14ac:dyDescent="0.25">
      <c r="A30">
        <v>2</v>
      </c>
      <c r="B30" s="19">
        <f t="shared" si="2"/>
        <v>8.0198404951208821E-2</v>
      </c>
      <c r="C30" s="22">
        <f t="shared" si="3"/>
        <v>-2.5232516526963624</v>
      </c>
    </row>
    <row r="31" spans="1:9" x14ac:dyDescent="0.25">
      <c r="A31">
        <v>3</v>
      </c>
      <c r="B31" s="19">
        <f t="shared" si="2"/>
        <v>6.7146477063995125E-2</v>
      </c>
      <c r="C31" s="22">
        <f t="shared" si="3"/>
        <v>-2.7008788210675623</v>
      </c>
    </row>
    <row r="32" spans="1:9" x14ac:dyDescent="0.25">
      <c r="A32">
        <v>6</v>
      </c>
      <c r="B32" s="19">
        <f t="shared" si="2"/>
        <v>4.460711773417686E-2</v>
      </c>
      <c r="C32" s="22">
        <f t="shared" si="3"/>
        <v>-3.1098618422369242</v>
      </c>
    </row>
    <row r="33" spans="1:3" x14ac:dyDescent="0.25">
      <c r="A33">
        <v>0</v>
      </c>
      <c r="B33" s="19">
        <f t="shared" si="2"/>
        <v>0.1552856628275808</v>
      </c>
      <c r="C33" s="22">
        <f t="shared" si="3"/>
        <v>-1.8624888722934203</v>
      </c>
    </row>
    <row r="34" spans="1:3" x14ac:dyDescent="0.25">
      <c r="A34">
        <v>3</v>
      </c>
      <c r="B34" s="19">
        <f t="shared" si="2"/>
        <v>6.7146477063995125E-2</v>
      </c>
      <c r="C34" s="22">
        <f t="shared" si="3"/>
        <v>-2.7008788210675623</v>
      </c>
    </row>
    <row r="35" spans="1:3" x14ac:dyDescent="0.25">
      <c r="A35">
        <v>2</v>
      </c>
      <c r="B35" s="19">
        <f t="shared" si="2"/>
        <v>8.0198404951208821E-2</v>
      </c>
      <c r="C35" s="22">
        <f t="shared" si="3"/>
        <v>-2.5232516526963624</v>
      </c>
    </row>
    <row r="36" spans="1:3" x14ac:dyDescent="0.25">
      <c r="A36">
        <v>0</v>
      </c>
      <c r="B36" s="19">
        <f t="shared" si="2"/>
        <v>0.1552856628275808</v>
      </c>
      <c r="C36" s="22">
        <f t="shared" si="3"/>
        <v>-1.8624888722934203</v>
      </c>
    </row>
    <row r="37" spans="1:3" x14ac:dyDescent="0.25">
      <c r="A37">
        <v>12</v>
      </c>
      <c r="B37" s="19">
        <f t="shared" si="2"/>
        <v>2.3602269987469431E-2</v>
      </c>
      <c r="C37" s="22">
        <f t="shared" si="3"/>
        <v>-3.7464123856664191</v>
      </c>
    </row>
    <row r="38" spans="1:3" x14ac:dyDescent="0.25">
      <c r="A38">
        <v>7</v>
      </c>
      <c r="B38" s="19">
        <f t="shared" si="2"/>
        <v>3.9698357429300925E-2</v>
      </c>
      <c r="C38" s="22">
        <f t="shared" si="3"/>
        <v>-3.2264454667217466</v>
      </c>
    </row>
    <row r="39" spans="1:3" x14ac:dyDescent="0.25">
      <c r="A39">
        <v>14</v>
      </c>
      <c r="B39" s="19">
        <f t="shared" si="2"/>
        <v>1.9500312537689579E-2</v>
      </c>
      <c r="C39" s="22">
        <f t="shared" si="3"/>
        <v>-3.9373247859670517</v>
      </c>
    </row>
    <row r="40" spans="1:3" x14ac:dyDescent="0.25">
      <c r="A40">
        <v>18</v>
      </c>
      <c r="B40" s="19">
        <f t="shared" si="2"/>
        <v>1.3527871399520561E-2</v>
      </c>
      <c r="C40" s="22">
        <f t="shared" si="3"/>
        <v>-4.303003173675827</v>
      </c>
    </row>
    <row r="41" spans="1:3" x14ac:dyDescent="0.25">
      <c r="A41">
        <v>39</v>
      </c>
      <c r="B41" s="19">
        <f t="shared" si="2"/>
        <v>2.321025331768826E-3</v>
      </c>
      <c r="C41" s="22">
        <f t="shared" si="3"/>
        <v>-6.065746237587903</v>
      </c>
    </row>
    <row r="42" spans="1:3" x14ac:dyDescent="0.25">
      <c r="A42">
        <v>19</v>
      </c>
      <c r="B42" s="19">
        <f t="shared" si="2"/>
        <v>1.2376911647638879E-2</v>
      </c>
      <c r="C42" s="22">
        <f t="shared" si="3"/>
        <v>-4.3919225058807818</v>
      </c>
    </row>
    <row r="43" spans="1:3" x14ac:dyDescent="0.25">
      <c r="A43">
        <v>28</v>
      </c>
      <c r="B43" s="19">
        <f t="shared" si="2"/>
        <v>5.7202249080332444E-3</v>
      </c>
      <c r="C43" s="22">
        <f t="shared" si="3"/>
        <v>-5.1637471547771936</v>
      </c>
    </row>
    <row r="44" spans="1:3" x14ac:dyDescent="0.25">
      <c r="A44">
        <v>15</v>
      </c>
      <c r="B44" s="19">
        <f t="shared" si="2"/>
        <v>1.7765489314608567E-2</v>
      </c>
      <c r="C44" s="22">
        <f t="shared" si="3"/>
        <v>-4.0304975061446706</v>
      </c>
    </row>
    <row r="45" spans="1:3" x14ac:dyDescent="0.25">
      <c r="A45">
        <v>38</v>
      </c>
      <c r="B45" s="19">
        <f t="shared" si="2"/>
        <v>2.5163244443462689E-3</v>
      </c>
      <c r="C45" s="22">
        <f t="shared" si="3"/>
        <v>-5.9849559960147216</v>
      </c>
    </row>
    <row r="46" spans="1:3" x14ac:dyDescent="0.25">
      <c r="A46">
        <v>17</v>
      </c>
      <c r="B46" s="19">
        <f t="shared" si="2"/>
        <v>1.479894758817444E-2</v>
      </c>
      <c r="C46" s="22">
        <f t="shared" si="3"/>
        <v>-4.2131992096475583</v>
      </c>
    </row>
    <row r="47" spans="1:3" x14ac:dyDescent="0.25">
      <c r="A47">
        <v>24</v>
      </c>
      <c r="B47" s="19">
        <f t="shared" si="2"/>
        <v>8.0188018314047999E-3</v>
      </c>
      <c r="C47" s="22">
        <f t="shared" si="3"/>
        <v>-4.8259662658450928</v>
      </c>
    </row>
    <row r="48" spans="1:3" x14ac:dyDescent="0.25">
      <c r="A48">
        <v>2</v>
      </c>
      <c r="B48" s="19">
        <f t="shared" si="2"/>
        <v>8.0198404951208821E-2</v>
      </c>
      <c r="C48" s="22">
        <f t="shared" si="3"/>
        <v>-2.5232516526963624</v>
      </c>
    </row>
    <row r="49" spans="1:3" x14ac:dyDescent="0.25">
      <c r="A49">
        <v>1</v>
      </c>
      <c r="B49" s="19">
        <f t="shared" si="2"/>
        <v>0.10137055678266466</v>
      </c>
      <c r="C49" s="22">
        <f t="shared" si="3"/>
        <v>-2.2889725970245896</v>
      </c>
    </row>
    <row r="50" spans="1:3" x14ac:dyDescent="0.25">
      <c r="A50">
        <v>1</v>
      </c>
      <c r="B50" s="19">
        <f t="shared" si="2"/>
        <v>0.10137055678266466</v>
      </c>
      <c r="C50" s="22">
        <f t="shared" si="3"/>
        <v>-2.2889725970245896</v>
      </c>
    </row>
    <row r="51" spans="1:3" x14ac:dyDescent="0.25">
      <c r="A51">
        <v>2</v>
      </c>
      <c r="B51" s="19">
        <f t="shared" si="2"/>
        <v>8.0198404951208821E-2</v>
      </c>
      <c r="C51" s="22">
        <f t="shared" si="3"/>
        <v>-2.5232516526963624</v>
      </c>
    </row>
    <row r="52" spans="1:3" x14ac:dyDescent="0.25">
      <c r="A52">
        <v>16</v>
      </c>
      <c r="B52" s="19">
        <f t="shared" si="2"/>
        <v>1.620548340073328E-2</v>
      </c>
      <c r="C52" s="22">
        <f t="shared" si="3"/>
        <v>-4.1224056124890014</v>
      </c>
    </row>
    <row r="53" spans="1:3" x14ac:dyDescent="0.25">
      <c r="A53">
        <v>25</v>
      </c>
      <c r="B53" s="19">
        <f t="shared" si="2"/>
        <v>7.3645822194663077E-3</v>
      </c>
      <c r="C53" s="22">
        <f t="shared" si="3"/>
        <v>-4.9110729557998543</v>
      </c>
    </row>
    <row r="54" spans="1:3" x14ac:dyDescent="0.25">
      <c r="A54">
        <v>69</v>
      </c>
      <c r="B54" s="19">
        <f t="shared" si="2"/>
        <v>2.1859940777554509E-4</v>
      </c>
      <c r="C54" s="22">
        <f t="shared" si="3"/>
        <v>-8.4282696913950161</v>
      </c>
    </row>
    <row r="55" spans="1:3" x14ac:dyDescent="0.25">
      <c r="A55">
        <v>45</v>
      </c>
      <c r="B55" s="19">
        <f t="shared" si="2"/>
        <v>1.4347606472642567E-3</v>
      </c>
      <c r="C55" s="22">
        <f t="shared" si="3"/>
        <v>-6.5467572400141361</v>
      </c>
    </row>
    <row r="56" spans="1:3" x14ac:dyDescent="0.25">
      <c r="A56">
        <v>40</v>
      </c>
      <c r="B56" s="19">
        <f t="shared" si="2"/>
        <v>2.1412955962206493E-3</v>
      </c>
      <c r="C56" s="22">
        <f t="shared" si="3"/>
        <v>-6.1463442143457048</v>
      </c>
    </row>
    <row r="57" spans="1:3" x14ac:dyDescent="0.25">
      <c r="A57">
        <v>29</v>
      </c>
      <c r="B57" s="19">
        <f t="shared" si="2"/>
        <v>5.2622683336048396E-3</v>
      </c>
      <c r="C57" s="22">
        <f t="shared" si="3"/>
        <v>-5.2471931030604839</v>
      </c>
    </row>
    <row r="58" spans="1:3" x14ac:dyDescent="0.25">
      <c r="A58">
        <v>13</v>
      </c>
      <c r="B58" s="19">
        <f t="shared" si="2"/>
        <v>2.1435543321428465E-2</v>
      </c>
      <c r="C58" s="22">
        <f t="shared" si="3"/>
        <v>-3.84270483185766</v>
      </c>
    </row>
    <row r="59" spans="1:3" x14ac:dyDescent="0.25">
      <c r="A59">
        <v>10</v>
      </c>
      <c r="B59" s="19">
        <f t="shared" si="2"/>
        <v>2.8793581169354748E-2</v>
      </c>
      <c r="C59" s="22">
        <f t="shared" si="3"/>
        <v>-3.5476027927448692</v>
      </c>
    </row>
    <row r="60" spans="1:3" x14ac:dyDescent="0.25">
      <c r="A60">
        <v>6</v>
      </c>
      <c r="B60" s="19">
        <f t="shared" si="2"/>
        <v>4.460711773417686E-2</v>
      </c>
      <c r="C60" s="22">
        <f t="shared" si="3"/>
        <v>-3.1098618422369242</v>
      </c>
    </row>
    <row r="61" spans="1:3" x14ac:dyDescent="0.25">
      <c r="A61">
        <v>1</v>
      </c>
      <c r="B61" s="19">
        <f t="shared" si="2"/>
        <v>0.10137055678266466</v>
      </c>
      <c r="C61" s="22">
        <f t="shared" si="3"/>
        <v>-2.2889725970245896</v>
      </c>
    </row>
    <row r="62" spans="1:3" x14ac:dyDescent="0.25">
      <c r="A62">
        <v>0</v>
      </c>
      <c r="B62" s="19">
        <f t="shared" si="2"/>
        <v>0.1552856628275808</v>
      </c>
      <c r="C62" s="22">
        <f t="shared" si="3"/>
        <v>-1.8624888722934203</v>
      </c>
    </row>
    <row r="63" spans="1:3" x14ac:dyDescent="0.25">
      <c r="A63">
        <v>1</v>
      </c>
      <c r="B63" s="19">
        <f t="shared" si="2"/>
        <v>0.10137055678266466</v>
      </c>
      <c r="C63" s="22">
        <f t="shared" si="3"/>
        <v>-2.2889725970245896</v>
      </c>
    </row>
    <row r="64" spans="1:3" x14ac:dyDescent="0.25">
      <c r="A64">
        <v>0</v>
      </c>
      <c r="B64" s="19">
        <f t="shared" si="2"/>
        <v>0.1552856628275808</v>
      </c>
      <c r="C64" s="22">
        <f t="shared" si="3"/>
        <v>-1.8624888722934203</v>
      </c>
    </row>
    <row r="65" spans="1:3" x14ac:dyDescent="0.25">
      <c r="A65">
        <v>3</v>
      </c>
      <c r="B65" s="19">
        <f t="shared" si="2"/>
        <v>6.7146477063995125E-2</v>
      </c>
      <c r="C65" s="22">
        <f t="shared" si="3"/>
        <v>-2.7008788210675623</v>
      </c>
    </row>
    <row r="66" spans="1:3" x14ac:dyDescent="0.25">
      <c r="A66">
        <v>1</v>
      </c>
      <c r="B66" s="19">
        <f t="shared" si="2"/>
        <v>0.10137055678266466</v>
      </c>
      <c r="C66" s="22">
        <f t="shared" si="3"/>
        <v>-2.2889725970245896</v>
      </c>
    </row>
    <row r="67" spans="1:3" x14ac:dyDescent="0.25">
      <c r="A67">
        <v>1</v>
      </c>
      <c r="B67" s="19">
        <f t="shared" si="2"/>
        <v>0.10137055678266466</v>
      </c>
      <c r="C67" s="22">
        <f t="shared" si="3"/>
        <v>-2.2889725970245896</v>
      </c>
    </row>
    <row r="68" spans="1:3" x14ac:dyDescent="0.25">
      <c r="A68">
        <v>0</v>
      </c>
      <c r="B68" s="19">
        <f t="shared" si="2"/>
        <v>0.1552856628275808</v>
      </c>
      <c r="C68" s="22">
        <f t="shared" si="3"/>
        <v>-1.8624888722934203</v>
      </c>
    </row>
    <row r="69" spans="1:3" x14ac:dyDescent="0.25">
      <c r="A69">
        <v>1</v>
      </c>
      <c r="B69" s="19">
        <f t="shared" si="2"/>
        <v>0.10137055678266466</v>
      </c>
      <c r="C69" s="22">
        <f t="shared" si="3"/>
        <v>-2.2889725970245896</v>
      </c>
    </row>
    <row r="70" spans="1:3" x14ac:dyDescent="0.25">
      <c r="A70">
        <v>3</v>
      </c>
      <c r="B70" s="19">
        <f t="shared" si="2"/>
        <v>6.7146477063995125E-2</v>
      </c>
      <c r="C70" s="22">
        <f t="shared" si="3"/>
        <v>-2.7008788210675623</v>
      </c>
    </row>
    <row r="71" spans="1:3" x14ac:dyDescent="0.25">
      <c r="A71">
        <v>4</v>
      </c>
      <c r="B71" s="19">
        <f t="shared" ref="B71:B75" si="7">_xlfn.GAMMA($B$1+A71)/(_xlfn.GAMMA($B$1)*FACT(A71))*(($B$2/($B$2+1))^$B$1)*(1/($B$2+1))^A71</f>
        <v>5.776687123135172E-2</v>
      </c>
      <c r="C71" s="22">
        <f t="shared" ref="C71:C75" si="8">LN(B71)</f>
        <v>-2.8513398297113262</v>
      </c>
    </row>
    <row r="72" spans="1:3" x14ac:dyDescent="0.25">
      <c r="A72">
        <v>3</v>
      </c>
      <c r="B72" s="19">
        <f t="shared" si="7"/>
        <v>6.7146477063995125E-2</v>
      </c>
      <c r="C72" s="22">
        <f t="shared" si="8"/>
        <v>-2.7008788210675623</v>
      </c>
    </row>
    <row r="73" spans="1:3" x14ac:dyDescent="0.25">
      <c r="A73">
        <v>5</v>
      </c>
      <c r="B73" s="19">
        <f t="shared" si="7"/>
        <v>5.0496640503463371E-2</v>
      </c>
      <c r="C73" s="22">
        <f t="shared" si="8"/>
        <v>-2.9858484695975815</v>
      </c>
    </row>
    <row r="74" spans="1:3" x14ac:dyDescent="0.25">
      <c r="A74">
        <v>7</v>
      </c>
      <c r="B74" s="19">
        <f t="shared" si="7"/>
        <v>3.9698357429300925E-2</v>
      </c>
      <c r="C74" s="22">
        <f t="shared" si="8"/>
        <v>-3.2264454667217466</v>
      </c>
    </row>
    <row r="75" spans="1:3" x14ac:dyDescent="0.25">
      <c r="A75">
        <v>4</v>
      </c>
      <c r="B75" s="19">
        <f t="shared" si="7"/>
        <v>5.776687123135172E-2</v>
      </c>
      <c r="C75" s="22">
        <f t="shared" si="8"/>
        <v>-2.8513398297113262</v>
      </c>
    </row>
    <row r="76" spans="1:3" x14ac:dyDescent="0.25">
      <c r="B76" s="19"/>
      <c r="C76" s="22"/>
    </row>
    <row r="77" spans="1:3" x14ac:dyDescent="0.25">
      <c r="B77" s="19"/>
      <c r="C77" s="22"/>
    </row>
    <row r="78" spans="1:3" x14ac:dyDescent="0.25">
      <c r="B78" s="19"/>
      <c r="C78" s="22"/>
    </row>
    <row r="79" spans="1:3" x14ac:dyDescent="0.25">
      <c r="B79" s="19"/>
      <c r="C79" s="22"/>
    </row>
    <row r="80" spans="1:3" x14ac:dyDescent="0.25">
      <c r="B80" s="19"/>
      <c r="C80" s="22"/>
    </row>
    <row r="81" spans="2:3" x14ac:dyDescent="0.25">
      <c r="B81" s="19"/>
      <c r="C81" s="22"/>
    </row>
    <row r="82" spans="2:3" x14ac:dyDescent="0.25">
      <c r="B82" s="19"/>
      <c r="C82" s="22"/>
    </row>
    <row r="83" spans="2:3" x14ac:dyDescent="0.25">
      <c r="B83" s="19"/>
      <c r="C83" s="22"/>
    </row>
    <row r="84" spans="2:3" x14ac:dyDescent="0.25">
      <c r="B84" s="19"/>
      <c r="C84" s="22"/>
    </row>
    <row r="85" spans="2:3" x14ac:dyDescent="0.25">
      <c r="B85" s="19"/>
      <c r="C85" s="22"/>
    </row>
    <row r="86" spans="2:3" x14ac:dyDescent="0.25">
      <c r="B86" s="19"/>
      <c r="C86" s="22"/>
    </row>
    <row r="87" spans="2:3" x14ac:dyDescent="0.25">
      <c r="B87" s="19"/>
      <c r="C87" s="22"/>
    </row>
    <row r="88" spans="2:3" x14ac:dyDescent="0.25">
      <c r="B88" s="19"/>
      <c r="C88" s="22"/>
    </row>
    <row r="89" spans="2:3" x14ac:dyDescent="0.25">
      <c r="B89" s="19"/>
      <c r="C89" s="22"/>
    </row>
    <row r="90" spans="2:3" x14ac:dyDescent="0.25">
      <c r="B90" s="19"/>
      <c r="C90" s="22"/>
    </row>
    <row r="91" spans="2:3" x14ac:dyDescent="0.25">
      <c r="B91" s="19"/>
      <c r="C91" s="22"/>
    </row>
    <row r="92" spans="2:3" x14ac:dyDescent="0.25">
      <c r="B92" s="19"/>
      <c r="C92" s="22"/>
    </row>
    <row r="93" spans="2:3" x14ac:dyDescent="0.25">
      <c r="B93" s="19"/>
      <c r="C93" s="22"/>
    </row>
    <row r="94" spans="2:3" x14ac:dyDescent="0.25">
      <c r="B94" s="19"/>
      <c r="C94" s="22"/>
    </row>
    <row r="95" spans="2:3" x14ac:dyDescent="0.25">
      <c r="B95" s="19"/>
      <c r="C95" s="22"/>
    </row>
    <row r="96" spans="2:3" x14ac:dyDescent="0.25">
      <c r="B96" s="19"/>
      <c r="C96" s="22"/>
    </row>
    <row r="97" spans="2:3" x14ac:dyDescent="0.25">
      <c r="B97" s="19"/>
      <c r="C97" s="22"/>
    </row>
    <row r="98" spans="2:3" x14ac:dyDescent="0.25">
      <c r="B98" s="19"/>
      <c r="C98" s="22"/>
    </row>
    <row r="99" spans="2:3" x14ac:dyDescent="0.25">
      <c r="B99" s="19"/>
      <c r="C99" s="22"/>
    </row>
    <row r="100" spans="2:3" x14ac:dyDescent="0.25">
      <c r="B100" s="19"/>
      <c r="C100" s="22"/>
    </row>
    <row r="101" spans="2:3" x14ac:dyDescent="0.25">
      <c r="B101" s="19"/>
      <c r="C101" s="22"/>
    </row>
    <row r="102" spans="2:3" x14ac:dyDescent="0.25">
      <c r="B102" s="19"/>
      <c r="C102" s="22"/>
    </row>
    <row r="103" spans="2:3" x14ac:dyDescent="0.25">
      <c r="B103" s="19"/>
      <c r="C103" s="22"/>
    </row>
    <row r="104" spans="2:3" x14ac:dyDescent="0.25">
      <c r="B104" s="19"/>
      <c r="C104" s="22"/>
    </row>
    <row r="105" spans="2:3" x14ac:dyDescent="0.25">
      <c r="B105" s="19"/>
      <c r="C105" s="22"/>
    </row>
    <row r="106" spans="2:3" x14ac:dyDescent="0.25">
      <c r="B106" s="19"/>
      <c r="C106" s="22"/>
    </row>
    <row r="107" spans="2:3" x14ac:dyDescent="0.25">
      <c r="B107" s="19"/>
      <c r="C107" s="22"/>
    </row>
    <row r="108" spans="2:3" x14ac:dyDescent="0.25">
      <c r="B108" s="19"/>
      <c r="C108" s="22"/>
    </row>
    <row r="109" spans="2:3" x14ac:dyDescent="0.25">
      <c r="B109" s="19"/>
      <c r="C109" s="22"/>
    </row>
    <row r="110" spans="2:3" x14ac:dyDescent="0.25">
      <c r="B110" s="19"/>
      <c r="C110" s="22"/>
    </row>
    <row r="111" spans="2:3" x14ac:dyDescent="0.25">
      <c r="B111" s="19"/>
      <c r="C111" s="22"/>
    </row>
    <row r="112" spans="2:3" x14ac:dyDescent="0.25">
      <c r="B112" s="19"/>
      <c r="C112" s="22"/>
    </row>
    <row r="113" spans="2:3" x14ac:dyDescent="0.25">
      <c r="B113" s="19"/>
      <c r="C113" s="22"/>
    </row>
    <row r="114" spans="2:3" x14ac:dyDescent="0.25">
      <c r="B114" s="19"/>
      <c r="C114" s="22"/>
    </row>
    <row r="115" spans="2:3" x14ac:dyDescent="0.25">
      <c r="B115" s="19"/>
      <c r="C115" s="22"/>
    </row>
    <row r="116" spans="2:3" x14ac:dyDescent="0.25">
      <c r="B116" s="19"/>
      <c r="C116" s="22"/>
    </row>
    <row r="117" spans="2:3" x14ac:dyDescent="0.25">
      <c r="B117" s="19"/>
      <c r="C117" s="22"/>
    </row>
    <row r="118" spans="2:3" x14ac:dyDescent="0.25">
      <c r="B118" s="19"/>
      <c r="C118" s="22"/>
    </row>
    <row r="119" spans="2:3" x14ac:dyDescent="0.25">
      <c r="B119" s="19"/>
      <c r="C119" s="22"/>
    </row>
    <row r="120" spans="2:3" x14ac:dyDescent="0.25">
      <c r="B120" s="19"/>
      <c r="C120" s="22"/>
    </row>
    <row r="121" spans="2:3" x14ac:dyDescent="0.25">
      <c r="B121" s="19"/>
      <c r="C121" s="22"/>
    </row>
    <row r="122" spans="2:3" x14ac:dyDescent="0.25">
      <c r="B122" s="19"/>
      <c r="C122" s="22"/>
    </row>
    <row r="123" spans="2:3" x14ac:dyDescent="0.25">
      <c r="B123" s="19"/>
      <c r="C123" s="22"/>
    </row>
    <row r="124" spans="2:3" x14ac:dyDescent="0.25">
      <c r="B124" s="19"/>
      <c r="C124" s="22"/>
    </row>
    <row r="125" spans="2:3" x14ac:dyDescent="0.25">
      <c r="B125" s="19"/>
      <c r="C125" s="22"/>
    </row>
    <row r="126" spans="2:3" x14ac:dyDescent="0.25">
      <c r="B126" s="19"/>
      <c r="C126" s="22"/>
    </row>
    <row r="127" spans="2:3" x14ac:dyDescent="0.25">
      <c r="B127" s="19"/>
      <c r="C127" s="22"/>
    </row>
    <row r="128" spans="2:3" x14ac:dyDescent="0.25">
      <c r="B128" s="19"/>
      <c r="C128" s="22"/>
    </row>
    <row r="129" spans="2:3" x14ac:dyDescent="0.25">
      <c r="B129" s="19"/>
      <c r="C129" s="22"/>
    </row>
    <row r="130" spans="2:3" x14ac:dyDescent="0.25">
      <c r="B130" s="19"/>
      <c r="C130" s="22"/>
    </row>
    <row r="131" spans="2:3" x14ac:dyDescent="0.25">
      <c r="B131" s="19"/>
      <c r="C131" s="22"/>
    </row>
    <row r="132" spans="2:3" x14ac:dyDescent="0.25">
      <c r="B132" s="19"/>
      <c r="C132" s="22"/>
    </row>
    <row r="133" spans="2:3" x14ac:dyDescent="0.25">
      <c r="B133" s="19"/>
      <c r="C133" s="22"/>
    </row>
    <row r="134" spans="2:3" x14ac:dyDescent="0.25">
      <c r="B134" s="19"/>
      <c r="C134" s="22"/>
    </row>
    <row r="135" spans="2:3" x14ac:dyDescent="0.25">
      <c r="B135" s="19"/>
      <c r="C135" s="22"/>
    </row>
    <row r="136" spans="2:3" x14ac:dyDescent="0.25">
      <c r="B136" s="19"/>
      <c r="C136" s="22"/>
    </row>
    <row r="137" spans="2:3" x14ac:dyDescent="0.25">
      <c r="B137" s="19"/>
      <c r="C137" s="22"/>
    </row>
    <row r="138" spans="2:3" x14ac:dyDescent="0.25">
      <c r="B138" s="19"/>
      <c r="C138" s="22"/>
    </row>
    <row r="139" spans="2:3" x14ac:dyDescent="0.25">
      <c r="B139" s="19"/>
      <c r="C139" s="22"/>
    </row>
    <row r="140" spans="2:3" x14ac:dyDescent="0.25">
      <c r="B140" s="19"/>
      <c r="C140" s="22"/>
    </row>
    <row r="141" spans="2:3" x14ac:dyDescent="0.25">
      <c r="B141" s="19"/>
      <c r="C141" s="22"/>
    </row>
    <row r="142" spans="2:3" x14ac:dyDescent="0.25">
      <c r="B142" s="19"/>
      <c r="C142" s="22"/>
    </row>
    <row r="143" spans="2:3" x14ac:dyDescent="0.25">
      <c r="B143" s="19"/>
      <c r="C143" s="22"/>
    </row>
    <row r="144" spans="2:3" x14ac:dyDescent="0.25">
      <c r="B144" s="19"/>
      <c r="C144" s="22"/>
    </row>
    <row r="145" spans="1:3" x14ac:dyDescent="0.25">
      <c r="B145" s="19"/>
      <c r="C145" s="22"/>
    </row>
    <row r="146" spans="1:3" x14ac:dyDescent="0.25">
      <c r="B146" s="19"/>
      <c r="C146" s="22"/>
    </row>
    <row r="147" spans="1:3" x14ac:dyDescent="0.25">
      <c r="B147" s="19"/>
      <c r="C147" s="22"/>
    </row>
    <row r="148" spans="1:3" x14ac:dyDescent="0.25">
      <c r="B148" s="19"/>
      <c r="C148" s="22"/>
    </row>
    <row r="149" spans="1:3" x14ac:dyDescent="0.25">
      <c r="A149" s="11"/>
    </row>
    <row r="150" spans="1:3" x14ac:dyDescent="0.25">
      <c r="A150" s="11"/>
    </row>
    <row r="151" spans="1:3" x14ac:dyDescent="0.25">
      <c r="A151" s="11"/>
    </row>
    <row r="152" spans="1:3" x14ac:dyDescent="0.25">
      <c r="A152" s="11"/>
    </row>
    <row r="153" spans="1:3" x14ac:dyDescent="0.25">
      <c r="A153" s="11"/>
    </row>
    <row r="154" spans="1:3" x14ac:dyDescent="0.25">
      <c r="A154" s="11"/>
    </row>
    <row r="155" spans="1:3" x14ac:dyDescent="0.25">
      <c r="A155" s="11"/>
    </row>
    <row r="156" spans="1:3" x14ac:dyDescent="0.25">
      <c r="A156" s="11"/>
    </row>
    <row r="157" spans="1:3" x14ac:dyDescent="0.25">
      <c r="A157" s="11"/>
    </row>
    <row r="158" spans="1:3" x14ac:dyDescent="0.25">
      <c r="A158" s="11"/>
    </row>
    <row r="159" spans="1:3" x14ac:dyDescent="0.25">
      <c r="A159" s="11"/>
    </row>
    <row r="160" spans="1:3" x14ac:dyDescent="0.25">
      <c r="A160" s="11"/>
    </row>
    <row r="161" spans="1:1" x14ac:dyDescent="0.25">
      <c r="A161" s="11"/>
    </row>
    <row r="162" spans="1:1" x14ac:dyDescent="0.25">
      <c r="A162" s="11"/>
    </row>
    <row r="163" spans="1:1" x14ac:dyDescent="0.25">
      <c r="A163" s="11"/>
    </row>
    <row r="164" spans="1:1" x14ac:dyDescent="0.25">
      <c r="A164" s="11"/>
    </row>
    <row r="165" spans="1:1" x14ac:dyDescent="0.25">
      <c r="A165" s="11"/>
    </row>
    <row r="166" spans="1:1" x14ac:dyDescent="0.25">
      <c r="A166" s="11"/>
    </row>
    <row r="167" spans="1:1" x14ac:dyDescent="0.25">
      <c r="A167" s="11"/>
    </row>
    <row r="168" spans="1:1" x14ac:dyDescent="0.25">
      <c r="A168" s="11"/>
    </row>
    <row r="169" spans="1:1" x14ac:dyDescent="0.25">
      <c r="A169" s="11"/>
    </row>
    <row r="170" spans="1:1" x14ac:dyDescent="0.25">
      <c r="A170" s="11"/>
    </row>
    <row r="171" spans="1:1" x14ac:dyDescent="0.25">
      <c r="A171" s="11"/>
    </row>
    <row r="172" spans="1:1" x14ac:dyDescent="0.25">
      <c r="A172" s="11"/>
    </row>
    <row r="173" spans="1:1" x14ac:dyDescent="0.25">
      <c r="A173" s="11"/>
    </row>
    <row r="174" spans="1:1" x14ac:dyDescent="0.25">
      <c r="A174" s="11"/>
    </row>
    <row r="175" spans="1:1" x14ac:dyDescent="0.25">
      <c r="A175" s="11"/>
    </row>
    <row r="176" spans="1:1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11"/>
    </row>
    <row r="187" spans="1:1" x14ac:dyDescent="0.25">
      <c r="A187" s="11"/>
    </row>
    <row r="188" spans="1:1" x14ac:dyDescent="0.25">
      <c r="A188" s="11"/>
    </row>
    <row r="189" spans="1:1" x14ac:dyDescent="0.25">
      <c r="A189" s="11"/>
    </row>
    <row r="190" spans="1:1" x14ac:dyDescent="0.25">
      <c r="A190" s="11"/>
    </row>
    <row r="191" spans="1:1" x14ac:dyDescent="0.25">
      <c r="A191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195" spans="1:1" x14ac:dyDescent="0.25">
      <c r="A195" s="11"/>
    </row>
    <row r="196" spans="1:1" x14ac:dyDescent="0.25">
      <c r="A196" s="11"/>
    </row>
    <row r="197" spans="1:1" x14ac:dyDescent="0.25">
      <c r="A197" s="11"/>
    </row>
    <row r="198" spans="1:1" x14ac:dyDescent="0.25">
      <c r="A198" s="11"/>
    </row>
    <row r="199" spans="1:1" x14ac:dyDescent="0.25">
      <c r="A199" s="11"/>
    </row>
    <row r="200" spans="1:1" x14ac:dyDescent="0.25">
      <c r="A200" s="11"/>
    </row>
    <row r="201" spans="1:1" x14ac:dyDescent="0.25">
      <c r="A201" s="11"/>
    </row>
    <row r="202" spans="1:1" x14ac:dyDescent="0.25">
      <c r="A202" s="11"/>
    </row>
    <row r="203" spans="1:1" x14ac:dyDescent="0.25">
      <c r="A203" s="11"/>
    </row>
    <row r="204" spans="1:1" x14ac:dyDescent="0.25">
      <c r="A204" s="11"/>
    </row>
    <row r="205" spans="1:1" x14ac:dyDescent="0.25">
      <c r="A205" s="11"/>
    </row>
    <row r="206" spans="1:1" x14ac:dyDescent="0.25">
      <c r="A206" s="11"/>
    </row>
    <row r="207" spans="1:1" x14ac:dyDescent="0.25">
      <c r="A207" s="11"/>
    </row>
    <row r="208" spans="1:1" x14ac:dyDescent="0.25">
      <c r="A208" s="11"/>
    </row>
    <row r="209" spans="1:1" x14ac:dyDescent="0.25">
      <c r="A209" s="11"/>
    </row>
    <row r="210" spans="1:1" x14ac:dyDescent="0.25">
      <c r="A210" s="11"/>
    </row>
    <row r="211" spans="1:1" x14ac:dyDescent="0.25">
      <c r="A211" s="11"/>
    </row>
    <row r="212" spans="1:1" x14ac:dyDescent="0.25">
      <c r="A212" s="11"/>
    </row>
    <row r="213" spans="1:1" x14ac:dyDescent="0.25">
      <c r="A213" s="11"/>
    </row>
    <row r="214" spans="1:1" x14ac:dyDescent="0.25">
      <c r="A214" s="11"/>
    </row>
    <row r="215" spans="1:1" x14ac:dyDescent="0.25">
      <c r="A215" s="11"/>
    </row>
    <row r="216" spans="1:1" x14ac:dyDescent="0.25">
      <c r="A216" s="11"/>
    </row>
    <row r="217" spans="1:1" x14ac:dyDescent="0.25">
      <c r="A217" s="11"/>
    </row>
    <row r="218" spans="1:1" x14ac:dyDescent="0.25">
      <c r="A218" s="11"/>
    </row>
    <row r="219" spans="1:1" x14ac:dyDescent="0.25">
      <c r="A219" s="11"/>
    </row>
    <row r="220" spans="1:1" x14ac:dyDescent="0.25">
      <c r="A220" s="11"/>
    </row>
    <row r="221" spans="1:1" x14ac:dyDescent="0.25">
      <c r="A221" s="11"/>
    </row>
    <row r="222" spans="1:1" x14ac:dyDescent="0.25">
      <c r="A222" s="11"/>
    </row>
    <row r="223" spans="1:1" x14ac:dyDescent="0.25">
      <c r="A223" s="11"/>
    </row>
    <row r="224" spans="1:1" x14ac:dyDescent="0.25">
      <c r="A224" s="11"/>
    </row>
    <row r="225" spans="1:1" x14ac:dyDescent="0.25">
      <c r="A225" s="11"/>
    </row>
    <row r="226" spans="1:1" x14ac:dyDescent="0.25">
      <c r="A226" s="11"/>
    </row>
    <row r="227" spans="1:1" x14ac:dyDescent="0.25">
      <c r="A227" s="11"/>
    </row>
    <row r="228" spans="1:1" x14ac:dyDescent="0.25">
      <c r="A228" s="11"/>
    </row>
    <row r="229" spans="1:1" x14ac:dyDescent="0.25">
      <c r="A229" s="11"/>
    </row>
    <row r="230" spans="1:1" x14ac:dyDescent="0.25">
      <c r="A230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I516"/>
  <sheetViews>
    <sheetView workbookViewId="0"/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9" x14ac:dyDescent="0.25">
      <c r="A1" s="3" t="s">
        <v>194</v>
      </c>
      <c r="B1" s="20">
        <v>0.51420126583000225</v>
      </c>
      <c r="E1" s="3" t="s">
        <v>202</v>
      </c>
      <c r="F1" s="21">
        <f>SUM(I6:I16)</f>
        <v>24.642629052750458</v>
      </c>
    </row>
    <row r="2" spans="1:9" x14ac:dyDescent="0.25">
      <c r="A2" s="3" t="s">
        <v>195</v>
      </c>
      <c r="B2" s="20">
        <v>8.278403915458378E-2</v>
      </c>
      <c r="E2" s="3" t="s">
        <v>203</v>
      </c>
      <c r="F2">
        <f>COUNT(E6:E16)-2-1</f>
        <v>7</v>
      </c>
    </row>
    <row r="3" spans="1:9" x14ac:dyDescent="0.25">
      <c r="A3" s="3" t="s">
        <v>197</v>
      </c>
      <c r="B3" s="21">
        <f>SUM(C6:C516)</f>
        <v>-1435.6053681926107</v>
      </c>
      <c r="E3" s="3" t="s">
        <v>204</v>
      </c>
      <c r="F3" s="19">
        <f>_xlfn.CHISQ.DIST.RT(F1,F2)</f>
        <v>8.7778164062143633E-4</v>
      </c>
    </row>
    <row r="5" spans="1:9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</row>
    <row r="6" spans="1:9" x14ac:dyDescent="0.25">
      <c r="A6">
        <v>5</v>
      </c>
      <c r="B6" s="19">
        <f>_xlfn.GAMMA($B$1+A6)/(_xlfn.GAMMA($B$1)*FACT(A6))*(($B$2/($B$2+1))^$B$1)*(1/($B$2+1))^A6</f>
        <v>4.6353142337216754E-2</v>
      </c>
      <c r="C6" s="22">
        <f>LN(B6)</f>
        <v>-3.0714661934276002</v>
      </c>
      <c r="E6">
        <v>0</v>
      </c>
      <c r="F6" s="19">
        <f t="shared" ref="F6:F15" si="0">_xlfn.GAMMA($B$1+E6)/(_xlfn.GAMMA($B$1)*FACT(E6))*(($B$2/($B$2+1))^$B$1)*(1/($B$2+1))^E6</f>
        <v>0.2665908981432164</v>
      </c>
      <c r="G6">
        <f>COUNTIF($A$6:$A$516,E6)</f>
        <v>122</v>
      </c>
      <c r="H6" s="21">
        <f t="shared" ref="H6:H11" si="1">SUM($G$6:$G$16)*F6</f>
        <v>136.22794895118358</v>
      </c>
      <c r="I6" s="20">
        <f>(G6-H6)^2/H6</f>
        <v>1.4859985261176252</v>
      </c>
    </row>
    <row r="7" spans="1:9" x14ac:dyDescent="0.25">
      <c r="A7">
        <v>6</v>
      </c>
      <c r="B7" s="19">
        <f t="shared" ref="B7:B70" si="2">_xlfn.GAMMA($B$1+A7)/(_xlfn.GAMMA($B$1)*FACT(A7))*(($B$2/($B$2+1))^$B$1)*(1/($B$2+1))^A7</f>
        <v>3.9343111046509137E-2</v>
      </c>
      <c r="C7" s="22">
        <f t="shared" ref="C7:C70" si="3">LN(B7)</f>
        <v>-3.2354343881487457</v>
      </c>
      <c r="E7">
        <v>1</v>
      </c>
      <c r="F7" s="19">
        <f t="shared" si="0"/>
        <v>0.12660084774709968</v>
      </c>
      <c r="G7">
        <f t="shared" ref="G7:G15" si="4">COUNTIF($A$6:$A$516,E7)</f>
        <v>82</v>
      </c>
      <c r="H7" s="21">
        <f t="shared" si="1"/>
        <v>64.693033198767935</v>
      </c>
      <c r="I7" s="20">
        <f t="shared" ref="I7:I16" si="5">(G7-H7)^2/H7</f>
        <v>4.6300364204387519</v>
      </c>
    </row>
    <row r="8" spans="1:9" x14ac:dyDescent="0.25">
      <c r="A8">
        <v>9</v>
      </c>
      <c r="B8" s="19">
        <f t="shared" si="2"/>
        <v>2.5627163173239056E-2</v>
      </c>
      <c r="C8" s="22">
        <f t="shared" si="3"/>
        <v>-3.6641024285697923</v>
      </c>
      <c r="E8">
        <v>2</v>
      </c>
      <c r="F8" s="19">
        <f t="shared" si="0"/>
        <v>8.8521421161455532E-2</v>
      </c>
      <c r="G8">
        <f t="shared" si="4"/>
        <v>61</v>
      </c>
      <c r="H8" s="21">
        <f t="shared" si="1"/>
        <v>45.23444621350378</v>
      </c>
      <c r="I8" s="20">
        <f t="shared" si="5"/>
        <v>5.4947657593010435</v>
      </c>
    </row>
    <row r="9" spans="1:9" x14ac:dyDescent="0.25">
      <c r="A9">
        <v>6</v>
      </c>
      <c r="B9" s="19">
        <f t="shared" si="2"/>
        <v>3.9343111046509137E-2</v>
      </c>
      <c r="C9" s="22">
        <f t="shared" si="3"/>
        <v>-3.2354343881487457</v>
      </c>
      <c r="E9">
        <v>3</v>
      </c>
      <c r="F9" s="19">
        <f t="shared" si="0"/>
        <v>6.8514945759936025E-2</v>
      </c>
      <c r="G9">
        <f t="shared" si="4"/>
        <v>42</v>
      </c>
      <c r="H9" s="21">
        <f t="shared" si="1"/>
        <v>35.011137283327308</v>
      </c>
      <c r="I9" s="20">
        <f t="shared" si="5"/>
        <v>1.3951046970347276</v>
      </c>
    </row>
    <row r="10" spans="1:9" x14ac:dyDescent="0.25">
      <c r="A10">
        <v>3</v>
      </c>
      <c r="B10" s="19">
        <f t="shared" si="2"/>
        <v>6.8514945759936025E-2</v>
      </c>
      <c r="C10" s="22">
        <f t="shared" si="3"/>
        <v>-2.680703371236683</v>
      </c>
      <c r="E10">
        <v>4</v>
      </c>
      <c r="F10" s="19">
        <f t="shared" si="0"/>
        <v>5.5591720142511909E-2</v>
      </c>
      <c r="G10">
        <f t="shared" si="4"/>
        <v>34</v>
      </c>
      <c r="H10" s="21">
        <f t="shared" si="1"/>
        <v>28.407368992823585</v>
      </c>
      <c r="I10" s="20">
        <f t="shared" si="5"/>
        <v>1.1010354950623047</v>
      </c>
    </row>
    <row r="11" spans="1:9" x14ac:dyDescent="0.25">
      <c r="A11">
        <v>4</v>
      </c>
      <c r="B11" s="19">
        <f t="shared" si="2"/>
        <v>5.5591720142511909E-2</v>
      </c>
      <c r="C11" s="22">
        <f t="shared" si="3"/>
        <v>-2.8897210071151771</v>
      </c>
      <c r="E11">
        <v>5</v>
      </c>
      <c r="F11" s="19">
        <f t="shared" si="0"/>
        <v>4.6353142337216754E-2</v>
      </c>
      <c r="G11">
        <f t="shared" si="4"/>
        <v>17</v>
      </c>
      <c r="H11" s="21">
        <f t="shared" si="1"/>
        <v>23.686455734317761</v>
      </c>
      <c r="I11" s="20">
        <f t="shared" si="5"/>
        <v>1.8875213239359978</v>
      </c>
    </row>
    <row r="12" spans="1:9" x14ac:dyDescent="0.25">
      <c r="A12">
        <v>1</v>
      </c>
      <c r="B12" s="19">
        <f t="shared" si="2"/>
        <v>0.12660084774709968</v>
      </c>
      <c r="C12" s="22">
        <f t="shared" si="3"/>
        <v>-2.0667160730298706</v>
      </c>
      <c r="E12">
        <v>6</v>
      </c>
      <c r="F12" s="19">
        <f t="shared" si="0"/>
        <v>3.9343111046509137E-2</v>
      </c>
      <c r="G12">
        <f t="shared" si="4"/>
        <v>15</v>
      </c>
      <c r="H12" s="21">
        <f t="shared" ref="H12" si="6">SUM($G$6:$G$16)*F12</f>
        <v>20.104329744766169</v>
      </c>
      <c r="I12" s="20">
        <f t="shared" si="5"/>
        <v>1.2959488067533034</v>
      </c>
    </row>
    <row r="13" spans="1:9" x14ac:dyDescent="0.25">
      <c r="A13">
        <v>4</v>
      </c>
      <c r="B13" s="19">
        <f t="shared" si="2"/>
        <v>5.5591720142511909E-2</v>
      </c>
      <c r="C13" s="22">
        <f t="shared" si="3"/>
        <v>-2.8897210071151771</v>
      </c>
      <c r="E13">
        <v>7</v>
      </c>
      <c r="F13" s="19">
        <f t="shared" si="0"/>
        <v>3.3813489052715501E-2</v>
      </c>
      <c r="G13">
        <f t="shared" si="4"/>
        <v>16</v>
      </c>
      <c r="H13" s="21">
        <f>SUM($G$6:$G$16)*F13</f>
        <v>17.278692905937621</v>
      </c>
      <c r="I13" s="20">
        <f t="shared" si="5"/>
        <v>9.4628428006457058E-2</v>
      </c>
    </row>
    <row r="14" spans="1:9" x14ac:dyDescent="0.25">
      <c r="A14">
        <v>0</v>
      </c>
      <c r="B14" s="19">
        <f t="shared" si="2"/>
        <v>0.2665908981432164</v>
      </c>
      <c r="C14" s="22">
        <f t="shared" si="3"/>
        <v>-1.3220400123183917</v>
      </c>
      <c r="E14">
        <v>8</v>
      </c>
      <c r="F14" s="19">
        <f t="shared" si="0"/>
        <v>2.9331952754912342E-2</v>
      </c>
      <c r="G14">
        <f t="shared" si="4"/>
        <v>7</v>
      </c>
      <c r="H14" s="21">
        <f>SUM($G$6:$G$16)*F14</f>
        <v>14.988627857760207</v>
      </c>
      <c r="I14" s="20">
        <f t="shared" si="5"/>
        <v>4.2577730033334058</v>
      </c>
    </row>
    <row r="15" spans="1:9" x14ac:dyDescent="0.25">
      <c r="A15">
        <v>12</v>
      </c>
      <c r="B15" s="19">
        <f t="shared" si="2"/>
        <v>1.7615034731090544E-2</v>
      </c>
      <c r="C15" s="22">
        <f t="shared" si="3"/>
        <v>-4.039002495513869</v>
      </c>
      <c r="E15">
        <v>9</v>
      </c>
      <c r="F15" s="19">
        <f t="shared" si="0"/>
        <v>2.5627163173239056E-2</v>
      </c>
      <c r="G15">
        <f t="shared" si="4"/>
        <v>7</v>
      </c>
      <c r="H15" s="21">
        <f>SUM($G$6:$G$16)*F15</f>
        <v>13.095480381525158</v>
      </c>
      <c r="I15" s="20">
        <f t="shared" si="5"/>
        <v>2.8372293340208774</v>
      </c>
    </row>
    <row r="16" spans="1:9" x14ac:dyDescent="0.25">
      <c r="A16">
        <v>4</v>
      </c>
      <c r="B16" s="19">
        <f t="shared" si="2"/>
        <v>5.5591720142511909E-2</v>
      </c>
      <c r="C16" s="22">
        <f t="shared" si="3"/>
        <v>-2.8897210071151771</v>
      </c>
      <c r="E16" s="7" t="s">
        <v>199</v>
      </c>
      <c r="F16" s="19">
        <f>1-SUM(F6:F15)</f>
        <v>0.21971130868118771</v>
      </c>
      <c r="G16">
        <f>COUNTIF($A$6:$A$516,"&gt;="&amp;10)</f>
        <v>108</v>
      </c>
      <c r="H16" s="21">
        <f>SUM($G$6:$G$16)*F16</f>
        <v>112.27247873608692</v>
      </c>
      <c r="I16" s="20">
        <f t="shared" si="5"/>
        <v>0.16258725874596414</v>
      </c>
    </row>
    <row r="17" spans="1:9" x14ac:dyDescent="0.25">
      <c r="A17">
        <v>1</v>
      </c>
      <c r="B17" s="19">
        <f t="shared" si="2"/>
        <v>0.12660084774709968</v>
      </c>
      <c r="C17" s="22">
        <f t="shared" si="3"/>
        <v>-2.0667160730298706</v>
      </c>
      <c r="H17" s="21"/>
      <c r="I17" s="20"/>
    </row>
    <row r="18" spans="1:9" x14ac:dyDescent="0.25">
      <c r="A18">
        <v>7</v>
      </c>
      <c r="B18" s="19">
        <f t="shared" si="2"/>
        <v>3.3813489052715501E-2</v>
      </c>
      <c r="C18" s="22">
        <f t="shared" si="3"/>
        <v>-3.3868954717062953</v>
      </c>
    </row>
    <row r="19" spans="1:9" x14ac:dyDescent="0.25">
      <c r="A19">
        <v>3</v>
      </c>
      <c r="B19" s="19">
        <f t="shared" si="2"/>
        <v>6.8514945759936025E-2</v>
      </c>
      <c r="C19" s="22">
        <f t="shared" si="3"/>
        <v>-2.680703371236683</v>
      </c>
    </row>
    <row r="20" spans="1:9" x14ac:dyDescent="0.25">
      <c r="A20">
        <v>7</v>
      </c>
      <c r="B20" s="19">
        <f t="shared" si="2"/>
        <v>3.3813489052715501E-2</v>
      </c>
      <c r="C20" s="22">
        <f t="shared" si="3"/>
        <v>-3.3868954717062953</v>
      </c>
    </row>
    <row r="21" spans="1:9" x14ac:dyDescent="0.25">
      <c r="A21">
        <v>7</v>
      </c>
      <c r="B21" s="19">
        <f t="shared" si="2"/>
        <v>3.3813489052715501E-2</v>
      </c>
      <c r="C21" s="22">
        <f t="shared" si="3"/>
        <v>-3.3868954717062953</v>
      </c>
    </row>
    <row r="22" spans="1:9" x14ac:dyDescent="0.25">
      <c r="A22">
        <v>3</v>
      </c>
      <c r="B22" s="19">
        <f t="shared" si="2"/>
        <v>6.8514945759936025E-2</v>
      </c>
      <c r="C22" s="22">
        <f t="shared" si="3"/>
        <v>-2.680703371236683</v>
      </c>
    </row>
    <row r="23" spans="1:9" x14ac:dyDescent="0.25">
      <c r="A23">
        <v>2</v>
      </c>
      <c r="B23" s="19">
        <f t="shared" si="2"/>
        <v>8.8521421161455532E-2</v>
      </c>
      <c r="C23" s="22">
        <f t="shared" si="3"/>
        <v>-2.424510709234811</v>
      </c>
    </row>
    <row r="24" spans="1:9" x14ac:dyDescent="0.25">
      <c r="A24">
        <v>3</v>
      </c>
      <c r="B24" s="19">
        <f t="shared" si="2"/>
        <v>6.8514945759936025E-2</v>
      </c>
      <c r="C24" s="22">
        <f t="shared" si="3"/>
        <v>-2.680703371236683</v>
      </c>
    </row>
    <row r="25" spans="1:9" x14ac:dyDescent="0.25">
      <c r="A25">
        <v>2</v>
      </c>
      <c r="B25" s="19">
        <f t="shared" si="2"/>
        <v>8.8521421161455532E-2</v>
      </c>
      <c r="C25" s="22">
        <f t="shared" si="3"/>
        <v>-2.424510709234811</v>
      </c>
    </row>
    <row r="26" spans="1:9" x14ac:dyDescent="0.25">
      <c r="A26">
        <v>4</v>
      </c>
      <c r="B26" s="19">
        <f t="shared" si="2"/>
        <v>5.5591720142511909E-2</v>
      </c>
      <c r="C26" s="22">
        <f t="shared" si="3"/>
        <v>-2.8897210071151771</v>
      </c>
    </row>
    <row r="27" spans="1:9" x14ac:dyDescent="0.25">
      <c r="A27">
        <v>7</v>
      </c>
      <c r="B27" s="19">
        <f t="shared" si="2"/>
        <v>3.3813489052715501E-2</v>
      </c>
      <c r="C27" s="22">
        <f t="shared" si="3"/>
        <v>-3.3868954717062953</v>
      </c>
    </row>
    <row r="28" spans="1:9" x14ac:dyDescent="0.25">
      <c r="A28">
        <v>1</v>
      </c>
      <c r="B28" s="19">
        <f t="shared" si="2"/>
        <v>0.12660084774709968</v>
      </c>
      <c r="C28" s="22">
        <f t="shared" si="3"/>
        <v>-2.0667160730298706</v>
      </c>
    </row>
    <row r="29" spans="1:9" x14ac:dyDescent="0.25">
      <c r="A29">
        <v>0</v>
      </c>
      <c r="B29" s="19">
        <f t="shared" si="2"/>
        <v>0.2665908981432164</v>
      </c>
      <c r="C29" s="22">
        <f t="shared" si="3"/>
        <v>-1.3220400123183917</v>
      </c>
    </row>
    <row r="30" spans="1:9" x14ac:dyDescent="0.25">
      <c r="A30">
        <v>0</v>
      </c>
      <c r="B30" s="19">
        <f t="shared" si="2"/>
        <v>0.2665908981432164</v>
      </c>
      <c r="C30" s="22">
        <f t="shared" si="3"/>
        <v>-1.3220400123183917</v>
      </c>
    </row>
    <row r="31" spans="1:9" x14ac:dyDescent="0.25">
      <c r="A31">
        <v>0</v>
      </c>
      <c r="B31" s="19">
        <f t="shared" si="2"/>
        <v>0.2665908981432164</v>
      </c>
      <c r="C31" s="22">
        <f t="shared" si="3"/>
        <v>-1.3220400123183917</v>
      </c>
    </row>
    <row r="32" spans="1:9" x14ac:dyDescent="0.25">
      <c r="A32">
        <v>2</v>
      </c>
      <c r="B32" s="19">
        <f t="shared" si="2"/>
        <v>8.8521421161455532E-2</v>
      </c>
      <c r="C32" s="22">
        <f t="shared" si="3"/>
        <v>-2.424510709234811</v>
      </c>
    </row>
    <row r="33" spans="1:3" x14ac:dyDescent="0.25">
      <c r="A33">
        <v>0</v>
      </c>
      <c r="B33" s="19">
        <f t="shared" si="2"/>
        <v>0.2665908981432164</v>
      </c>
      <c r="C33" s="22">
        <f t="shared" si="3"/>
        <v>-1.3220400123183917</v>
      </c>
    </row>
    <row r="34" spans="1:3" x14ac:dyDescent="0.25">
      <c r="A34">
        <v>0</v>
      </c>
      <c r="B34" s="19">
        <f t="shared" si="2"/>
        <v>0.2665908981432164</v>
      </c>
      <c r="C34" s="22">
        <f t="shared" si="3"/>
        <v>-1.3220400123183917</v>
      </c>
    </row>
    <row r="35" spans="1:3" x14ac:dyDescent="0.25">
      <c r="A35">
        <v>3</v>
      </c>
      <c r="B35" s="19">
        <f t="shared" si="2"/>
        <v>6.8514945759936025E-2</v>
      </c>
      <c r="C35" s="22">
        <f t="shared" si="3"/>
        <v>-2.680703371236683</v>
      </c>
    </row>
    <row r="36" spans="1:3" x14ac:dyDescent="0.25">
      <c r="A36">
        <v>1</v>
      </c>
      <c r="B36" s="19">
        <f t="shared" si="2"/>
        <v>0.12660084774709968</v>
      </c>
      <c r="C36" s="22">
        <f t="shared" si="3"/>
        <v>-2.0667160730298706</v>
      </c>
    </row>
    <row r="37" spans="1:3" x14ac:dyDescent="0.25">
      <c r="A37">
        <v>0</v>
      </c>
      <c r="B37" s="19">
        <f t="shared" si="2"/>
        <v>0.2665908981432164</v>
      </c>
      <c r="C37" s="22">
        <f t="shared" si="3"/>
        <v>-1.3220400123183917</v>
      </c>
    </row>
    <row r="38" spans="1:3" x14ac:dyDescent="0.25">
      <c r="A38">
        <v>3</v>
      </c>
      <c r="B38" s="19">
        <f t="shared" si="2"/>
        <v>6.8514945759936025E-2</v>
      </c>
      <c r="C38" s="22">
        <f t="shared" si="3"/>
        <v>-2.680703371236683</v>
      </c>
    </row>
    <row r="39" spans="1:3" x14ac:dyDescent="0.25">
      <c r="A39">
        <v>0</v>
      </c>
      <c r="B39" s="19">
        <f t="shared" si="2"/>
        <v>0.2665908981432164</v>
      </c>
      <c r="C39" s="22">
        <f t="shared" si="3"/>
        <v>-1.3220400123183917</v>
      </c>
    </row>
    <row r="40" spans="1:3" x14ac:dyDescent="0.25">
      <c r="A40">
        <v>8</v>
      </c>
      <c r="B40" s="19">
        <f t="shared" si="2"/>
        <v>2.9331952754912342E-2</v>
      </c>
      <c r="C40" s="22">
        <f t="shared" si="3"/>
        <v>-3.5290778194530832</v>
      </c>
    </row>
    <row r="41" spans="1:3" x14ac:dyDescent="0.25">
      <c r="A41">
        <v>0</v>
      </c>
      <c r="B41" s="19">
        <f t="shared" si="2"/>
        <v>0.2665908981432164</v>
      </c>
      <c r="C41" s="22">
        <f t="shared" si="3"/>
        <v>-1.3220400123183917</v>
      </c>
    </row>
    <row r="42" spans="1:3" x14ac:dyDescent="0.25">
      <c r="A42">
        <v>0</v>
      </c>
      <c r="B42" s="19">
        <f t="shared" si="2"/>
        <v>0.2665908981432164</v>
      </c>
      <c r="C42" s="22">
        <f t="shared" si="3"/>
        <v>-1.3220400123183917</v>
      </c>
    </row>
    <row r="43" spans="1:3" x14ac:dyDescent="0.25">
      <c r="A43">
        <v>0</v>
      </c>
      <c r="B43" s="19">
        <f t="shared" si="2"/>
        <v>0.2665908981432164</v>
      </c>
      <c r="C43" s="22">
        <f t="shared" si="3"/>
        <v>-1.3220400123183917</v>
      </c>
    </row>
    <row r="44" spans="1:3" x14ac:dyDescent="0.25">
      <c r="A44">
        <v>0</v>
      </c>
      <c r="B44" s="19">
        <f t="shared" si="2"/>
        <v>0.2665908981432164</v>
      </c>
      <c r="C44" s="22">
        <f t="shared" si="3"/>
        <v>-1.3220400123183917</v>
      </c>
    </row>
    <row r="45" spans="1:3" x14ac:dyDescent="0.25">
      <c r="A45">
        <v>0</v>
      </c>
      <c r="B45" s="19">
        <f t="shared" si="2"/>
        <v>0.2665908981432164</v>
      </c>
      <c r="C45" s="22">
        <f t="shared" si="3"/>
        <v>-1.3220400123183917</v>
      </c>
    </row>
    <row r="46" spans="1:3" x14ac:dyDescent="0.25">
      <c r="A46">
        <v>0</v>
      </c>
      <c r="B46" s="19">
        <f t="shared" si="2"/>
        <v>0.2665908981432164</v>
      </c>
      <c r="C46" s="22">
        <f t="shared" si="3"/>
        <v>-1.3220400123183917</v>
      </c>
    </row>
    <row r="47" spans="1:3" x14ac:dyDescent="0.25">
      <c r="A47">
        <v>2</v>
      </c>
      <c r="B47" s="19">
        <f t="shared" si="2"/>
        <v>8.8521421161455532E-2</v>
      </c>
      <c r="C47" s="22">
        <f t="shared" si="3"/>
        <v>-2.424510709234811</v>
      </c>
    </row>
    <row r="48" spans="1:3" x14ac:dyDescent="0.25">
      <c r="A48">
        <v>0</v>
      </c>
      <c r="B48" s="19">
        <f t="shared" si="2"/>
        <v>0.2665908981432164</v>
      </c>
      <c r="C48" s="22">
        <f t="shared" si="3"/>
        <v>-1.3220400123183917</v>
      </c>
    </row>
    <row r="49" spans="1:3" x14ac:dyDescent="0.25">
      <c r="A49">
        <v>1</v>
      </c>
      <c r="B49" s="19">
        <f t="shared" si="2"/>
        <v>0.12660084774709968</v>
      </c>
      <c r="C49" s="22">
        <f t="shared" si="3"/>
        <v>-2.0667160730298706</v>
      </c>
    </row>
    <row r="50" spans="1:3" x14ac:dyDescent="0.25">
      <c r="A50">
        <v>1</v>
      </c>
      <c r="B50" s="19">
        <f t="shared" si="2"/>
        <v>0.12660084774709968</v>
      </c>
      <c r="C50" s="22">
        <f t="shared" si="3"/>
        <v>-2.0667160730298706</v>
      </c>
    </row>
    <row r="51" spans="1:3" x14ac:dyDescent="0.25">
      <c r="A51">
        <v>4</v>
      </c>
      <c r="B51" s="19">
        <f t="shared" si="2"/>
        <v>5.5591720142511909E-2</v>
      </c>
      <c r="C51" s="22">
        <f t="shared" si="3"/>
        <v>-2.8897210071151771</v>
      </c>
    </row>
    <row r="52" spans="1:3" x14ac:dyDescent="0.25">
      <c r="A52">
        <v>1</v>
      </c>
      <c r="B52" s="19">
        <f t="shared" si="2"/>
        <v>0.12660084774709968</v>
      </c>
      <c r="C52" s="22">
        <f t="shared" si="3"/>
        <v>-2.0667160730298706</v>
      </c>
    </row>
    <row r="53" spans="1:3" x14ac:dyDescent="0.25">
      <c r="A53">
        <v>0</v>
      </c>
      <c r="B53" s="19">
        <f t="shared" si="2"/>
        <v>0.2665908981432164</v>
      </c>
      <c r="C53" s="22">
        <f t="shared" si="3"/>
        <v>-1.3220400123183917</v>
      </c>
    </row>
    <row r="54" spans="1:3" x14ac:dyDescent="0.25">
      <c r="A54">
        <v>0</v>
      </c>
      <c r="B54" s="19">
        <f t="shared" si="2"/>
        <v>0.2665908981432164</v>
      </c>
      <c r="C54" s="22">
        <f t="shared" si="3"/>
        <v>-1.3220400123183917</v>
      </c>
    </row>
    <row r="55" spans="1:3" x14ac:dyDescent="0.25">
      <c r="A55">
        <v>1</v>
      </c>
      <c r="B55" s="19">
        <f t="shared" si="2"/>
        <v>0.12660084774709968</v>
      </c>
      <c r="C55" s="22">
        <f t="shared" si="3"/>
        <v>-2.0667160730298706</v>
      </c>
    </row>
    <row r="56" spans="1:3" x14ac:dyDescent="0.25">
      <c r="A56">
        <v>1</v>
      </c>
      <c r="B56" s="19">
        <f t="shared" si="2"/>
        <v>0.12660084774709968</v>
      </c>
      <c r="C56" s="22">
        <f t="shared" si="3"/>
        <v>-2.0667160730298706</v>
      </c>
    </row>
    <row r="57" spans="1:3" x14ac:dyDescent="0.25">
      <c r="A57">
        <v>5</v>
      </c>
      <c r="B57" s="19">
        <f t="shared" si="2"/>
        <v>4.6353142337216754E-2</v>
      </c>
      <c r="C57" s="22">
        <f t="shared" si="3"/>
        <v>-3.0714661934276002</v>
      </c>
    </row>
    <row r="58" spans="1:3" x14ac:dyDescent="0.25">
      <c r="A58">
        <v>1</v>
      </c>
      <c r="B58" s="19">
        <f t="shared" si="2"/>
        <v>0.12660084774709968</v>
      </c>
      <c r="C58" s="22">
        <f t="shared" si="3"/>
        <v>-2.0667160730298706</v>
      </c>
    </row>
    <row r="59" spans="1:3" x14ac:dyDescent="0.25">
      <c r="A59">
        <v>3</v>
      </c>
      <c r="B59" s="19">
        <f t="shared" si="2"/>
        <v>6.8514945759936025E-2</v>
      </c>
      <c r="C59" s="22">
        <f t="shared" si="3"/>
        <v>-2.680703371236683</v>
      </c>
    </row>
    <row r="60" spans="1:3" x14ac:dyDescent="0.25">
      <c r="A60">
        <v>0</v>
      </c>
      <c r="B60" s="19">
        <f t="shared" si="2"/>
        <v>0.2665908981432164</v>
      </c>
      <c r="C60" s="22">
        <f t="shared" si="3"/>
        <v>-1.3220400123183917</v>
      </c>
    </row>
    <row r="61" spans="1:3" x14ac:dyDescent="0.25">
      <c r="A61">
        <v>2</v>
      </c>
      <c r="B61" s="19">
        <f t="shared" si="2"/>
        <v>8.8521421161455532E-2</v>
      </c>
      <c r="C61" s="22">
        <f t="shared" si="3"/>
        <v>-2.424510709234811</v>
      </c>
    </row>
    <row r="62" spans="1:3" x14ac:dyDescent="0.25">
      <c r="A62">
        <v>1</v>
      </c>
      <c r="B62" s="19">
        <f t="shared" si="2"/>
        <v>0.12660084774709968</v>
      </c>
      <c r="C62" s="22">
        <f t="shared" si="3"/>
        <v>-2.0667160730298706</v>
      </c>
    </row>
    <row r="63" spans="1:3" x14ac:dyDescent="0.25">
      <c r="A63">
        <v>1</v>
      </c>
      <c r="B63" s="19">
        <f t="shared" si="2"/>
        <v>0.12660084774709968</v>
      </c>
      <c r="C63" s="22">
        <f t="shared" si="3"/>
        <v>-2.0667160730298706</v>
      </c>
    </row>
    <row r="64" spans="1:3" x14ac:dyDescent="0.25">
      <c r="A64">
        <v>0</v>
      </c>
      <c r="B64" s="19">
        <f t="shared" si="2"/>
        <v>0.2665908981432164</v>
      </c>
      <c r="C64" s="22">
        <f t="shared" si="3"/>
        <v>-1.3220400123183917</v>
      </c>
    </row>
    <row r="65" spans="1:3" x14ac:dyDescent="0.25">
      <c r="A65">
        <v>1</v>
      </c>
      <c r="B65" s="19">
        <f t="shared" si="2"/>
        <v>0.12660084774709968</v>
      </c>
      <c r="C65" s="22">
        <f t="shared" si="3"/>
        <v>-2.0667160730298706</v>
      </c>
    </row>
    <row r="66" spans="1:3" x14ac:dyDescent="0.25">
      <c r="A66">
        <v>0</v>
      </c>
      <c r="B66" s="19">
        <f t="shared" si="2"/>
        <v>0.2665908981432164</v>
      </c>
      <c r="C66" s="22">
        <f t="shared" si="3"/>
        <v>-1.3220400123183917</v>
      </c>
    </row>
    <row r="67" spans="1:3" x14ac:dyDescent="0.25">
      <c r="A67">
        <v>0</v>
      </c>
      <c r="B67" s="19">
        <f t="shared" si="2"/>
        <v>0.2665908981432164</v>
      </c>
      <c r="C67" s="22">
        <f t="shared" si="3"/>
        <v>-1.3220400123183917</v>
      </c>
    </row>
    <row r="68" spans="1:3" x14ac:dyDescent="0.25">
      <c r="A68">
        <v>0</v>
      </c>
      <c r="B68" s="19">
        <f t="shared" si="2"/>
        <v>0.2665908981432164</v>
      </c>
      <c r="C68" s="22">
        <f t="shared" si="3"/>
        <v>-1.3220400123183917</v>
      </c>
    </row>
    <row r="69" spans="1:3" x14ac:dyDescent="0.25">
      <c r="A69">
        <v>0</v>
      </c>
      <c r="B69" s="19">
        <f t="shared" si="2"/>
        <v>0.2665908981432164</v>
      </c>
      <c r="C69" s="22">
        <f t="shared" si="3"/>
        <v>-1.3220400123183917</v>
      </c>
    </row>
    <row r="70" spans="1:3" x14ac:dyDescent="0.25">
      <c r="A70">
        <v>1</v>
      </c>
      <c r="B70" s="19">
        <f t="shared" si="2"/>
        <v>0.12660084774709968</v>
      </c>
      <c r="C70" s="22">
        <f t="shared" si="3"/>
        <v>-2.0667160730298706</v>
      </c>
    </row>
    <row r="71" spans="1:3" x14ac:dyDescent="0.25">
      <c r="A71">
        <v>0</v>
      </c>
      <c r="B71" s="19">
        <f t="shared" ref="B71:B134" si="7">_xlfn.GAMMA($B$1+A71)/(_xlfn.GAMMA($B$1)*FACT(A71))*(($B$2/($B$2+1))^$B$1)*(1/($B$2+1))^A71</f>
        <v>0.2665908981432164</v>
      </c>
      <c r="C71" s="22">
        <f t="shared" ref="C71:C134" si="8">LN(B71)</f>
        <v>-1.3220400123183917</v>
      </c>
    </row>
    <row r="72" spans="1:3" x14ac:dyDescent="0.25">
      <c r="A72">
        <v>1</v>
      </c>
      <c r="B72" s="19">
        <f t="shared" si="7"/>
        <v>0.12660084774709968</v>
      </c>
      <c r="C72" s="22">
        <f t="shared" si="8"/>
        <v>-2.0667160730298706</v>
      </c>
    </row>
    <row r="73" spans="1:3" x14ac:dyDescent="0.25">
      <c r="A73">
        <v>0</v>
      </c>
      <c r="B73" s="19">
        <f t="shared" si="7"/>
        <v>0.2665908981432164</v>
      </c>
      <c r="C73" s="22">
        <f t="shared" si="8"/>
        <v>-1.3220400123183917</v>
      </c>
    </row>
    <row r="74" spans="1:3" x14ac:dyDescent="0.25">
      <c r="A74">
        <v>3</v>
      </c>
      <c r="B74" s="19">
        <f t="shared" si="7"/>
        <v>6.8514945759936025E-2</v>
      </c>
      <c r="C74" s="22">
        <f t="shared" si="8"/>
        <v>-2.680703371236683</v>
      </c>
    </row>
    <row r="75" spans="1:3" x14ac:dyDescent="0.25">
      <c r="A75">
        <v>1</v>
      </c>
      <c r="B75" s="19">
        <f t="shared" si="7"/>
        <v>0.12660084774709968</v>
      </c>
      <c r="C75" s="22">
        <f t="shared" si="8"/>
        <v>-2.0667160730298706</v>
      </c>
    </row>
    <row r="76" spans="1:3" x14ac:dyDescent="0.25">
      <c r="A76">
        <v>0</v>
      </c>
      <c r="B76" s="19">
        <f t="shared" si="7"/>
        <v>0.2665908981432164</v>
      </c>
      <c r="C76" s="22">
        <f t="shared" si="8"/>
        <v>-1.3220400123183917</v>
      </c>
    </row>
    <row r="77" spans="1:3" x14ac:dyDescent="0.25">
      <c r="A77">
        <v>2</v>
      </c>
      <c r="B77" s="19">
        <f t="shared" si="7"/>
        <v>8.8521421161455532E-2</v>
      </c>
      <c r="C77" s="22">
        <f t="shared" si="8"/>
        <v>-2.424510709234811</v>
      </c>
    </row>
    <row r="78" spans="1:3" x14ac:dyDescent="0.25">
      <c r="A78">
        <v>0</v>
      </c>
      <c r="B78" s="19">
        <f t="shared" si="7"/>
        <v>0.2665908981432164</v>
      </c>
      <c r="C78" s="22">
        <f t="shared" si="8"/>
        <v>-1.3220400123183917</v>
      </c>
    </row>
    <row r="79" spans="1:3" x14ac:dyDescent="0.25">
      <c r="A79">
        <v>0</v>
      </c>
      <c r="B79" s="19">
        <f t="shared" si="7"/>
        <v>0.2665908981432164</v>
      </c>
      <c r="C79" s="22">
        <f t="shared" si="8"/>
        <v>-1.3220400123183917</v>
      </c>
    </row>
    <row r="80" spans="1:3" x14ac:dyDescent="0.25">
      <c r="A80">
        <v>0</v>
      </c>
      <c r="B80" s="19">
        <f t="shared" si="7"/>
        <v>0.2665908981432164</v>
      </c>
      <c r="C80" s="22">
        <f t="shared" si="8"/>
        <v>-1.3220400123183917</v>
      </c>
    </row>
    <row r="81" spans="1:3" x14ac:dyDescent="0.25">
      <c r="A81">
        <v>0</v>
      </c>
      <c r="B81" s="19">
        <f t="shared" si="7"/>
        <v>0.2665908981432164</v>
      </c>
      <c r="C81" s="22">
        <f t="shared" si="8"/>
        <v>-1.3220400123183917</v>
      </c>
    </row>
    <row r="82" spans="1:3" x14ac:dyDescent="0.25">
      <c r="A82">
        <v>2</v>
      </c>
      <c r="B82" s="19">
        <f t="shared" si="7"/>
        <v>8.8521421161455532E-2</v>
      </c>
      <c r="C82" s="22">
        <f t="shared" si="8"/>
        <v>-2.424510709234811</v>
      </c>
    </row>
    <row r="83" spans="1:3" x14ac:dyDescent="0.25">
      <c r="A83">
        <v>2</v>
      </c>
      <c r="B83" s="19">
        <f t="shared" si="7"/>
        <v>8.8521421161455532E-2</v>
      </c>
      <c r="C83" s="22">
        <f t="shared" si="8"/>
        <v>-2.424510709234811</v>
      </c>
    </row>
    <row r="84" spans="1:3" x14ac:dyDescent="0.25">
      <c r="A84">
        <v>3</v>
      </c>
      <c r="B84" s="19">
        <f t="shared" si="7"/>
        <v>6.8514945759936025E-2</v>
      </c>
      <c r="C84" s="22">
        <f t="shared" si="8"/>
        <v>-2.680703371236683</v>
      </c>
    </row>
    <row r="85" spans="1:3" x14ac:dyDescent="0.25">
      <c r="A85">
        <v>0</v>
      </c>
      <c r="B85" s="19">
        <f t="shared" si="7"/>
        <v>0.2665908981432164</v>
      </c>
      <c r="C85" s="22">
        <f t="shared" si="8"/>
        <v>-1.3220400123183917</v>
      </c>
    </row>
    <row r="86" spans="1:3" x14ac:dyDescent="0.25">
      <c r="A86">
        <v>1</v>
      </c>
      <c r="B86" s="19">
        <f t="shared" si="7"/>
        <v>0.12660084774709968</v>
      </c>
      <c r="C86" s="22">
        <f t="shared" si="8"/>
        <v>-2.0667160730298706</v>
      </c>
    </row>
    <row r="87" spans="1:3" x14ac:dyDescent="0.25">
      <c r="A87">
        <v>2</v>
      </c>
      <c r="B87" s="19">
        <f t="shared" si="7"/>
        <v>8.8521421161455532E-2</v>
      </c>
      <c r="C87" s="22">
        <f t="shared" si="8"/>
        <v>-2.424510709234811</v>
      </c>
    </row>
    <row r="88" spans="1:3" x14ac:dyDescent="0.25">
      <c r="A88">
        <v>3</v>
      </c>
      <c r="B88" s="19">
        <f t="shared" si="7"/>
        <v>6.8514945759936025E-2</v>
      </c>
      <c r="C88" s="22">
        <f t="shared" si="8"/>
        <v>-2.680703371236683</v>
      </c>
    </row>
    <row r="89" spans="1:3" x14ac:dyDescent="0.25">
      <c r="A89">
        <v>0</v>
      </c>
      <c r="B89" s="19">
        <f t="shared" si="7"/>
        <v>0.2665908981432164</v>
      </c>
      <c r="C89" s="22">
        <f t="shared" si="8"/>
        <v>-1.3220400123183917</v>
      </c>
    </row>
    <row r="90" spans="1:3" x14ac:dyDescent="0.25">
      <c r="A90">
        <v>0</v>
      </c>
      <c r="B90" s="19">
        <f t="shared" si="7"/>
        <v>0.2665908981432164</v>
      </c>
      <c r="C90" s="22">
        <f t="shared" si="8"/>
        <v>-1.3220400123183917</v>
      </c>
    </row>
    <row r="91" spans="1:3" x14ac:dyDescent="0.25">
      <c r="A91">
        <v>0</v>
      </c>
      <c r="B91" s="19">
        <f t="shared" si="7"/>
        <v>0.2665908981432164</v>
      </c>
      <c r="C91" s="22">
        <f t="shared" si="8"/>
        <v>-1.3220400123183917</v>
      </c>
    </row>
    <row r="92" spans="1:3" x14ac:dyDescent="0.25">
      <c r="A92">
        <v>3</v>
      </c>
      <c r="B92" s="19">
        <f t="shared" si="7"/>
        <v>6.8514945759936025E-2</v>
      </c>
      <c r="C92" s="22">
        <f t="shared" si="8"/>
        <v>-2.680703371236683</v>
      </c>
    </row>
    <row r="93" spans="1:3" x14ac:dyDescent="0.25">
      <c r="A93">
        <v>0</v>
      </c>
      <c r="B93" s="19">
        <f t="shared" si="7"/>
        <v>0.2665908981432164</v>
      </c>
      <c r="C93" s="22">
        <f t="shared" si="8"/>
        <v>-1.3220400123183917</v>
      </c>
    </row>
    <row r="94" spans="1:3" x14ac:dyDescent="0.25">
      <c r="A94">
        <v>0</v>
      </c>
      <c r="B94" s="19">
        <f t="shared" si="7"/>
        <v>0.2665908981432164</v>
      </c>
      <c r="C94" s="22">
        <f t="shared" si="8"/>
        <v>-1.3220400123183917</v>
      </c>
    </row>
    <row r="95" spans="1:3" x14ac:dyDescent="0.25">
      <c r="A95">
        <v>2</v>
      </c>
      <c r="B95" s="19">
        <f t="shared" si="7"/>
        <v>8.8521421161455532E-2</v>
      </c>
      <c r="C95" s="22">
        <f t="shared" si="8"/>
        <v>-2.424510709234811</v>
      </c>
    </row>
    <row r="96" spans="1:3" x14ac:dyDescent="0.25">
      <c r="A96">
        <v>4</v>
      </c>
      <c r="B96" s="19">
        <f t="shared" si="7"/>
        <v>5.5591720142511909E-2</v>
      </c>
      <c r="C96" s="22">
        <f t="shared" si="8"/>
        <v>-2.8897210071151771</v>
      </c>
    </row>
    <row r="97" spans="1:3" x14ac:dyDescent="0.25">
      <c r="A97">
        <v>3</v>
      </c>
      <c r="B97" s="19">
        <f t="shared" si="7"/>
        <v>6.8514945759936025E-2</v>
      </c>
      <c r="C97" s="22">
        <f t="shared" si="8"/>
        <v>-2.680703371236683</v>
      </c>
    </row>
    <row r="98" spans="1:3" x14ac:dyDescent="0.25">
      <c r="A98">
        <v>3</v>
      </c>
      <c r="B98" s="19">
        <f t="shared" si="7"/>
        <v>6.8514945759936025E-2</v>
      </c>
      <c r="C98" s="22">
        <f t="shared" si="8"/>
        <v>-2.680703371236683</v>
      </c>
    </row>
    <row r="99" spans="1:3" x14ac:dyDescent="0.25">
      <c r="A99">
        <v>1</v>
      </c>
      <c r="B99" s="19">
        <f t="shared" si="7"/>
        <v>0.12660084774709968</v>
      </c>
      <c r="C99" s="22">
        <f t="shared" si="8"/>
        <v>-2.0667160730298706</v>
      </c>
    </row>
    <row r="100" spans="1:3" x14ac:dyDescent="0.25">
      <c r="A100">
        <v>1</v>
      </c>
      <c r="B100" s="19">
        <f t="shared" si="7"/>
        <v>0.12660084774709968</v>
      </c>
      <c r="C100" s="22">
        <f t="shared" si="8"/>
        <v>-2.0667160730298706</v>
      </c>
    </row>
    <row r="101" spans="1:3" x14ac:dyDescent="0.25">
      <c r="A101">
        <v>0</v>
      </c>
      <c r="B101" s="19">
        <f t="shared" si="7"/>
        <v>0.2665908981432164</v>
      </c>
      <c r="C101" s="22">
        <f t="shared" si="8"/>
        <v>-1.3220400123183917</v>
      </c>
    </row>
    <row r="102" spans="1:3" x14ac:dyDescent="0.25">
      <c r="A102">
        <v>1</v>
      </c>
      <c r="B102" s="19">
        <f t="shared" si="7"/>
        <v>0.12660084774709968</v>
      </c>
      <c r="C102" s="22">
        <f t="shared" si="8"/>
        <v>-2.0667160730298706</v>
      </c>
    </row>
    <row r="103" spans="1:3" x14ac:dyDescent="0.25">
      <c r="A103">
        <v>0</v>
      </c>
      <c r="B103" s="19">
        <f t="shared" si="7"/>
        <v>0.2665908981432164</v>
      </c>
      <c r="C103" s="22">
        <f t="shared" si="8"/>
        <v>-1.3220400123183917</v>
      </c>
    </row>
    <row r="104" spans="1:3" x14ac:dyDescent="0.25">
      <c r="A104">
        <v>1</v>
      </c>
      <c r="B104" s="19">
        <f t="shared" si="7"/>
        <v>0.12660084774709968</v>
      </c>
      <c r="C104" s="22">
        <f t="shared" si="8"/>
        <v>-2.0667160730298706</v>
      </c>
    </row>
    <row r="105" spans="1:3" x14ac:dyDescent="0.25">
      <c r="A105">
        <v>0</v>
      </c>
      <c r="B105" s="19">
        <f t="shared" si="7"/>
        <v>0.2665908981432164</v>
      </c>
      <c r="C105" s="22">
        <f t="shared" si="8"/>
        <v>-1.3220400123183917</v>
      </c>
    </row>
    <row r="106" spans="1:3" x14ac:dyDescent="0.25">
      <c r="A106">
        <v>0</v>
      </c>
      <c r="B106" s="19">
        <f t="shared" si="7"/>
        <v>0.2665908981432164</v>
      </c>
      <c r="C106" s="22">
        <f t="shared" si="8"/>
        <v>-1.3220400123183917</v>
      </c>
    </row>
    <row r="107" spans="1:3" x14ac:dyDescent="0.25">
      <c r="A107">
        <v>1</v>
      </c>
      <c r="B107" s="19">
        <f t="shared" si="7"/>
        <v>0.12660084774709968</v>
      </c>
      <c r="C107" s="22">
        <f t="shared" si="8"/>
        <v>-2.0667160730298706</v>
      </c>
    </row>
    <row r="108" spans="1:3" x14ac:dyDescent="0.25">
      <c r="A108">
        <v>0</v>
      </c>
      <c r="B108" s="19">
        <f t="shared" si="7"/>
        <v>0.2665908981432164</v>
      </c>
      <c r="C108" s="22">
        <f t="shared" si="8"/>
        <v>-1.3220400123183917</v>
      </c>
    </row>
    <row r="109" spans="1:3" x14ac:dyDescent="0.25">
      <c r="A109">
        <v>1</v>
      </c>
      <c r="B109" s="19">
        <f t="shared" si="7"/>
        <v>0.12660084774709968</v>
      </c>
      <c r="C109" s="22">
        <f t="shared" si="8"/>
        <v>-2.0667160730298706</v>
      </c>
    </row>
    <row r="110" spans="1:3" x14ac:dyDescent="0.25">
      <c r="A110">
        <v>2</v>
      </c>
      <c r="B110" s="19">
        <f t="shared" si="7"/>
        <v>8.8521421161455532E-2</v>
      </c>
      <c r="C110" s="22">
        <f t="shared" si="8"/>
        <v>-2.424510709234811</v>
      </c>
    </row>
    <row r="111" spans="1:3" x14ac:dyDescent="0.25">
      <c r="A111">
        <v>0</v>
      </c>
      <c r="B111" s="19">
        <f t="shared" si="7"/>
        <v>0.2665908981432164</v>
      </c>
      <c r="C111" s="22">
        <f t="shared" si="8"/>
        <v>-1.3220400123183917</v>
      </c>
    </row>
    <row r="112" spans="1:3" x14ac:dyDescent="0.25">
      <c r="A112">
        <v>0</v>
      </c>
      <c r="B112" s="19">
        <f t="shared" si="7"/>
        <v>0.2665908981432164</v>
      </c>
      <c r="C112" s="22">
        <f t="shared" si="8"/>
        <v>-1.3220400123183917</v>
      </c>
    </row>
    <row r="113" spans="1:3" x14ac:dyDescent="0.25">
      <c r="A113">
        <v>4</v>
      </c>
      <c r="B113" s="19">
        <f t="shared" si="7"/>
        <v>5.5591720142511909E-2</v>
      </c>
      <c r="C113" s="22">
        <f t="shared" si="8"/>
        <v>-2.8897210071151771</v>
      </c>
    </row>
    <row r="114" spans="1:3" x14ac:dyDescent="0.25">
      <c r="A114">
        <v>15</v>
      </c>
      <c r="B114" s="19">
        <f t="shared" si="7"/>
        <v>1.2476189989187829E-2</v>
      </c>
      <c r="C114" s="22">
        <f t="shared" si="8"/>
        <v>-4.3839332519790268</v>
      </c>
    </row>
    <row r="115" spans="1:3" x14ac:dyDescent="0.25">
      <c r="A115">
        <v>0</v>
      </c>
      <c r="B115" s="19">
        <f t="shared" si="7"/>
        <v>0.2665908981432164</v>
      </c>
      <c r="C115" s="22">
        <f t="shared" si="8"/>
        <v>-1.3220400123183917</v>
      </c>
    </row>
    <row r="116" spans="1:3" x14ac:dyDescent="0.25">
      <c r="A116">
        <v>15</v>
      </c>
      <c r="B116" s="19">
        <f t="shared" si="7"/>
        <v>1.2476189989187829E-2</v>
      </c>
      <c r="C116" s="22">
        <f t="shared" si="8"/>
        <v>-4.3839332519790268</v>
      </c>
    </row>
    <row r="117" spans="1:3" x14ac:dyDescent="0.25">
      <c r="A117">
        <v>13</v>
      </c>
      <c r="B117" s="19">
        <f t="shared" si="7"/>
        <v>1.5660349188060585E-2</v>
      </c>
      <c r="C117" s="22">
        <f t="shared" si="8"/>
        <v>-4.156623290579919</v>
      </c>
    </row>
    <row r="118" spans="1:3" x14ac:dyDescent="0.25">
      <c r="A118">
        <v>0</v>
      </c>
      <c r="B118" s="19">
        <f t="shared" si="7"/>
        <v>0.2665908981432164</v>
      </c>
      <c r="C118" s="22">
        <f t="shared" si="8"/>
        <v>-1.3220400123183917</v>
      </c>
    </row>
    <row r="119" spans="1:3" x14ac:dyDescent="0.25">
      <c r="A119">
        <v>9</v>
      </c>
      <c r="B119" s="19">
        <f t="shared" si="7"/>
        <v>2.5627163173239056E-2</v>
      </c>
      <c r="C119" s="22">
        <f t="shared" si="8"/>
        <v>-3.6641024285697923</v>
      </c>
    </row>
    <row r="120" spans="1:3" x14ac:dyDescent="0.25">
      <c r="A120">
        <v>0</v>
      </c>
      <c r="B120" s="19">
        <f t="shared" si="7"/>
        <v>0.2665908981432164</v>
      </c>
      <c r="C120" s="22">
        <f t="shared" si="8"/>
        <v>-1.3220400123183917</v>
      </c>
    </row>
    <row r="121" spans="1:3" x14ac:dyDescent="0.25">
      <c r="A121">
        <v>0</v>
      </c>
      <c r="B121" s="19">
        <f t="shared" si="7"/>
        <v>0.2665908981432164</v>
      </c>
      <c r="C121" s="22">
        <f t="shared" si="8"/>
        <v>-1.3220400123183917</v>
      </c>
    </row>
    <row r="122" spans="1:3" x14ac:dyDescent="0.25">
      <c r="A122">
        <v>0</v>
      </c>
      <c r="B122" s="19">
        <f t="shared" si="7"/>
        <v>0.2665908981432164</v>
      </c>
      <c r="C122" s="22">
        <f t="shared" si="8"/>
        <v>-1.3220400123183917</v>
      </c>
    </row>
    <row r="123" spans="1:3" x14ac:dyDescent="0.25">
      <c r="A123">
        <v>1</v>
      </c>
      <c r="B123" s="19">
        <f t="shared" si="7"/>
        <v>0.12660084774709968</v>
      </c>
      <c r="C123" s="22">
        <f t="shared" si="8"/>
        <v>-2.0667160730298706</v>
      </c>
    </row>
    <row r="124" spans="1:3" x14ac:dyDescent="0.25">
      <c r="A124">
        <v>5</v>
      </c>
      <c r="B124" s="19">
        <f t="shared" si="7"/>
        <v>4.6353142337216754E-2</v>
      </c>
      <c r="C124" s="22">
        <f t="shared" si="8"/>
        <v>-3.0714661934276002</v>
      </c>
    </row>
    <row r="125" spans="1:3" x14ac:dyDescent="0.25">
      <c r="A125">
        <v>9</v>
      </c>
      <c r="B125" s="19">
        <f t="shared" si="7"/>
        <v>2.5627163173239056E-2</v>
      </c>
      <c r="C125" s="22">
        <f t="shared" si="8"/>
        <v>-3.6641024285697923</v>
      </c>
    </row>
    <row r="126" spans="1:3" x14ac:dyDescent="0.25">
      <c r="A126">
        <v>0</v>
      </c>
      <c r="B126" s="19">
        <f t="shared" si="7"/>
        <v>0.2665908981432164</v>
      </c>
      <c r="C126" s="22">
        <f t="shared" si="8"/>
        <v>-1.3220400123183917</v>
      </c>
    </row>
    <row r="127" spans="1:3" x14ac:dyDescent="0.25">
      <c r="A127">
        <v>0</v>
      </c>
      <c r="B127" s="19">
        <f t="shared" si="7"/>
        <v>0.2665908981432164</v>
      </c>
      <c r="C127" s="22">
        <f t="shared" si="8"/>
        <v>-1.3220400123183917</v>
      </c>
    </row>
    <row r="128" spans="1:3" x14ac:dyDescent="0.25">
      <c r="A128">
        <v>0</v>
      </c>
      <c r="B128" s="19">
        <f t="shared" si="7"/>
        <v>0.2665908981432164</v>
      </c>
      <c r="C128" s="22">
        <f t="shared" si="8"/>
        <v>-1.3220400123183917</v>
      </c>
    </row>
    <row r="129" spans="1:3" x14ac:dyDescent="0.25">
      <c r="A129">
        <v>0</v>
      </c>
      <c r="B129" s="19">
        <f t="shared" si="7"/>
        <v>0.2665908981432164</v>
      </c>
      <c r="C129" s="22">
        <f t="shared" si="8"/>
        <v>-1.3220400123183917</v>
      </c>
    </row>
    <row r="130" spans="1:3" x14ac:dyDescent="0.25">
      <c r="A130">
        <v>0</v>
      </c>
      <c r="B130" s="19">
        <f t="shared" si="7"/>
        <v>0.2665908981432164</v>
      </c>
      <c r="C130" s="22">
        <f t="shared" si="8"/>
        <v>-1.3220400123183917</v>
      </c>
    </row>
    <row r="131" spans="1:3" x14ac:dyDescent="0.25">
      <c r="A131">
        <v>0</v>
      </c>
      <c r="B131" s="19">
        <f t="shared" si="7"/>
        <v>0.2665908981432164</v>
      </c>
      <c r="C131" s="22">
        <f t="shared" si="8"/>
        <v>-1.3220400123183917</v>
      </c>
    </row>
    <row r="132" spans="1:3" x14ac:dyDescent="0.25">
      <c r="A132">
        <v>4</v>
      </c>
      <c r="B132" s="19">
        <f t="shared" si="7"/>
        <v>5.5591720142511909E-2</v>
      </c>
      <c r="C132" s="22">
        <f t="shared" si="8"/>
        <v>-2.8897210071151771</v>
      </c>
    </row>
    <row r="133" spans="1:3" x14ac:dyDescent="0.25">
      <c r="A133">
        <v>1</v>
      </c>
      <c r="B133" s="19">
        <f t="shared" si="7"/>
        <v>0.12660084774709968</v>
      </c>
      <c r="C133" s="22">
        <f t="shared" si="8"/>
        <v>-2.0667160730298706</v>
      </c>
    </row>
    <row r="134" spans="1:3" x14ac:dyDescent="0.25">
      <c r="A134">
        <v>4</v>
      </c>
      <c r="B134" s="19">
        <f t="shared" si="7"/>
        <v>5.5591720142511909E-2</v>
      </c>
      <c r="C134" s="22">
        <f t="shared" si="8"/>
        <v>-2.8897210071151771</v>
      </c>
    </row>
    <row r="135" spans="1:3" x14ac:dyDescent="0.25">
      <c r="A135">
        <v>0</v>
      </c>
      <c r="B135" s="19">
        <f t="shared" ref="B135:B147" si="9">_xlfn.GAMMA($B$1+A135)/(_xlfn.GAMMA($B$1)*FACT(A135))*(($B$2/($B$2+1))^$B$1)*(1/($B$2+1))^A135</f>
        <v>0.2665908981432164</v>
      </c>
      <c r="C135" s="22">
        <f t="shared" ref="C135:C147" si="10">LN(B135)</f>
        <v>-1.3220400123183917</v>
      </c>
    </row>
    <row r="136" spans="1:3" x14ac:dyDescent="0.25">
      <c r="A136">
        <v>0</v>
      </c>
      <c r="B136" s="19">
        <f t="shared" si="9"/>
        <v>0.2665908981432164</v>
      </c>
      <c r="C136" s="22">
        <f t="shared" si="10"/>
        <v>-1.3220400123183917</v>
      </c>
    </row>
    <row r="137" spans="1:3" x14ac:dyDescent="0.25">
      <c r="A137">
        <v>0</v>
      </c>
      <c r="B137" s="19">
        <f t="shared" si="9"/>
        <v>0.2665908981432164</v>
      </c>
      <c r="C137" s="22">
        <f t="shared" si="10"/>
        <v>-1.3220400123183917</v>
      </c>
    </row>
    <row r="138" spans="1:3" x14ac:dyDescent="0.25">
      <c r="A138">
        <v>3</v>
      </c>
      <c r="B138" s="19">
        <f t="shared" si="9"/>
        <v>6.8514945759936025E-2</v>
      </c>
      <c r="C138" s="22">
        <f t="shared" si="10"/>
        <v>-2.680703371236683</v>
      </c>
    </row>
    <row r="139" spans="1:3" x14ac:dyDescent="0.25">
      <c r="A139">
        <v>0</v>
      </c>
      <c r="B139" s="19">
        <f t="shared" si="9"/>
        <v>0.2665908981432164</v>
      </c>
      <c r="C139" s="22">
        <f t="shared" si="10"/>
        <v>-1.3220400123183917</v>
      </c>
    </row>
    <row r="140" spans="1:3" x14ac:dyDescent="0.25">
      <c r="A140">
        <v>11</v>
      </c>
      <c r="B140" s="19">
        <f t="shared" si="9"/>
        <v>1.9878004230390975E-2</v>
      </c>
      <c r="C140" s="22">
        <f t="shared" si="10"/>
        <v>-3.9181414736186091</v>
      </c>
    </row>
    <row r="141" spans="1:3" x14ac:dyDescent="0.25">
      <c r="A141">
        <v>5</v>
      </c>
      <c r="B141" s="19">
        <f t="shared" si="9"/>
        <v>4.6353142337216754E-2</v>
      </c>
      <c r="C141" s="22">
        <f t="shared" si="10"/>
        <v>-3.0714661934276002</v>
      </c>
    </row>
    <row r="142" spans="1:3" x14ac:dyDescent="0.25">
      <c r="A142">
        <v>2</v>
      </c>
      <c r="B142" s="19">
        <f t="shared" si="9"/>
        <v>8.8521421161455532E-2</v>
      </c>
      <c r="C142" s="22">
        <f t="shared" si="10"/>
        <v>-2.424510709234811</v>
      </c>
    </row>
    <row r="143" spans="1:3" x14ac:dyDescent="0.25">
      <c r="A143">
        <v>5</v>
      </c>
      <c r="B143" s="19">
        <f t="shared" si="9"/>
        <v>4.6353142337216754E-2</v>
      </c>
      <c r="C143" s="22">
        <f t="shared" si="10"/>
        <v>-3.0714661934276002</v>
      </c>
    </row>
    <row r="144" spans="1:3" x14ac:dyDescent="0.25">
      <c r="A144">
        <v>1</v>
      </c>
      <c r="B144" s="19">
        <f t="shared" si="9"/>
        <v>0.12660084774709968</v>
      </c>
      <c r="C144" s="22">
        <f t="shared" si="10"/>
        <v>-2.0667160730298706</v>
      </c>
    </row>
    <row r="145" spans="1:3" x14ac:dyDescent="0.25">
      <c r="A145">
        <v>0</v>
      </c>
      <c r="B145" s="19">
        <f t="shared" si="9"/>
        <v>0.2665908981432164</v>
      </c>
      <c r="C145" s="22">
        <f t="shared" si="10"/>
        <v>-1.3220400123183917</v>
      </c>
    </row>
    <row r="146" spans="1:3" x14ac:dyDescent="0.25">
      <c r="A146">
        <v>3</v>
      </c>
      <c r="B146" s="19">
        <f t="shared" si="9"/>
        <v>6.8514945759936025E-2</v>
      </c>
      <c r="C146" s="22">
        <f t="shared" si="10"/>
        <v>-2.680703371236683</v>
      </c>
    </row>
    <row r="147" spans="1:3" x14ac:dyDescent="0.25">
      <c r="A147">
        <v>1</v>
      </c>
      <c r="B147" s="19">
        <f t="shared" si="9"/>
        <v>0.12660084774709968</v>
      </c>
      <c r="C147" s="22">
        <f t="shared" si="10"/>
        <v>-2.0667160730298706</v>
      </c>
    </row>
    <row r="148" spans="1:3" x14ac:dyDescent="0.25">
      <c r="A148">
        <v>4</v>
      </c>
      <c r="B148" s="19">
        <f>_xlfn.GAMMA($B$1+A148)/(_xlfn.GAMMA($B$1)*FACT(A148))*(($B$2/($B$2+1))^$B$1)*(1/($B$2+1))^A148</f>
        <v>5.5591720142511909E-2</v>
      </c>
      <c r="C148" s="22">
        <f>LN(B148)</f>
        <v>-2.8897210071151771</v>
      </c>
    </row>
    <row r="149" spans="1:3" x14ac:dyDescent="0.25">
      <c r="A149">
        <v>21</v>
      </c>
      <c r="B149" s="19">
        <f t="shared" ref="B149:B212" si="11">_xlfn.GAMMA($B$1+A149)/(_xlfn.GAMMA($B$1)*FACT(A149))*(($B$2/($B$2+1))^$B$1)*(1/($B$2+1))^A149</f>
        <v>6.5898314995891903E-3</v>
      </c>
      <c r="C149" s="22">
        <f t="shared" ref="C149:C212" si="12">LN(B149)</f>
        <v>-5.0222274999009606</v>
      </c>
    </row>
    <row r="150" spans="1:3" x14ac:dyDescent="0.25">
      <c r="A150">
        <v>3</v>
      </c>
      <c r="B150" s="19">
        <f t="shared" si="11"/>
        <v>6.8514945759936025E-2</v>
      </c>
      <c r="C150" s="22">
        <f t="shared" si="12"/>
        <v>-2.680703371236683</v>
      </c>
    </row>
    <row r="151" spans="1:3" x14ac:dyDescent="0.25">
      <c r="A151">
        <v>4</v>
      </c>
      <c r="B151" s="19">
        <f t="shared" si="11"/>
        <v>5.5591720142511909E-2</v>
      </c>
      <c r="C151" s="22">
        <f t="shared" si="12"/>
        <v>-2.8897210071151771</v>
      </c>
    </row>
    <row r="152" spans="1:3" x14ac:dyDescent="0.25">
      <c r="A152">
        <v>3</v>
      </c>
      <c r="B152" s="19">
        <f t="shared" si="11"/>
        <v>6.8514945759936025E-2</v>
      </c>
      <c r="C152" s="22">
        <f t="shared" si="12"/>
        <v>-2.680703371236683</v>
      </c>
    </row>
    <row r="153" spans="1:3" x14ac:dyDescent="0.25">
      <c r="A153">
        <v>1</v>
      </c>
      <c r="B153" s="19">
        <f t="shared" si="11"/>
        <v>0.12660084774709968</v>
      </c>
      <c r="C153" s="22">
        <f t="shared" si="12"/>
        <v>-2.0667160730298706</v>
      </c>
    </row>
    <row r="154" spans="1:3" x14ac:dyDescent="0.25">
      <c r="A154">
        <v>9</v>
      </c>
      <c r="B154" s="19">
        <f t="shared" si="11"/>
        <v>2.5627163173239056E-2</v>
      </c>
      <c r="C154" s="22">
        <f t="shared" si="12"/>
        <v>-3.6641024285697923</v>
      </c>
    </row>
    <row r="155" spans="1:3" x14ac:dyDescent="0.25">
      <c r="A155">
        <v>2</v>
      </c>
      <c r="B155" s="19">
        <f t="shared" si="11"/>
        <v>8.8521421161455532E-2</v>
      </c>
      <c r="C155" s="22">
        <f t="shared" si="12"/>
        <v>-2.424510709234811</v>
      </c>
    </row>
    <row r="156" spans="1:3" x14ac:dyDescent="0.25">
      <c r="A156">
        <v>18</v>
      </c>
      <c r="B156" s="19">
        <f t="shared" si="11"/>
        <v>9.0072530688134148E-3</v>
      </c>
      <c r="C156" s="22">
        <f t="shared" si="12"/>
        <v>-4.7097251296713436</v>
      </c>
    </row>
    <row r="157" spans="1:3" x14ac:dyDescent="0.25">
      <c r="A157">
        <v>9</v>
      </c>
      <c r="B157" s="19">
        <f t="shared" si="11"/>
        <v>2.5627163173239056E-2</v>
      </c>
      <c r="C157" s="22">
        <f t="shared" si="12"/>
        <v>-3.6641024285697923</v>
      </c>
    </row>
    <row r="158" spans="1:3" x14ac:dyDescent="0.25">
      <c r="A158">
        <v>1</v>
      </c>
      <c r="B158" s="19">
        <f t="shared" si="11"/>
        <v>0.12660084774709968</v>
      </c>
      <c r="C158" s="22">
        <f t="shared" si="12"/>
        <v>-2.0667160730298706</v>
      </c>
    </row>
    <row r="159" spans="1:3" x14ac:dyDescent="0.25">
      <c r="A159">
        <v>8</v>
      </c>
      <c r="B159" s="19">
        <f t="shared" si="11"/>
        <v>2.9331952754912342E-2</v>
      </c>
      <c r="C159" s="22">
        <f t="shared" si="12"/>
        <v>-3.5290778194530832</v>
      </c>
    </row>
    <row r="160" spans="1:3" x14ac:dyDescent="0.25">
      <c r="A160">
        <v>6</v>
      </c>
      <c r="B160" s="19">
        <f t="shared" si="11"/>
        <v>3.9343111046509137E-2</v>
      </c>
      <c r="C160" s="22">
        <f t="shared" si="12"/>
        <v>-3.2354343881487457</v>
      </c>
    </row>
    <row r="161" spans="1:3" x14ac:dyDescent="0.25">
      <c r="A161">
        <v>6</v>
      </c>
      <c r="B161" s="19">
        <f t="shared" si="11"/>
        <v>3.9343111046509137E-2</v>
      </c>
      <c r="C161" s="22">
        <f t="shared" si="12"/>
        <v>-3.2354343881487457</v>
      </c>
    </row>
    <row r="162" spans="1:3" x14ac:dyDescent="0.25">
      <c r="A162">
        <v>8</v>
      </c>
      <c r="B162" s="19">
        <f t="shared" si="11"/>
        <v>2.9331952754912342E-2</v>
      </c>
      <c r="C162" s="22">
        <f t="shared" si="12"/>
        <v>-3.5290778194530832</v>
      </c>
    </row>
    <row r="163" spans="1:3" x14ac:dyDescent="0.25">
      <c r="A163">
        <v>7</v>
      </c>
      <c r="B163" s="19">
        <f t="shared" si="11"/>
        <v>3.3813489052715501E-2</v>
      </c>
      <c r="C163" s="22">
        <f t="shared" si="12"/>
        <v>-3.3868954717062953</v>
      </c>
    </row>
    <row r="164" spans="1:3" x14ac:dyDescent="0.25">
      <c r="A164">
        <v>16</v>
      </c>
      <c r="B164" s="19">
        <f t="shared" si="11"/>
        <v>1.1172479663749518E-2</v>
      </c>
      <c r="C164" s="22">
        <f t="shared" si="12"/>
        <v>-4.4943016973642296</v>
      </c>
    </row>
    <row r="165" spans="1:3" x14ac:dyDescent="0.25">
      <c r="A165">
        <v>2</v>
      </c>
      <c r="B165" s="19">
        <f t="shared" si="11"/>
        <v>8.8521421161455532E-2</v>
      </c>
      <c r="C165" s="22">
        <f t="shared" si="12"/>
        <v>-2.424510709234811</v>
      </c>
    </row>
    <row r="166" spans="1:3" x14ac:dyDescent="0.25">
      <c r="A166">
        <v>2</v>
      </c>
      <c r="B166" s="19">
        <f t="shared" si="11"/>
        <v>8.8521421161455532E-2</v>
      </c>
      <c r="C166" s="22">
        <f t="shared" si="12"/>
        <v>-2.424510709234811</v>
      </c>
    </row>
    <row r="167" spans="1:3" x14ac:dyDescent="0.25">
      <c r="A167">
        <v>1</v>
      </c>
      <c r="B167" s="19">
        <f t="shared" si="11"/>
        <v>0.12660084774709968</v>
      </c>
      <c r="C167" s="22">
        <f t="shared" si="12"/>
        <v>-2.0667160730298706</v>
      </c>
    </row>
    <row r="168" spans="1:3" x14ac:dyDescent="0.25">
      <c r="A168">
        <v>0</v>
      </c>
      <c r="B168" s="19">
        <f t="shared" si="11"/>
        <v>0.2665908981432164</v>
      </c>
      <c r="C168" s="22">
        <f t="shared" si="12"/>
        <v>-1.3220400123183917</v>
      </c>
    </row>
    <row r="169" spans="1:3" x14ac:dyDescent="0.25">
      <c r="A169">
        <v>0</v>
      </c>
      <c r="B169" s="19">
        <f t="shared" si="11"/>
        <v>0.2665908981432164</v>
      </c>
      <c r="C169" s="22">
        <f t="shared" si="12"/>
        <v>-1.3220400123183917</v>
      </c>
    </row>
    <row r="170" spans="1:3" x14ac:dyDescent="0.25">
      <c r="A170">
        <v>2</v>
      </c>
      <c r="B170" s="19">
        <f t="shared" si="11"/>
        <v>8.8521421161455532E-2</v>
      </c>
      <c r="C170" s="22">
        <f t="shared" si="12"/>
        <v>-2.424510709234811</v>
      </c>
    </row>
    <row r="171" spans="1:3" x14ac:dyDescent="0.25">
      <c r="A171">
        <v>2</v>
      </c>
      <c r="B171" s="19">
        <f t="shared" si="11"/>
        <v>8.8521421161455532E-2</v>
      </c>
      <c r="C171" s="22">
        <f t="shared" si="12"/>
        <v>-2.424510709234811</v>
      </c>
    </row>
    <row r="172" spans="1:3" x14ac:dyDescent="0.25">
      <c r="A172">
        <v>0</v>
      </c>
      <c r="B172" s="19">
        <f t="shared" si="11"/>
        <v>0.2665908981432164</v>
      </c>
      <c r="C172" s="22">
        <f t="shared" si="12"/>
        <v>-1.3220400123183917</v>
      </c>
    </row>
    <row r="173" spans="1:3" x14ac:dyDescent="0.25">
      <c r="A173">
        <v>6</v>
      </c>
      <c r="B173" s="19">
        <f t="shared" si="11"/>
        <v>3.9343111046509137E-2</v>
      </c>
      <c r="C173" s="22">
        <f t="shared" si="12"/>
        <v>-3.2354343881487457</v>
      </c>
    </row>
    <row r="174" spans="1:3" x14ac:dyDescent="0.25">
      <c r="A174">
        <v>1</v>
      </c>
      <c r="B174" s="19">
        <f t="shared" si="11"/>
        <v>0.12660084774709968</v>
      </c>
      <c r="C174" s="22">
        <f t="shared" si="12"/>
        <v>-2.0667160730298706</v>
      </c>
    </row>
    <row r="175" spans="1:3" x14ac:dyDescent="0.25">
      <c r="A175">
        <v>4</v>
      </c>
      <c r="B175" s="19">
        <f t="shared" si="11"/>
        <v>5.5591720142511909E-2</v>
      </c>
      <c r="C175" s="22">
        <f t="shared" si="12"/>
        <v>-2.8897210071151771</v>
      </c>
    </row>
    <row r="176" spans="1:3" x14ac:dyDescent="0.25">
      <c r="A176">
        <v>1</v>
      </c>
      <c r="B176" s="19">
        <f t="shared" si="11"/>
        <v>0.12660084774709968</v>
      </c>
      <c r="C176" s="22">
        <f t="shared" si="12"/>
        <v>-2.0667160730298706</v>
      </c>
    </row>
    <row r="177" spans="1:3" x14ac:dyDescent="0.25">
      <c r="A177">
        <v>1</v>
      </c>
      <c r="B177" s="19">
        <f t="shared" si="11"/>
        <v>0.12660084774709968</v>
      </c>
      <c r="C177" s="22">
        <f t="shared" si="12"/>
        <v>-2.0667160730298706</v>
      </c>
    </row>
    <row r="178" spans="1:3" x14ac:dyDescent="0.25">
      <c r="A178">
        <v>1</v>
      </c>
      <c r="B178" s="19">
        <f t="shared" si="11"/>
        <v>0.12660084774709968</v>
      </c>
      <c r="C178" s="22">
        <f t="shared" si="12"/>
        <v>-2.0667160730298706</v>
      </c>
    </row>
    <row r="179" spans="1:3" x14ac:dyDescent="0.25">
      <c r="A179">
        <v>1</v>
      </c>
      <c r="B179" s="19">
        <f t="shared" si="11"/>
        <v>0.12660084774709968</v>
      </c>
      <c r="C179" s="22">
        <f t="shared" si="12"/>
        <v>-2.0667160730298706</v>
      </c>
    </row>
    <row r="180" spans="1:3" x14ac:dyDescent="0.25">
      <c r="A180">
        <v>3</v>
      </c>
      <c r="B180" s="19">
        <f t="shared" si="11"/>
        <v>6.8514945759936025E-2</v>
      </c>
      <c r="C180" s="22">
        <f t="shared" si="12"/>
        <v>-2.680703371236683</v>
      </c>
    </row>
    <row r="181" spans="1:3" x14ac:dyDescent="0.25">
      <c r="A181">
        <v>2</v>
      </c>
      <c r="B181" s="19">
        <f t="shared" si="11"/>
        <v>8.8521421161455532E-2</v>
      </c>
      <c r="C181" s="22">
        <f t="shared" si="12"/>
        <v>-2.424510709234811</v>
      </c>
    </row>
    <row r="182" spans="1:3" x14ac:dyDescent="0.25">
      <c r="A182">
        <v>0</v>
      </c>
      <c r="B182" s="19">
        <f t="shared" si="11"/>
        <v>0.2665908981432164</v>
      </c>
      <c r="C182" s="22">
        <f t="shared" si="12"/>
        <v>-1.3220400123183917</v>
      </c>
    </row>
    <row r="183" spans="1:3" x14ac:dyDescent="0.25">
      <c r="A183">
        <v>1</v>
      </c>
      <c r="B183" s="19">
        <f t="shared" si="11"/>
        <v>0.12660084774709968</v>
      </c>
      <c r="C183" s="22">
        <f t="shared" si="12"/>
        <v>-2.0667160730298706</v>
      </c>
    </row>
    <row r="184" spans="1:3" x14ac:dyDescent="0.25">
      <c r="A184">
        <v>1</v>
      </c>
      <c r="B184" s="19">
        <f t="shared" si="11"/>
        <v>0.12660084774709968</v>
      </c>
      <c r="C184" s="22">
        <f t="shared" si="12"/>
        <v>-2.0667160730298706</v>
      </c>
    </row>
    <row r="185" spans="1:3" x14ac:dyDescent="0.25">
      <c r="A185">
        <v>2</v>
      </c>
      <c r="B185" s="19">
        <f t="shared" si="11"/>
        <v>8.8521421161455532E-2</v>
      </c>
      <c r="C185" s="22">
        <f t="shared" si="12"/>
        <v>-2.424510709234811</v>
      </c>
    </row>
    <row r="186" spans="1:3" x14ac:dyDescent="0.25">
      <c r="A186">
        <v>1</v>
      </c>
      <c r="B186" s="19">
        <f t="shared" si="11"/>
        <v>0.12660084774709968</v>
      </c>
      <c r="C186" s="22">
        <f t="shared" si="12"/>
        <v>-2.0667160730298706</v>
      </c>
    </row>
    <row r="187" spans="1:3" x14ac:dyDescent="0.25">
      <c r="A187">
        <v>0</v>
      </c>
      <c r="B187" s="19">
        <f t="shared" si="11"/>
        <v>0.2665908981432164</v>
      </c>
      <c r="C187" s="22">
        <f t="shared" si="12"/>
        <v>-1.3220400123183917</v>
      </c>
    </row>
    <row r="188" spans="1:3" x14ac:dyDescent="0.25">
      <c r="A188">
        <v>0</v>
      </c>
      <c r="B188" s="19">
        <f t="shared" si="11"/>
        <v>0.2665908981432164</v>
      </c>
      <c r="C188" s="22">
        <f t="shared" si="12"/>
        <v>-1.3220400123183917</v>
      </c>
    </row>
    <row r="189" spans="1:3" x14ac:dyDescent="0.25">
      <c r="A189">
        <v>2</v>
      </c>
      <c r="B189" s="19">
        <f t="shared" si="11"/>
        <v>8.8521421161455532E-2</v>
      </c>
      <c r="C189" s="22">
        <f t="shared" si="12"/>
        <v>-2.424510709234811</v>
      </c>
    </row>
    <row r="190" spans="1:3" x14ac:dyDescent="0.25">
      <c r="A190">
        <v>11</v>
      </c>
      <c r="B190" s="19">
        <f t="shared" si="11"/>
        <v>1.9878004230390975E-2</v>
      </c>
      <c r="C190" s="22">
        <f t="shared" si="12"/>
        <v>-3.9181414736186091</v>
      </c>
    </row>
    <row r="191" spans="1:3" x14ac:dyDescent="0.25">
      <c r="A191">
        <v>0</v>
      </c>
      <c r="B191" s="19">
        <f t="shared" si="11"/>
        <v>0.2665908981432164</v>
      </c>
      <c r="C191" s="22">
        <f t="shared" si="12"/>
        <v>-1.3220400123183917</v>
      </c>
    </row>
    <row r="192" spans="1:3" x14ac:dyDescent="0.25">
      <c r="A192">
        <v>3</v>
      </c>
      <c r="B192" s="19">
        <f t="shared" si="11"/>
        <v>6.8514945759936025E-2</v>
      </c>
      <c r="C192" s="22">
        <f t="shared" si="12"/>
        <v>-2.680703371236683</v>
      </c>
    </row>
    <row r="193" spans="1:3" x14ac:dyDescent="0.25">
      <c r="A193">
        <v>0</v>
      </c>
      <c r="B193" s="19">
        <f t="shared" si="11"/>
        <v>0.2665908981432164</v>
      </c>
      <c r="C193" s="22">
        <f t="shared" si="12"/>
        <v>-1.3220400123183917</v>
      </c>
    </row>
    <row r="194" spans="1:3" x14ac:dyDescent="0.25">
      <c r="A194">
        <v>7</v>
      </c>
      <c r="B194" s="19">
        <f t="shared" si="11"/>
        <v>3.3813489052715501E-2</v>
      </c>
      <c r="C194" s="22">
        <f t="shared" si="12"/>
        <v>-3.3868954717062953</v>
      </c>
    </row>
    <row r="195" spans="1:3" x14ac:dyDescent="0.25">
      <c r="A195">
        <v>0</v>
      </c>
      <c r="B195" s="19">
        <f t="shared" si="11"/>
        <v>0.2665908981432164</v>
      </c>
      <c r="C195" s="22">
        <f t="shared" si="12"/>
        <v>-1.3220400123183917</v>
      </c>
    </row>
    <row r="196" spans="1:3" x14ac:dyDescent="0.25">
      <c r="A196">
        <v>1</v>
      </c>
      <c r="B196" s="19">
        <f t="shared" si="11"/>
        <v>0.12660084774709968</v>
      </c>
      <c r="C196" s="22">
        <f t="shared" si="12"/>
        <v>-2.0667160730298706</v>
      </c>
    </row>
    <row r="197" spans="1:3" x14ac:dyDescent="0.25">
      <c r="A197">
        <v>0</v>
      </c>
      <c r="B197" s="19">
        <f t="shared" si="11"/>
        <v>0.2665908981432164</v>
      </c>
      <c r="C197" s="22">
        <f t="shared" si="12"/>
        <v>-1.3220400123183917</v>
      </c>
    </row>
    <row r="198" spans="1:3" x14ac:dyDescent="0.25">
      <c r="A198">
        <v>3</v>
      </c>
      <c r="B198" s="19">
        <f t="shared" si="11"/>
        <v>6.8514945759936025E-2</v>
      </c>
      <c r="C198" s="22">
        <f t="shared" si="12"/>
        <v>-2.680703371236683</v>
      </c>
    </row>
    <row r="199" spans="1:3" x14ac:dyDescent="0.25">
      <c r="A199">
        <v>2</v>
      </c>
      <c r="B199" s="19">
        <f t="shared" si="11"/>
        <v>8.8521421161455532E-2</v>
      </c>
      <c r="C199" s="22">
        <f t="shared" si="12"/>
        <v>-2.424510709234811</v>
      </c>
    </row>
    <row r="200" spans="1:3" x14ac:dyDescent="0.25">
      <c r="A200">
        <v>4</v>
      </c>
      <c r="B200" s="19">
        <f t="shared" si="11"/>
        <v>5.5591720142511909E-2</v>
      </c>
      <c r="C200" s="22">
        <f t="shared" si="12"/>
        <v>-2.8897210071151771</v>
      </c>
    </row>
    <row r="201" spans="1:3" x14ac:dyDescent="0.25">
      <c r="A201">
        <v>5</v>
      </c>
      <c r="B201" s="19">
        <f t="shared" si="11"/>
        <v>4.6353142337216754E-2</v>
      </c>
      <c r="C201" s="22">
        <f t="shared" si="12"/>
        <v>-3.0714661934276002</v>
      </c>
    </row>
    <row r="202" spans="1:3" x14ac:dyDescent="0.25">
      <c r="A202">
        <v>1</v>
      </c>
      <c r="B202" s="19">
        <f t="shared" si="11"/>
        <v>0.12660084774709968</v>
      </c>
      <c r="C202" s="22">
        <f t="shared" si="12"/>
        <v>-2.0667160730298706</v>
      </c>
    </row>
    <row r="203" spans="1:3" x14ac:dyDescent="0.25">
      <c r="A203">
        <v>0</v>
      </c>
      <c r="B203" s="19">
        <f t="shared" si="11"/>
        <v>0.2665908981432164</v>
      </c>
      <c r="C203" s="22">
        <f t="shared" si="12"/>
        <v>-1.3220400123183917</v>
      </c>
    </row>
    <row r="204" spans="1:3" x14ac:dyDescent="0.25">
      <c r="A204">
        <v>0</v>
      </c>
      <c r="B204" s="19">
        <f t="shared" si="11"/>
        <v>0.2665908981432164</v>
      </c>
      <c r="C204" s="22">
        <f t="shared" si="12"/>
        <v>-1.3220400123183917</v>
      </c>
    </row>
    <row r="205" spans="1:3" x14ac:dyDescent="0.25">
      <c r="A205">
        <v>4</v>
      </c>
      <c r="B205" s="19">
        <f t="shared" si="11"/>
        <v>5.5591720142511909E-2</v>
      </c>
      <c r="C205" s="22">
        <f t="shared" si="12"/>
        <v>-2.8897210071151771</v>
      </c>
    </row>
    <row r="206" spans="1:3" x14ac:dyDescent="0.25">
      <c r="A206">
        <v>2</v>
      </c>
      <c r="B206" s="19">
        <f t="shared" si="11"/>
        <v>8.8521421161455532E-2</v>
      </c>
      <c r="C206" s="22">
        <f t="shared" si="12"/>
        <v>-2.424510709234811</v>
      </c>
    </row>
    <row r="207" spans="1:3" x14ac:dyDescent="0.25">
      <c r="A207">
        <v>10</v>
      </c>
      <c r="B207" s="19">
        <f t="shared" si="11"/>
        <v>2.2518062650132387E-2</v>
      </c>
      <c r="C207" s="22">
        <f t="shared" si="12"/>
        <v>-3.7934375073805198</v>
      </c>
    </row>
    <row r="208" spans="1:3" x14ac:dyDescent="0.25">
      <c r="A208">
        <v>1</v>
      </c>
      <c r="B208" s="19">
        <f t="shared" si="11"/>
        <v>0.12660084774709968</v>
      </c>
      <c r="C208" s="22">
        <f t="shared" si="12"/>
        <v>-2.0667160730298706</v>
      </c>
    </row>
    <row r="209" spans="1:3" x14ac:dyDescent="0.25">
      <c r="A209">
        <v>3</v>
      </c>
      <c r="B209" s="19">
        <f t="shared" si="11"/>
        <v>6.8514945759936025E-2</v>
      </c>
      <c r="C209" s="22">
        <f t="shared" si="12"/>
        <v>-2.680703371236683</v>
      </c>
    </row>
    <row r="210" spans="1:3" x14ac:dyDescent="0.25">
      <c r="A210">
        <v>0</v>
      </c>
      <c r="B210" s="19">
        <f t="shared" si="11"/>
        <v>0.2665908981432164</v>
      </c>
      <c r="C210" s="22">
        <f t="shared" si="12"/>
        <v>-1.3220400123183917</v>
      </c>
    </row>
    <row r="211" spans="1:3" x14ac:dyDescent="0.25">
      <c r="A211">
        <v>2</v>
      </c>
      <c r="B211" s="19">
        <f t="shared" si="11"/>
        <v>8.8521421161455532E-2</v>
      </c>
      <c r="C211" s="22">
        <f t="shared" si="12"/>
        <v>-2.424510709234811</v>
      </c>
    </row>
    <row r="212" spans="1:3" x14ac:dyDescent="0.25">
      <c r="A212">
        <v>4</v>
      </c>
      <c r="B212" s="19">
        <f t="shared" si="11"/>
        <v>5.5591720142511909E-2</v>
      </c>
      <c r="C212" s="22">
        <f t="shared" si="12"/>
        <v>-2.8897210071151771</v>
      </c>
    </row>
    <row r="213" spans="1:3" x14ac:dyDescent="0.25">
      <c r="A213">
        <v>4</v>
      </c>
      <c r="B213" s="19">
        <f t="shared" ref="B213:B276" si="13">_xlfn.GAMMA($B$1+A213)/(_xlfn.GAMMA($B$1)*FACT(A213))*(($B$2/($B$2+1))^$B$1)*(1/($B$2+1))^A213</f>
        <v>5.5591720142511909E-2</v>
      </c>
      <c r="C213" s="22">
        <f t="shared" ref="C213:C276" si="14">LN(B213)</f>
        <v>-2.8897210071151771</v>
      </c>
    </row>
    <row r="214" spans="1:3" x14ac:dyDescent="0.25">
      <c r="A214">
        <v>2</v>
      </c>
      <c r="B214" s="19">
        <f t="shared" si="13"/>
        <v>8.8521421161455532E-2</v>
      </c>
      <c r="C214" s="22">
        <f t="shared" si="14"/>
        <v>-2.424510709234811</v>
      </c>
    </row>
    <row r="215" spans="1:3" x14ac:dyDescent="0.25">
      <c r="A215">
        <v>1</v>
      </c>
      <c r="B215" s="19">
        <f t="shared" si="13"/>
        <v>0.12660084774709968</v>
      </c>
      <c r="C215" s="22">
        <f t="shared" si="14"/>
        <v>-2.0667160730298706</v>
      </c>
    </row>
    <row r="216" spans="1:3" x14ac:dyDescent="0.25">
      <c r="A216">
        <v>3</v>
      </c>
      <c r="B216" s="19">
        <f t="shared" si="13"/>
        <v>6.8514945759936025E-2</v>
      </c>
      <c r="C216" s="22">
        <f t="shared" si="14"/>
        <v>-2.680703371236683</v>
      </c>
    </row>
    <row r="217" spans="1:3" x14ac:dyDescent="0.25">
      <c r="A217">
        <v>1</v>
      </c>
      <c r="B217" s="19">
        <f t="shared" si="13"/>
        <v>0.12660084774709968</v>
      </c>
      <c r="C217" s="22">
        <f t="shared" si="14"/>
        <v>-2.0667160730298706</v>
      </c>
    </row>
    <row r="218" spans="1:3" x14ac:dyDescent="0.25">
      <c r="A218">
        <v>5</v>
      </c>
      <c r="B218" s="19">
        <f t="shared" si="13"/>
        <v>4.6353142337216754E-2</v>
      </c>
      <c r="C218" s="22">
        <f t="shared" si="14"/>
        <v>-3.0714661934276002</v>
      </c>
    </row>
    <row r="219" spans="1:3" x14ac:dyDescent="0.25">
      <c r="A219">
        <v>1</v>
      </c>
      <c r="B219" s="19">
        <f t="shared" si="13"/>
        <v>0.12660084774709968</v>
      </c>
      <c r="C219" s="22">
        <f t="shared" si="14"/>
        <v>-2.0667160730298706</v>
      </c>
    </row>
    <row r="220" spans="1:3" x14ac:dyDescent="0.25">
      <c r="A220">
        <v>2</v>
      </c>
      <c r="B220" s="19">
        <f t="shared" si="13"/>
        <v>8.8521421161455532E-2</v>
      </c>
      <c r="C220" s="22">
        <f t="shared" si="14"/>
        <v>-2.424510709234811</v>
      </c>
    </row>
    <row r="221" spans="1:3" x14ac:dyDescent="0.25">
      <c r="A221">
        <v>0</v>
      </c>
      <c r="B221" s="19">
        <f t="shared" si="13"/>
        <v>0.2665908981432164</v>
      </c>
      <c r="C221" s="22">
        <f t="shared" si="14"/>
        <v>-1.3220400123183917</v>
      </c>
    </row>
    <row r="222" spans="1:3" x14ac:dyDescent="0.25">
      <c r="A222">
        <v>0</v>
      </c>
      <c r="B222" s="19">
        <f t="shared" si="13"/>
        <v>0.2665908981432164</v>
      </c>
      <c r="C222" s="22">
        <f t="shared" si="14"/>
        <v>-1.3220400123183917</v>
      </c>
    </row>
    <row r="223" spans="1:3" x14ac:dyDescent="0.25">
      <c r="A223">
        <v>1</v>
      </c>
      <c r="B223" s="19">
        <f t="shared" si="13"/>
        <v>0.12660084774709968</v>
      </c>
      <c r="C223" s="22">
        <f t="shared" si="14"/>
        <v>-2.0667160730298706</v>
      </c>
    </row>
    <row r="224" spans="1:3" x14ac:dyDescent="0.25">
      <c r="A224">
        <v>1</v>
      </c>
      <c r="B224" s="19">
        <f t="shared" si="13"/>
        <v>0.12660084774709968</v>
      </c>
      <c r="C224" s="22">
        <f t="shared" si="14"/>
        <v>-2.0667160730298706</v>
      </c>
    </row>
    <row r="225" spans="1:3" x14ac:dyDescent="0.25">
      <c r="A225">
        <v>3</v>
      </c>
      <c r="B225" s="19">
        <f t="shared" si="13"/>
        <v>6.8514945759936025E-2</v>
      </c>
      <c r="C225" s="22">
        <f t="shared" si="14"/>
        <v>-2.680703371236683</v>
      </c>
    </row>
    <row r="226" spans="1:3" x14ac:dyDescent="0.25">
      <c r="A226">
        <v>0</v>
      </c>
      <c r="B226" s="19">
        <f t="shared" si="13"/>
        <v>0.2665908981432164</v>
      </c>
      <c r="C226" s="22">
        <f t="shared" si="14"/>
        <v>-1.3220400123183917</v>
      </c>
    </row>
    <row r="227" spans="1:3" x14ac:dyDescent="0.25">
      <c r="A227">
        <v>2</v>
      </c>
      <c r="B227" s="19">
        <f t="shared" si="13"/>
        <v>8.8521421161455532E-2</v>
      </c>
      <c r="C227" s="22">
        <f t="shared" si="14"/>
        <v>-2.424510709234811</v>
      </c>
    </row>
    <row r="228" spans="1:3" x14ac:dyDescent="0.25">
      <c r="A228">
        <v>3</v>
      </c>
      <c r="B228" s="19">
        <f t="shared" si="13"/>
        <v>6.8514945759936025E-2</v>
      </c>
      <c r="C228" s="22">
        <f t="shared" si="14"/>
        <v>-2.680703371236683</v>
      </c>
    </row>
    <row r="229" spans="1:3" x14ac:dyDescent="0.25">
      <c r="A229">
        <v>0</v>
      </c>
      <c r="B229" s="19">
        <f t="shared" si="13"/>
        <v>0.2665908981432164</v>
      </c>
      <c r="C229" s="22">
        <f t="shared" si="14"/>
        <v>-1.3220400123183917</v>
      </c>
    </row>
    <row r="230" spans="1:3" x14ac:dyDescent="0.25">
      <c r="A230">
        <v>1</v>
      </c>
      <c r="B230" s="19">
        <f t="shared" si="13"/>
        <v>0.12660084774709968</v>
      </c>
      <c r="C230" s="22">
        <f t="shared" si="14"/>
        <v>-2.0667160730298706</v>
      </c>
    </row>
    <row r="231" spans="1:3" x14ac:dyDescent="0.25">
      <c r="A231">
        <v>0</v>
      </c>
      <c r="B231" s="19">
        <f t="shared" si="13"/>
        <v>0.2665908981432164</v>
      </c>
      <c r="C231" s="22">
        <f t="shared" si="14"/>
        <v>-1.3220400123183917</v>
      </c>
    </row>
    <row r="232" spans="1:3" x14ac:dyDescent="0.25">
      <c r="A232">
        <v>1</v>
      </c>
      <c r="B232" s="19">
        <f t="shared" si="13"/>
        <v>0.12660084774709968</v>
      </c>
      <c r="C232" s="22">
        <f t="shared" si="14"/>
        <v>-2.0667160730298706</v>
      </c>
    </row>
    <row r="233" spans="1:3" x14ac:dyDescent="0.25">
      <c r="A233">
        <v>3</v>
      </c>
      <c r="B233" s="19">
        <f t="shared" si="13"/>
        <v>6.8514945759936025E-2</v>
      </c>
      <c r="C233" s="22">
        <f t="shared" si="14"/>
        <v>-2.680703371236683</v>
      </c>
    </row>
    <row r="234" spans="1:3" x14ac:dyDescent="0.25">
      <c r="A234">
        <v>1</v>
      </c>
      <c r="B234" s="19">
        <f t="shared" si="13"/>
        <v>0.12660084774709968</v>
      </c>
      <c r="C234" s="22">
        <f t="shared" si="14"/>
        <v>-2.0667160730298706</v>
      </c>
    </row>
    <row r="235" spans="1:3" x14ac:dyDescent="0.25">
      <c r="A235">
        <v>0</v>
      </c>
      <c r="B235" s="19">
        <f t="shared" si="13"/>
        <v>0.2665908981432164</v>
      </c>
      <c r="C235" s="22">
        <f t="shared" si="14"/>
        <v>-1.3220400123183917</v>
      </c>
    </row>
    <row r="236" spans="1:3" x14ac:dyDescent="0.25">
      <c r="A236">
        <v>2</v>
      </c>
      <c r="B236" s="19">
        <f t="shared" si="13"/>
        <v>8.8521421161455532E-2</v>
      </c>
      <c r="C236" s="22">
        <f t="shared" si="14"/>
        <v>-2.424510709234811</v>
      </c>
    </row>
    <row r="237" spans="1:3" x14ac:dyDescent="0.25">
      <c r="A237">
        <v>2</v>
      </c>
      <c r="B237" s="19">
        <f t="shared" si="13"/>
        <v>8.8521421161455532E-2</v>
      </c>
      <c r="C237" s="22">
        <f t="shared" si="14"/>
        <v>-2.424510709234811</v>
      </c>
    </row>
    <row r="238" spans="1:3" x14ac:dyDescent="0.25">
      <c r="A238">
        <v>0</v>
      </c>
      <c r="B238" s="19">
        <f t="shared" si="13"/>
        <v>0.2665908981432164</v>
      </c>
      <c r="C238" s="22">
        <f t="shared" si="14"/>
        <v>-1.3220400123183917</v>
      </c>
    </row>
    <row r="239" spans="1:3" x14ac:dyDescent="0.25">
      <c r="A239">
        <v>0</v>
      </c>
      <c r="B239" s="19">
        <f t="shared" si="13"/>
        <v>0.2665908981432164</v>
      </c>
      <c r="C239" s="22">
        <f t="shared" si="14"/>
        <v>-1.3220400123183917</v>
      </c>
    </row>
    <row r="240" spans="1:3" x14ac:dyDescent="0.25">
      <c r="A240">
        <v>0</v>
      </c>
      <c r="B240" s="19">
        <f t="shared" si="13"/>
        <v>0.2665908981432164</v>
      </c>
      <c r="C240" s="22">
        <f t="shared" si="14"/>
        <v>-1.3220400123183917</v>
      </c>
    </row>
    <row r="241" spans="1:3" x14ac:dyDescent="0.25">
      <c r="A241">
        <v>4</v>
      </c>
      <c r="B241" s="19">
        <f t="shared" si="13"/>
        <v>5.5591720142511909E-2</v>
      </c>
      <c r="C241" s="22">
        <f t="shared" si="14"/>
        <v>-2.8897210071151771</v>
      </c>
    </row>
    <row r="242" spans="1:3" x14ac:dyDescent="0.25">
      <c r="A242">
        <v>0</v>
      </c>
      <c r="B242" s="19">
        <f t="shared" si="13"/>
        <v>0.2665908981432164</v>
      </c>
      <c r="C242" s="22">
        <f t="shared" si="14"/>
        <v>-1.3220400123183917</v>
      </c>
    </row>
    <row r="243" spans="1:3" x14ac:dyDescent="0.25">
      <c r="A243">
        <v>1</v>
      </c>
      <c r="B243" s="19">
        <f t="shared" si="13"/>
        <v>0.12660084774709968</v>
      </c>
      <c r="C243" s="22">
        <f t="shared" si="14"/>
        <v>-2.0667160730298706</v>
      </c>
    </row>
    <row r="244" spans="1:3" x14ac:dyDescent="0.25">
      <c r="A244">
        <v>1</v>
      </c>
      <c r="B244" s="19">
        <f t="shared" si="13"/>
        <v>0.12660084774709968</v>
      </c>
      <c r="C244" s="22">
        <f t="shared" si="14"/>
        <v>-2.0667160730298706</v>
      </c>
    </row>
    <row r="245" spans="1:3" x14ac:dyDescent="0.25">
      <c r="A245">
        <v>0</v>
      </c>
      <c r="B245" s="19">
        <f t="shared" si="13"/>
        <v>0.2665908981432164</v>
      </c>
      <c r="C245" s="22">
        <f t="shared" si="14"/>
        <v>-1.3220400123183917</v>
      </c>
    </row>
    <row r="246" spans="1:3" x14ac:dyDescent="0.25">
      <c r="A246">
        <v>4</v>
      </c>
      <c r="B246" s="19">
        <f t="shared" si="13"/>
        <v>5.5591720142511909E-2</v>
      </c>
      <c r="C246" s="22">
        <f t="shared" si="14"/>
        <v>-2.8897210071151771</v>
      </c>
    </row>
    <row r="247" spans="1:3" x14ac:dyDescent="0.25">
      <c r="A247">
        <v>4</v>
      </c>
      <c r="B247" s="19">
        <f t="shared" si="13"/>
        <v>5.5591720142511909E-2</v>
      </c>
      <c r="C247" s="22">
        <f t="shared" si="14"/>
        <v>-2.8897210071151771</v>
      </c>
    </row>
    <row r="248" spans="1:3" x14ac:dyDescent="0.25">
      <c r="A248">
        <v>0</v>
      </c>
      <c r="B248" s="19">
        <f t="shared" si="13"/>
        <v>0.2665908981432164</v>
      </c>
      <c r="C248" s="22">
        <f t="shared" si="14"/>
        <v>-1.3220400123183917</v>
      </c>
    </row>
    <row r="249" spans="1:3" x14ac:dyDescent="0.25">
      <c r="A249">
        <v>2</v>
      </c>
      <c r="B249" s="19">
        <f t="shared" si="13"/>
        <v>8.8521421161455532E-2</v>
      </c>
      <c r="C249" s="22">
        <f t="shared" si="14"/>
        <v>-2.424510709234811</v>
      </c>
    </row>
    <row r="250" spans="1:3" x14ac:dyDescent="0.25">
      <c r="A250">
        <v>3</v>
      </c>
      <c r="B250" s="19">
        <f t="shared" si="13"/>
        <v>6.8514945759936025E-2</v>
      </c>
      <c r="C250" s="22">
        <f t="shared" si="14"/>
        <v>-2.680703371236683</v>
      </c>
    </row>
    <row r="251" spans="1:3" x14ac:dyDescent="0.25">
      <c r="A251">
        <v>4</v>
      </c>
      <c r="B251" s="19">
        <f t="shared" si="13"/>
        <v>5.5591720142511909E-2</v>
      </c>
      <c r="C251" s="22">
        <f t="shared" si="14"/>
        <v>-2.8897210071151771</v>
      </c>
    </row>
    <row r="252" spans="1:3" x14ac:dyDescent="0.25">
      <c r="A252">
        <v>4</v>
      </c>
      <c r="B252" s="19">
        <f t="shared" si="13"/>
        <v>5.5591720142511909E-2</v>
      </c>
      <c r="C252" s="22">
        <f t="shared" si="14"/>
        <v>-2.8897210071151771</v>
      </c>
    </row>
    <row r="253" spans="1:3" x14ac:dyDescent="0.25">
      <c r="A253">
        <v>0</v>
      </c>
      <c r="B253" s="19">
        <f t="shared" si="13"/>
        <v>0.2665908981432164</v>
      </c>
      <c r="C253" s="22">
        <f t="shared" si="14"/>
        <v>-1.3220400123183917</v>
      </c>
    </row>
    <row r="254" spans="1:3" x14ac:dyDescent="0.25">
      <c r="A254">
        <v>1</v>
      </c>
      <c r="B254" s="19">
        <f t="shared" si="13"/>
        <v>0.12660084774709968</v>
      </c>
      <c r="C254" s="22">
        <f t="shared" si="14"/>
        <v>-2.0667160730298706</v>
      </c>
    </row>
    <row r="255" spans="1:3" x14ac:dyDescent="0.25">
      <c r="A255">
        <v>4</v>
      </c>
      <c r="B255" s="19">
        <f t="shared" si="13"/>
        <v>5.5591720142511909E-2</v>
      </c>
      <c r="C255" s="22">
        <f t="shared" si="14"/>
        <v>-2.8897210071151771</v>
      </c>
    </row>
    <row r="256" spans="1:3" x14ac:dyDescent="0.25">
      <c r="A256">
        <v>0</v>
      </c>
      <c r="B256" s="19">
        <f t="shared" si="13"/>
        <v>0.2665908981432164</v>
      </c>
      <c r="C256" s="22">
        <f t="shared" si="14"/>
        <v>-1.3220400123183917</v>
      </c>
    </row>
    <row r="257" spans="1:3" x14ac:dyDescent="0.25">
      <c r="A257">
        <v>3</v>
      </c>
      <c r="B257" s="19">
        <f t="shared" si="13"/>
        <v>6.8514945759936025E-2</v>
      </c>
      <c r="C257" s="22">
        <f t="shared" si="14"/>
        <v>-2.680703371236683</v>
      </c>
    </row>
    <row r="258" spans="1:3" x14ac:dyDescent="0.25">
      <c r="A258">
        <v>0</v>
      </c>
      <c r="B258" s="19">
        <f t="shared" si="13"/>
        <v>0.2665908981432164</v>
      </c>
      <c r="C258" s="22">
        <f t="shared" si="14"/>
        <v>-1.3220400123183917</v>
      </c>
    </row>
    <row r="259" spans="1:3" x14ac:dyDescent="0.25">
      <c r="A259">
        <v>4</v>
      </c>
      <c r="B259" s="19">
        <f t="shared" si="13"/>
        <v>5.5591720142511909E-2</v>
      </c>
      <c r="C259" s="22">
        <f t="shared" si="14"/>
        <v>-2.8897210071151771</v>
      </c>
    </row>
    <row r="260" spans="1:3" x14ac:dyDescent="0.25">
      <c r="A260">
        <v>2</v>
      </c>
      <c r="B260" s="19">
        <f t="shared" si="13"/>
        <v>8.8521421161455532E-2</v>
      </c>
      <c r="C260" s="22">
        <f t="shared" si="14"/>
        <v>-2.424510709234811</v>
      </c>
    </row>
    <row r="261" spans="1:3" x14ac:dyDescent="0.25">
      <c r="A261">
        <v>5</v>
      </c>
      <c r="B261" s="19">
        <f t="shared" si="13"/>
        <v>4.6353142337216754E-2</v>
      </c>
      <c r="C261" s="22">
        <f t="shared" si="14"/>
        <v>-3.0714661934276002</v>
      </c>
    </row>
    <row r="262" spans="1:3" x14ac:dyDescent="0.25">
      <c r="A262">
        <v>3</v>
      </c>
      <c r="B262" s="19">
        <f t="shared" si="13"/>
        <v>6.8514945759936025E-2</v>
      </c>
      <c r="C262" s="22">
        <f t="shared" si="14"/>
        <v>-2.680703371236683</v>
      </c>
    </row>
    <row r="263" spans="1:3" x14ac:dyDescent="0.25">
      <c r="A263">
        <v>0</v>
      </c>
      <c r="B263" s="19">
        <f t="shared" si="13"/>
        <v>0.2665908981432164</v>
      </c>
      <c r="C263" s="22">
        <f t="shared" si="14"/>
        <v>-1.3220400123183917</v>
      </c>
    </row>
    <row r="264" spans="1:3" x14ac:dyDescent="0.25">
      <c r="A264">
        <v>0</v>
      </c>
      <c r="B264" s="19">
        <f t="shared" si="13"/>
        <v>0.2665908981432164</v>
      </c>
      <c r="C264" s="22">
        <f t="shared" si="14"/>
        <v>-1.3220400123183917</v>
      </c>
    </row>
    <row r="265" spans="1:3" x14ac:dyDescent="0.25">
      <c r="A265">
        <v>4</v>
      </c>
      <c r="B265" s="19">
        <f t="shared" si="13"/>
        <v>5.5591720142511909E-2</v>
      </c>
      <c r="C265" s="22">
        <f t="shared" si="14"/>
        <v>-2.8897210071151771</v>
      </c>
    </row>
    <row r="266" spans="1:3" x14ac:dyDescent="0.25">
      <c r="A266">
        <v>3</v>
      </c>
      <c r="B266" s="19">
        <f t="shared" si="13"/>
        <v>6.8514945759936025E-2</v>
      </c>
      <c r="C266" s="22">
        <f t="shared" si="14"/>
        <v>-2.680703371236683</v>
      </c>
    </row>
    <row r="267" spans="1:3" x14ac:dyDescent="0.25">
      <c r="A267">
        <v>1</v>
      </c>
      <c r="B267" s="19">
        <f t="shared" si="13"/>
        <v>0.12660084774709968</v>
      </c>
      <c r="C267" s="22">
        <f t="shared" si="14"/>
        <v>-2.0667160730298706</v>
      </c>
    </row>
    <row r="268" spans="1:3" x14ac:dyDescent="0.25">
      <c r="A268">
        <v>3</v>
      </c>
      <c r="B268" s="19">
        <f t="shared" si="13"/>
        <v>6.8514945759936025E-2</v>
      </c>
      <c r="C268" s="22">
        <f t="shared" si="14"/>
        <v>-2.680703371236683</v>
      </c>
    </row>
    <row r="269" spans="1:3" x14ac:dyDescent="0.25">
      <c r="A269">
        <v>4</v>
      </c>
      <c r="B269" s="19">
        <f t="shared" si="13"/>
        <v>5.5591720142511909E-2</v>
      </c>
      <c r="C269" s="22">
        <f t="shared" si="14"/>
        <v>-2.8897210071151771</v>
      </c>
    </row>
    <row r="270" spans="1:3" x14ac:dyDescent="0.25">
      <c r="A270">
        <v>6</v>
      </c>
      <c r="B270" s="19">
        <f t="shared" si="13"/>
        <v>3.9343111046509137E-2</v>
      </c>
      <c r="C270" s="22">
        <f t="shared" si="14"/>
        <v>-3.2354343881487457</v>
      </c>
    </row>
    <row r="271" spans="1:3" x14ac:dyDescent="0.25">
      <c r="A271">
        <v>7</v>
      </c>
      <c r="B271" s="19">
        <f t="shared" si="13"/>
        <v>3.3813489052715501E-2</v>
      </c>
      <c r="C271" s="22">
        <f t="shared" si="14"/>
        <v>-3.3868954717062953</v>
      </c>
    </row>
    <row r="272" spans="1:3" x14ac:dyDescent="0.25">
      <c r="A272">
        <v>2</v>
      </c>
      <c r="B272" s="19">
        <f t="shared" si="13"/>
        <v>8.8521421161455532E-2</v>
      </c>
      <c r="C272" s="22">
        <f t="shared" si="14"/>
        <v>-2.424510709234811</v>
      </c>
    </row>
    <row r="273" spans="1:3" x14ac:dyDescent="0.25">
      <c r="A273">
        <v>6</v>
      </c>
      <c r="B273" s="19">
        <f t="shared" si="13"/>
        <v>3.9343111046509137E-2</v>
      </c>
      <c r="C273" s="22">
        <f t="shared" si="14"/>
        <v>-3.2354343881487457</v>
      </c>
    </row>
    <row r="274" spans="1:3" x14ac:dyDescent="0.25">
      <c r="A274">
        <v>3</v>
      </c>
      <c r="B274" s="19">
        <f t="shared" si="13"/>
        <v>6.8514945759936025E-2</v>
      </c>
      <c r="C274" s="22">
        <f t="shared" si="14"/>
        <v>-2.680703371236683</v>
      </c>
    </row>
    <row r="275" spans="1:3" x14ac:dyDescent="0.25">
      <c r="A275">
        <v>1</v>
      </c>
      <c r="B275" s="19">
        <f t="shared" si="13"/>
        <v>0.12660084774709968</v>
      </c>
      <c r="C275" s="22">
        <f t="shared" si="14"/>
        <v>-2.0667160730298706</v>
      </c>
    </row>
    <row r="276" spans="1:3" x14ac:dyDescent="0.25">
      <c r="A276">
        <v>9</v>
      </c>
      <c r="B276" s="19">
        <f t="shared" si="13"/>
        <v>2.5627163173239056E-2</v>
      </c>
      <c r="C276" s="22">
        <f t="shared" si="14"/>
        <v>-3.6641024285697923</v>
      </c>
    </row>
    <row r="277" spans="1:3" x14ac:dyDescent="0.25">
      <c r="A277">
        <v>6</v>
      </c>
      <c r="B277" s="19">
        <f t="shared" ref="B277:B340" si="15">_xlfn.GAMMA($B$1+A277)/(_xlfn.GAMMA($B$1)*FACT(A277))*(($B$2/($B$2+1))^$B$1)*(1/($B$2+1))^A277</f>
        <v>3.9343111046509137E-2</v>
      </c>
      <c r="C277" s="22">
        <f t="shared" ref="C277:C340" si="16">LN(B277)</f>
        <v>-3.2354343881487457</v>
      </c>
    </row>
    <row r="278" spans="1:3" x14ac:dyDescent="0.25">
      <c r="A278">
        <v>4</v>
      </c>
      <c r="B278" s="19">
        <f t="shared" si="15"/>
        <v>5.5591720142511909E-2</v>
      </c>
      <c r="C278" s="22">
        <f t="shared" si="16"/>
        <v>-2.8897210071151771</v>
      </c>
    </row>
    <row r="279" spans="1:3" x14ac:dyDescent="0.25">
      <c r="A279">
        <v>5</v>
      </c>
      <c r="B279" s="19">
        <f t="shared" si="15"/>
        <v>4.6353142337216754E-2</v>
      </c>
      <c r="C279" s="22">
        <f t="shared" si="16"/>
        <v>-3.0714661934276002</v>
      </c>
    </row>
    <row r="280" spans="1:3" x14ac:dyDescent="0.25">
      <c r="A280">
        <v>3</v>
      </c>
      <c r="B280" s="19">
        <f t="shared" si="15"/>
        <v>6.8514945759936025E-2</v>
      </c>
      <c r="C280" s="22">
        <f t="shared" si="16"/>
        <v>-2.680703371236683</v>
      </c>
    </row>
    <row r="281" spans="1:3" x14ac:dyDescent="0.25">
      <c r="A281">
        <v>7</v>
      </c>
      <c r="B281" s="19">
        <f t="shared" si="15"/>
        <v>3.3813489052715501E-2</v>
      </c>
      <c r="C281" s="22">
        <f t="shared" si="16"/>
        <v>-3.3868954717062953</v>
      </c>
    </row>
    <row r="282" spans="1:3" x14ac:dyDescent="0.25">
      <c r="A282">
        <v>2</v>
      </c>
      <c r="B282" s="19">
        <f t="shared" si="15"/>
        <v>8.8521421161455532E-2</v>
      </c>
      <c r="C282" s="22">
        <f t="shared" si="16"/>
        <v>-2.424510709234811</v>
      </c>
    </row>
    <row r="283" spans="1:3" x14ac:dyDescent="0.25">
      <c r="A283">
        <v>1</v>
      </c>
      <c r="B283" s="19">
        <f t="shared" si="15"/>
        <v>0.12660084774709968</v>
      </c>
      <c r="C283" s="22">
        <f t="shared" si="16"/>
        <v>-2.0667160730298706</v>
      </c>
    </row>
    <row r="284" spans="1:3" x14ac:dyDescent="0.25">
      <c r="A284">
        <v>6</v>
      </c>
      <c r="B284" s="19">
        <f t="shared" si="15"/>
        <v>3.9343111046509137E-2</v>
      </c>
      <c r="C284" s="22">
        <f t="shared" si="16"/>
        <v>-3.2354343881487457</v>
      </c>
    </row>
    <row r="285" spans="1:3" x14ac:dyDescent="0.25">
      <c r="A285">
        <v>1</v>
      </c>
      <c r="B285" s="19">
        <f t="shared" si="15"/>
        <v>0.12660084774709968</v>
      </c>
      <c r="C285" s="22">
        <f t="shared" si="16"/>
        <v>-2.0667160730298706</v>
      </c>
    </row>
    <row r="286" spans="1:3" x14ac:dyDescent="0.25">
      <c r="A286">
        <v>2</v>
      </c>
      <c r="B286" s="19">
        <f t="shared" si="15"/>
        <v>8.8521421161455532E-2</v>
      </c>
      <c r="C286" s="22">
        <f t="shared" si="16"/>
        <v>-2.424510709234811</v>
      </c>
    </row>
    <row r="287" spans="1:3" x14ac:dyDescent="0.25">
      <c r="A287">
        <v>4</v>
      </c>
      <c r="B287" s="19">
        <f t="shared" si="15"/>
        <v>5.5591720142511909E-2</v>
      </c>
      <c r="C287" s="22">
        <f t="shared" si="16"/>
        <v>-2.8897210071151771</v>
      </c>
    </row>
    <row r="288" spans="1:3" x14ac:dyDescent="0.25">
      <c r="A288">
        <v>5</v>
      </c>
      <c r="B288" s="19">
        <f t="shared" si="15"/>
        <v>4.6353142337216754E-2</v>
      </c>
      <c r="C288" s="22">
        <f t="shared" si="16"/>
        <v>-3.0714661934276002</v>
      </c>
    </row>
    <row r="289" spans="1:3" x14ac:dyDescent="0.25">
      <c r="A289">
        <v>4</v>
      </c>
      <c r="B289" s="19">
        <f t="shared" si="15"/>
        <v>5.5591720142511909E-2</v>
      </c>
      <c r="C289" s="22">
        <f t="shared" si="16"/>
        <v>-2.8897210071151771</v>
      </c>
    </row>
    <row r="290" spans="1:3" x14ac:dyDescent="0.25">
      <c r="A290">
        <v>15</v>
      </c>
      <c r="B290" s="19">
        <f t="shared" si="15"/>
        <v>1.2476189989187829E-2</v>
      </c>
      <c r="C290" s="22">
        <f t="shared" si="16"/>
        <v>-4.3839332519790268</v>
      </c>
    </row>
    <row r="291" spans="1:3" x14ac:dyDescent="0.25">
      <c r="A291">
        <v>19</v>
      </c>
      <c r="B291" s="19">
        <f t="shared" si="15"/>
        <v>8.1059122710768448E-3</v>
      </c>
      <c r="C291" s="22">
        <f t="shared" si="16"/>
        <v>-4.8151615735490143</v>
      </c>
    </row>
    <row r="292" spans="1:3" x14ac:dyDescent="0.25">
      <c r="A292">
        <v>23</v>
      </c>
      <c r="B292" s="19">
        <f t="shared" si="15"/>
        <v>5.3804905576632809E-3</v>
      </c>
      <c r="C292" s="22">
        <f t="shared" si="16"/>
        <v>-5.2249757272434447</v>
      </c>
    </row>
    <row r="293" spans="1:3" x14ac:dyDescent="0.25">
      <c r="A293">
        <v>26</v>
      </c>
      <c r="B293" s="19">
        <f t="shared" si="15"/>
        <v>3.9957811581459871E-3</v>
      </c>
      <c r="C293" s="22">
        <f t="shared" si="16"/>
        <v>-5.5225161849242319</v>
      </c>
    </row>
    <row r="294" spans="1:3" x14ac:dyDescent="0.25">
      <c r="A294">
        <v>35</v>
      </c>
      <c r="B294" s="19">
        <f t="shared" si="15"/>
        <v>1.6925724571944913E-3</v>
      </c>
      <c r="C294" s="22">
        <f t="shared" si="16"/>
        <v>-6.3815057433441291</v>
      </c>
    </row>
    <row r="295" spans="1:3" x14ac:dyDescent="0.25">
      <c r="A295">
        <v>31</v>
      </c>
      <c r="B295" s="19">
        <f t="shared" si="15"/>
        <v>2.4667176188373678E-3</v>
      </c>
      <c r="C295" s="22">
        <f t="shared" si="16"/>
        <v>-6.0048669113680413</v>
      </c>
    </row>
    <row r="296" spans="1:3" x14ac:dyDescent="0.25">
      <c r="A296">
        <v>21</v>
      </c>
      <c r="B296" s="19">
        <f t="shared" si="15"/>
        <v>6.5898314995891903E-3</v>
      </c>
      <c r="C296" s="22">
        <f t="shared" si="16"/>
        <v>-5.0222274999009606</v>
      </c>
    </row>
    <row r="297" spans="1:3" x14ac:dyDescent="0.25">
      <c r="A297">
        <v>6</v>
      </c>
      <c r="B297" s="19">
        <f t="shared" si="15"/>
        <v>3.9343111046509137E-2</v>
      </c>
      <c r="C297" s="22">
        <f t="shared" si="16"/>
        <v>-3.2354343881487457</v>
      </c>
    </row>
    <row r="298" spans="1:3" x14ac:dyDescent="0.25">
      <c r="A298">
        <v>12</v>
      </c>
      <c r="B298" s="19">
        <f t="shared" si="15"/>
        <v>1.7615034731090544E-2</v>
      </c>
      <c r="C298" s="22">
        <f t="shared" si="16"/>
        <v>-4.039002495513869</v>
      </c>
    </row>
    <row r="299" spans="1:3" x14ac:dyDescent="0.25">
      <c r="A299">
        <v>16</v>
      </c>
      <c r="B299" s="19">
        <f t="shared" si="15"/>
        <v>1.1172479663749518E-2</v>
      </c>
      <c r="C299" s="22">
        <f t="shared" si="16"/>
        <v>-4.4943016973642296</v>
      </c>
    </row>
    <row r="300" spans="1:3" x14ac:dyDescent="0.25">
      <c r="A300">
        <v>20</v>
      </c>
      <c r="B300" s="19">
        <f t="shared" si="15"/>
        <v>7.3043376047756845E-3</v>
      </c>
      <c r="C300" s="22">
        <f t="shared" si="16"/>
        <v>-4.919286914855193</v>
      </c>
    </row>
    <row r="301" spans="1:3" x14ac:dyDescent="0.25">
      <c r="A301">
        <v>23</v>
      </c>
      <c r="B301" s="19">
        <f t="shared" si="15"/>
        <v>5.3804905576632809E-3</v>
      </c>
      <c r="C301" s="22">
        <f t="shared" si="16"/>
        <v>-5.2249757272434447</v>
      </c>
    </row>
    <row r="302" spans="1:3" x14ac:dyDescent="0.25">
      <c r="A302">
        <v>14</v>
      </c>
      <c r="B302" s="19">
        <f t="shared" si="15"/>
        <v>1.3961174103555062E-2</v>
      </c>
      <c r="C302" s="22">
        <f t="shared" si="16"/>
        <v>-4.2714750803453363</v>
      </c>
    </row>
    <row r="303" spans="1:3" x14ac:dyDescent="0.25">
      <c r="A303">
        <v>15</v>
      </c>
      <c r="B303" s="19">
        <f t="shared" si="15"/>
        <v>1.2476189989187829E-2</v>
      </c>
      <c r="C303" s="22">
        <f t="shared" si="16"/>
        <v>-4.3839332519790268</v>
      </c>
    </row>
    <row r="304" spans="1:3" x14ac:dyDescent="0.25">
      <c r="A304">
        <v>21</v>
      </c>
      <c r="B304" s="19">
        <f t="shared" si="15"/>
        <v>6.5898314995891903E-3</v>
      </c>
      <c r="C304" s="22">
        <f t="shared" si="16"/>
        <v>-5.0222274999009606</v>
      </c>
    </row>
    <row r="305" spans="1:3" x14ac:dyDescent="0.25">
      <c r="A305">
        <v>12</v>
      </c>
      <c r="B305" s="19">
        <f t="shared" si="15"/>
        <v>1.7615034731090544E-2</v>
      </c>
      <c r="C305" s="22">
        <f t="shared" si="16"/>
        <v>-4.039002495513869</v>
      </c>
    </row>
    <row r="306" spans="1:3" x14ac:dyDescent="0.25">
      <c r="A306">
        <v>29</v>
      </c>
      <c r="B306" s="19">
        <f t="shared" si="15"/>
        <v>2.9864347764680249E-3</v>
      </c>
      <c r="C306" s="22">
        <f t="shared" si="16"/>
        <v>-5.8136749854852701</v>
      </c>
    </row>
    <row r="307" spans="1:3" x14ac:dyDescent="0.25">
      <c r="A307">
        <v>16</v>
      </c>
      <c r="B307" s="19">
        <f t="shared" si="15"/>
        <v>1.1172479663749518E-2</v>
      </c>
      <c r="C307" s="22">
        <f t="shared" si="16"/>
        <v>-4.4943016973642296</v>
      </c>
    </row>
    <row r="308" spans="1:3" x14ac:dyDescent="0.25">
      <c r="A308">
        <v>46</v>
      </c>
      <c r="B308" s="19">
        <f t="shared" si="15"/>
        <v>6.18440764470078E-4</v>
      </c>
      <c r="C308" s="22">
        <f t="shared" si="16"/>
        <v>-7.3883091436041353</v>
      </c>
    </row>
    <row r="309" spans="1:3" x14ac:dyDescent="0.25">
      <c r="A309">
        <v>29</v>
      </c>
      <c r="B309" s="19">
        <f t="shared" si="15"/>
        <v>2.9864347764680249E-3</v>
      </c>
      <c r="C309" s="22">
        <f t="shared" si="16"/>
        <v>-5.8136749854852701</v>
      </c>
    </row>
    <row r="310" spans="1:3" x14ac:dyDescent="0.25">
      <c r="A310">
        <v>10</v>
      </c>
      <c r="B310" s="19">
        <f t="shared" si="15"/>
        <v>2.2518062650132387E-2</v>
      </c>
      <c r="C310" s="22">
        <f t="shared" si="16"/>
        <v>-3.7934375073805198</v>
      </c>
    </row>
    <row r="311" spans="1:3" x14ac:dyDescent="0.25">
      <c r="A311">
        <v>34</v>
      </c>
      <c r="B311" s="19">
        <f t="shared" si="15"/>
        <v>1.8584861624830415E-3</v>
      </c>
      <c r="C311" s="22">
        <f t="shared" si="16"/>
        <v>-6.2879930137843916</v>
      </c>
    </row>
    <row r="312" spans="1:3" x14ac:dyDescent="0.25">
      <c r="A312">
        <v>23</v>
      </c>
      <c r="B312" s="19">
        <f t="shared" si="15"/>
        <v>5.3804905576632809E-3</v>
      </c>
      <c r="C312" s="22">
        <f t="shared" si="16"/>
        <v>-5.2249757272434447</v>
      </c>
    </row>
    <row r="313" spans="1:3" x14ac:dyDescent="0.25">
      <c r="A313">
        <v>20</v>
      </c>
      <c r="B313" s="19">
        <f t="shared" si="15"/>
        <v>7.3043376047756845E-3</v>
      </c>
      <c r="C313" s="22">
        <f t="shared" si="16"/>
        <v>-4.919286914855193</v>
      </c>
    </row>
    <row r="314" spans="1:3" x14ac:dyDescent="0.25">
      <c r="A314">
        <v>30</v>
      </c>
      <c r="B314" s="19">
        <f t="shared" si="15"/>
        <v>2.7134446597116713E-3</v>
      </c>
      <c r="C314" s="22">
        <f t="shared" si="16"/>
        <v>-5.9095363590997136</v>
      </c>
    </row>
    <row r="315" spans="1:3" x14ac:dyDescent="0.25">
      <c r="A315">
        <v>12</v>
      </c>
      <c r="B315" s="19">
        <f t="shared" si="15"/>
        <v>1.7615034731090544E-2</v>
      </c>
      <c r="C315" s="22">
        <f t="shared" si="16"/>
        <v>-4.039002495513869</v>
      </c>
    </row>
    <row r="316" spans="1:3" x14ac:dyDescent="0.25">
      <c r="A316">
        <v>14</v>
      </c>
      <c r="B316" s="19">
        <f t="shared" si="15"/>
        <v>1.3961174103555062E-2</v>
      </c>
      <c r="C316" s="22">
        <f t="shared" si="16"/>
        <v>-4.2714750803453363</v>
      </c>
    </row>
    <row r="317" spans="1:3" x14ac:dyDescent="0.25">
      <c r="A317">
        <v>31</v>
      </c>
      <c r="B317" s="19">
        <f t="shared" si="15"/>
        <v>2.4667176188373678E-3</v>
      </c>
      <c r="C317" s="22">
        <f t="shared" si="16"/>
        <v>-6.0048669113680413</v>
      </c>
    </row>
    <row r="318" spans="1:3" x14ac:dyDescent="0.25">
      <c r="A318">
        <v>22</v>
      </c>
      <c r="B318" s="19">
        <f t="shared" si="15"/>
        <v>5.9516174829857696E-3</v>
      </c>
      <c r="C318" s="22">
        <f t="shared" si="16"/>
        <v>-5.1240922504880331</v>
      </c>
    </row>
    <row r="319" spans="1:3" x14ac:dyDescent="0.25">
      <c r="A319">
        <v>18</v>
      </c>
      <c r="B319" s="19">
        <f t="shared" si="15"/>
        <v>9.0072530688134148E-3</v>
      </c>
      <c r="C319" s="22">
        <f t="shared" si="16"/>
        <v>-4.7097251296713436</v>
      </c>
    </row>
    <row r="320" spans="1:3" x14ac:dyDescent="0.25">
      <c r="A320">
        <v>10</v>
      </c>
      <c r="B320" s="19">
        <f t="shared" si="15"/>
        <v>2.2518062650132387E-2</v>
      </c>
      <c r="C320" s="22">
        <f t="shared" si="16"/>
        <v>-3.7934375073805198</v>
      </c>
    </row>
    <row r="321" spans="1:3" x14ac:dyDescent="0.25">
      <c r="A321">
        <v>16</v>
      </c>
      <c r="B321" s="19">
        <f t="shared" si="15"/>
        <v>1.1172479663749518E-2</v>
      </c>
      <c r="C321" s="22">
        <f t="shared" si="16"/>
        <v>-4.4943016973642296</v>
      </c>
    </row>
    <row r="322" spans="1:3" x14ac:dyDescent="0.25">
      <c r="A322">
        <v>11</v>
      </c>
      <c r="B322" s="19">
        <f t="shared" si="15"/>
        <v>1.9878004230390975E-2</v>
      </c>
      <c r="C322" s="22">
        <f t="shared" si="16"/>
        <v>-3.9181414736186091</v>
      </c>
    </row>
    <row r="323" spans="1:3" x14ac:dyDescent="0.25">
      <c r="A323">
        <v>18</v>
      </c>
      <c r="B323" s="19">
        <f t="shared" si="15"/>
        <v>9.0072530688134148E-3</v>
      </c>
      <c r="C323" s="22">
        <f t="shared" si="16"/>
        <v>-4.7097251296713436</v>
      </c>
    </row>
    <row r="324" spans="1:3" x14ac:dyDescent="0.25">
      <c r="A324">
        <v>17</v>
      </c>
      <c r="B324" s="19">
        <f t="shared" si="15"/>
        <v>1.0023430404112828E-2</v>
      </c>
      <c r="C324" s="22">
        <f t="shared" si="16"/>
        <v>-4.6028298862158756</v>
      </c>
    </row>
    <row r="325" spans="1:3" x14ac:dyDescent="0.25">
      <c r="A325">
        <v>22</v>
      </c>
      <c r="B325" s="19">
        <f t="shared" si="15"/>
        <v>5.9516174829857696E-3</v>
      </c>
      <c r="C325" s="22">
        <f t="shared" si="16"/>
        <v>-5.1240922504880331</v>
      </c>
    </row>
    <row r="326" spans="1:3" x14ac:dyDescent="0.25">
      <c r="A326">
        <v>20</v>
      </c>
      <c r="B326" s="19">
        <f t="shared" si="15"/>
        <v>7.3043376047756845E-3</v>
      </c>
      <c r="C326" s="22">
        <f t="shared" si="16"/>
        <v>-4.919286914855193</v>
      </c>
    </row>
    <row r="327" spans="1:3" x14ac:dyDescent="0.25">
      <c r="A327">
        <v>29</v>
      </c>
      <c r="B327" s="19">
        <f t="shared" si="15"/>
        <v>2.9864347764680249E-3</v>
      </c>
      <c r="C327" s="22">
        <f t="shared" si="16"/>
        <v>-5.8136749854852701</v>
      </c>
    </row>
    <row r="328" spans="1:3" x14ac:dyDescent="0.25">
      <c r="A328">
        <v>11</v>
      </c>
      <c r="B328" s="19">
        <f t="shared" si="15"/>
        <v>1.9878004230390975E-2</v>
      </c>
      <c r="C328" s="22">
        <f t="shared" si="16"/>
        <v>-3.9181414736186091</v>
      </c>
    </row>
    <row r="329" spans="1:3" x14ac:dyDescent="0.25">
      <c r="A329">
        <v>26</v>
      </c>
      <c r="B329" s="19">
        <f t="shared" si="15"/>
        <v>3.9957811581459871E-3</v>
      </c>
      <c r="C329" s="22">
        <f t="shared" si="16"/>
        <v>-5.5225161849242319</v>
      </c>
    </row>
    <row r="330" spans="1:3" x14ac:dyDescent="0.25">
      <c r="A330">
        <v>8</v>
      </c>
      <c r="B330" s="19">
        <f t="shared" si="15"/>
        <v>2.9331952754912342E-2</v>
      </c>
      <c r="C330" s="22">
        <f t="shared" si="16"/>
        <v>-3.5290778194530832</v>
      </c>
    </row>
    <row r="331" spans="1:3" x14ac:dyDescent="0.25">
      <c r="A331">
        <v>10</v>
      </c>
      <c r="B331" s="19">
        <f t="shared" si="15"/>
        <v>2.2518062650132387E-2</v>
      </c>
      <c r="C331" s="22">
        <f t="shared" si="16"/>
        <v>-3.7934375073805198</v>
      </c>
    </row>
    <row r="332" spans="1:3" x14ac:dyDescent="0.25">
      <c r="A332">
        <v>12</v>
      </c>
      <c r="B332" s="19">
        <f t="shared" si="15"/>
        <v>1.7615034731090544E-2</v>
      </c>
      <c r="C332" s="22">
        <f t="shared" si="16"/>
        <v>-4.039002495513869</v>
      </c>
    </row>
    <row r="333" spans="1:3" x14ac:dyDescent="0.25">
      <c r="A333">
        <v>15</v>
      </c>
      <c r="B333" s="19">
        <f t="shared" si="15"/>
        <v>1.2476189989187829E-2</v>
      </c>
      <c r="C333" s="22">
        <f t="shared" si="16"/>
        <v>-4.3839332519790268</v>
      </c>
    </row>
    <row r="334" spans="1:3" x14ac:dyDescent="0.25">
      <c r="A334">
        <v>7</v>
      </c>
      <c r="B334" s="19">
        <f t="shared" si="15"/>
        <v>3.3813489052715501E-2</v>
      </c>
      <c r="C334" s="22">
        <f t="shared" si="16"/>
        <v>-3.3868954717062953</v>
      </c>
    </row>
    <row r="335" spans="1:3" x14ac:dyDescent="0.25">
      <c r="A335">
        <v>12</v>
      </c>
      <c r="B335" s="19">
        <f t="shared" si="15"/>
        <v>1.7615034731090544E-2</v>
      </c>
      <c r="C335" s="22">
        <f t="shared" si="16"/>
        <v>-4.039002495513869</v>
      </c>
    </row>
    <row r="336" spans="1:3" x14ac:dyDescent="0.25">
      <c r="A336">
        <v>28</v>
      </c>
      <c r="B336" s="19">
        <f t="shared" si="15"/>
        <v>3.2887561013505875E-3</v>
      </c>
      <c r="C336" s="22">
        <f t="shared" si="16"/>
        <v>-5.717245870392766</v>
      </c>
    </row>
    <row r="337" spans="1:3" x14ac:dyDescent="0.25">
      <c r="A337">
        <v>15</v>
      </c>
      <c r="B337" s="19">
        <f t="shared" si="15"/>
        <v>1.2476189989187829E-2</v>
      </c>
      <c r="C337" s="22">
        <f t="shared" si="16"/>
        <v>-4.3839332519790268</v>
      </c>
    </row>
    <row r="338" spans="1:3" x14ac:dyDescent="0.25">
      <c r="A338">
        <v>19</v>
      </c>
      <c r="B338" s="19">
        <f t="shared" si="15"/>
        <v>8.1059122710768448E-3</v>
      </c>
      <c r="C338" s="22">
        <f t="shared" si="16"/>
        <v>-4.8151615735490143</v>
      </c>
    </row>
    <row r="339" spans="1:3" x14ac:dyDescent="0.25">
      <c r="A339">
        <v>19</v>
      </c>
      <c r="B339" s="19">
        <f t="shared" si="15"/>
        <v>8.1059122710768448E-3</v>
      </c>
      <c r="C339" s="22">
        <f t="shared" si="16"/>
        <v>-4.8151615735490143</v>
      </c>
    </row>
    <row r="340" spans="1:3" x14ac:dyDescent="0.25">
      <c r="A340">
        <v>25</v>
      </c>
      <c r="B340" s="19">
        <f t="shared" si="15"/>
        <v>4.4089473325008991E-3</v>
      </c>
      <c r="C340" s="22">
        <f t="shared" si="16"/>
        <v>-5.4241193181299634</v>
      </c>
    </row>
    <row r="341" spans="1:3" x14ac:dyDescent="0.25">
      <c r="A341">
        <v>16</v>
      </c>
      <c r="B341" s="19">
        <f t="shared" ref="B341:B404" si="17">_xlfn.GAMMA($B$1+A341)/(_xlfn.GAMMA($B$1)*FACT(A341))*(($B$2/($B$2+1))^$B$1)*(1/($B$2+1))^A341</f>
        <v>1.1172479663749518E-2</v>
      </c>
      <c r="C341" s="22">
        <f t="shared" ref="C341:C404" si="18">LN(B341)</f>
        <v>-4.4943016973642296</v>
      </c>
    </row>
    <row r="342" spans="1:3" x14ac:dyDescent="0.25">
      <c r="A342">
        <v>17</v>
      </c>
      <c r="B342" s="19">
        <f t="shared" si="17"/>
        <v>1.0023430404112828E-2</v>
      </c>
      <c r="C342" s="22">
        <f t="shared" si="18"/>
        <v>-4.6028298862158756</v>
      </c>
    </row>
    <row r="343" spans="1:3" x14ac:dyDescent="0.25">
      <c r="A343">
        <v>19</v>
      </c>
      <c r="B343" s="19">
        <f t="shared" si="17"/>
        <v>8.1059122710768448E-3</v>
      </c>
      <c r="C343" s="22">
        <f t="shared" si="18"/>
        <v>-4.8151615735490143</v>
      </c>
    </row>
    <row r="344" spans="1:3" x14ac:dyDescent="0.25">
      <c r="A344">
        <v>7</v>
      </c>
      <c r="B344" s="19">
        <f t="shared" si="17"/>
        <v>3.3813489052715501E-2</v>
      </c>
      <c r="C344" s="22">
        <f t="shared" si="18"/>
        <v>-3.3868954717062953</v>
      </c>
    </row>
    <row r="345" spans="1:3" x14ac:dyDescent="0.25">
      <c r="A345">
        <v>8</v>
      </c>
      <c r="B345" s="19">
        <f t="shared" si="17"/>
        <v>2.9331952754912342E-2</v>
      </c>
      <c r="C345" s="22">
        <f t="shared" si="18"/>
        <v>-3.5290778194530832</v>
      </c>
    </row>
    <row r="346" spans="1:3" x14ac:dyDescent="0.25">
      <c r="A346">
        <v>10</v>
      </c>
      <c r="B346" s="19">
        <f t="shared" si="17"/>
        <v>2.2518062650132387E-2</v>
      </c>
      <c r="C346" s="22">
        <f t="shared" si="18"/>
        <v>-3.7934375073805198</v>
      </c>
    </row>
    <row r="347" spans="1:3" x14ac:dyDescent="0.25">
      <c r="A347">
        <v>15</v>
      </c>
      <c r="B347" s="19">
        <f t="shared" si="17"/>
        <v>1.2476189989187829E-2</v>
      </c>
      <c r="C347" s="22">
        <f t="shared" si="18"/>
        <v>-4.3839332519790268</v>
      </c>
    </row>
    <row r="348" spans="1:3" x14ac:dyDescent="0.25">
      <c r="A348">
        <v>20</v>
      </c>
      <c r="B348" s="19">
        <f t="shared" si="17"/>
        <v>7.3043376047756845E-3</v>
      </c>
      <c r="C348" s="22">
        <f t="shared" si="18"/>
        <v>-4.919286914855193</v>
      </c>
    </row>
    <row r="349" spans="1:3" x14ac:dyDescent="0.25">
      <c r="A349">
        <v>14</v>
      </c>
      <c r="B349" s="19">
        <f t="shared" si="17"/>
        <v>1.3961174103555062E-2</v>
      </c>
      <c r="C349" s="22">
        <f t="shared" si="18"/>
        <v>-4.2714750803453363</v>
      </c>
    </row>
    <row r="350" spans="1:3" x14ac:dyDescent="0.25">
      <c r="A350">
        <v>13</v>
      </c>
      <c r="B350" s="19">
        <f t="shared" si="17"/>
        <v>1.5660349188060585E-2</v>
      </c>
      <c r="C350" s="22">
        <f t="shared" si="18"/>
        <v>-4.156623290579919</v>
      </c>
    </row>
    <row r="351" spans="1:3" x14ac:dyDescent="0.25">
      <c r="A351">
        <v>20</v>
      </c>
      <c r="B351" s="19">
        <f t="shared" si="17"/>
        <v>7.3043376047756845E-3</v>
      </c>
      <c r="C351" s="22">
        <f t="shared" si="18"/>
        <v>-4.919286914855193</v>
      </c>
    </row>
    <row r="352" spans="1:3" x14ac:dyDescent="0.25">
      <c r="A352">
        <v>21</v>
      </c>
      <c r="B352" s="19">
        <f t="shared" si="17"/>
        <v>6.5898314995891903E-3</v>
      </c>
      <c r="C352" s="22">
        <f t="shared" si="18"/>
        <v>-5.0222274999009606</v>
      </c>
    </row>
    <row r="353" spans="1:3" x14ac:dyDescent="0.25">
      <c r="A353">
        <v>10</v>
      </c>
      <c r="B353" s="19">
        <f t="shared" si="17"/>
        <v>2.2518062650132387E-2</v>
      </c>
      <c r="C353" s="22">
        <f t="shared" si="18"/>
        <v>-3.7934375073805198</v>
      </c>
    </row>
    <row r="354" spans="1:3" x14ac:dyDescent="0.25">
      <c r="A354">
        <v>2</v>
      </c>
      <c r="B354" s="19">
        <f t="shared" si="17"/>
        <v>8.8521421161455532E-2</v>
      </c>
      <c r="C354" s="22">
        <f t="shared" si="18"/>
        <v>-2.424510709234811</v>
      </c>
    </row>
    <row r="355" spans="1:3" x14ac:dyDescent="0.25">
      <c r="A355">
        <v>5</v>
      </c>
      <c r="B355" s="19">
        <f t="shared" si="17"/>
        <v>4.6353142337216754E-2</v>
      </c>
      <c r="C355" s="22">
        <f t="shared" si="18"/>
        <v>-3.0714661934276002</v>
      </c>
    </row>
    <row r="356" spans="1:3" x14ac:dyDescent="0.25">
      <c r="A356">
        <v>5</v>
      </c>
      <c r="B356" s="19">
        <f t="shared" si="17"/>
        <v>4.6353142337216754E-2</v>
      </c>
      <c r="C356" s="22">
        <f t="shared" si="18"/>
        <v>-3.0714661934276002</v>
      </c>
    </row>
    <row r="357" spans="1:3" x14ac:dyDescent="0.25">
      <c r="A357">
        <v>2</v>
      </c>
      <c r="B357" s="19">
        <f t="shared" si="17"/>
        <v>8.8521421161455532E-2</v>
      </c>
      <c r="C357" s="22">
        <f t="shared" si="18"/>
        <v>-2.424510709234811</v>
      </c>
    </row>
    <row r="358" spans="1:3" x14ac:dyDescent="0.25">
      <c r="A358">
        <v>2</v>
      </c>
      <c r="B358" s="19">
        <f t="shared" si="17"/>
        <v>8.8521421161455532E-2</v>
      </c>
      <c r="C358" s="22">
        <f t="shared" si="18"/>
        <v>-2.424510709234811</v>
      </c>
    </row>
    <row r="359" spans="1:3" x14ac:dyDescent="0.25">
      <c r="A359">
        <v>1</v>
      </c>
      <c r="B359" s="19">
        <f t="shared" si="17"/>
        <v>0.12660084774709968</v>
      </c>
      <c r="C359" s="22">
        <f t="shared" si="18"/>
        <v>-2.0667160730298706</v>
      </c>
    </row>
    <row r="360" spans="1:3" x14ac:dyDescent="0.25">
      <c r="A360">
        <v>2</v>
      </c>
      <c r="B360" s="19">
        <f t="shared" si="17"/>
        <v>8.8521421161455532E-2</v>
      </c>
      <c r="C360" s="22">
        <f t="shared" si="18"/>
        <v>-2.424510709234811</v>
      </c>
    </row>
    <row r="361" spans="1:3" x14ac:dyDescent="0.25">
      <c r="A361">
        <v>2</v>
      </c>
      <c r="B361" s="19">
        <f t="shared" si="17"/>
        <v>8.8521421161455532E-2</v>
      </c>
      <c r="C361" s="22">
        <f t="shared" si="18"/>
        <v>-2.424510709234811</v>
      </c>
    </row>
    <row r="362" spans="1:3" x14ac:dyDescent="0.25">
      <c r="A362">
        <v>6</v>
      </c>
      <c r="B362" s="19">
        <f t="shared" si="17"/>
        <v>3.9343111046509137E-2</v>
      </c>
      <c r="C362" s="22">
        <f t="shared" si="18"/>
        <v>-3.2354343881487457</v>
      </c>
    </row>
    <row r="363" spans="1:3" x14ac:dyDescent="0.25">
      <c r="A363">
        <v>1</v>
      </c>
      <c r="B363" s="19">
        <f t="shared" si="17"/>
        <v>0.12660084774709968</v>
      </c>
      <c r="C363" s="22">
        <f t="shared" si="18"/>
        <v>-2.0667160730298706</v>
      </c>
    </row>
    <row r="364" spans="1:3" x14ac:dyDescent="0.25">
      <c r="A364">
        <v>0</v>
      </c>
      <c r="B364" s="19">
        <f t="shared" si="17"/>
        <v>0.2665908981432164</v>
      </c>
      <c r="C364" s="22">
        <f t="shared" si="18"/>
        <v>-1.3220400123183917</v>
      </c>
    </row>
    <row r="365" spans="1:3" x14ac:dyDescent="0.25">
      <c r="A365">
        <v>4</v>
      </c>
      <c r="B365" s="19">
        <f t="shared" si="17"/>
        <v>5.5591720142511909E-2</v>
      </c>
      <c r="C365" s="22">
        <f t="shared" si="18"/>
        <v>-2.8897210071151771</v>
      </c>
    </row>
    <row r="366" spans="1:3" x14ac:dyDescent="0.25">
      <c r="A366">
        <v>1</v>
      </c>
      <c r="B366" s="19">
        <f t="shared" si="17"/>
        <v>0.12660084774709968</v>
      </c>
      <c r="C366" s="22">
        <f t="shared" si="18"/>
        <v>-2.0667160730298706</v>
      </c>
    </row>
    <row r="367" spans="1:3" x14ac:dyDescent="0.25">
      <c r="A367">
        <v>2</v>
      </c>
      <c r="B367" s="19">
        <f t="shared" si="17"/>
        <v>8.8521421161455532E-2</v>
      </c>
      <c r="C367" s="22">
        <f t="shared" si="18"/>
        <v>-2.424510709234811</v>
      </c>
    </row>
    <row r="368" spans="1:3" x14ac:dyDescent="0.25">
      <c r="A368">
        <v>1</v>
      </c>
      <c r="B368" s="19">
        <f t="shared" si="17"/>
        <v>0.12660084774709968</v>
      </c>
      <c r="C368" s="22">
        <f t="shared" si="18"/>
        <v>-2.0667160730298706</v>
      </c>
    </row>
    <row r="369" spans="1:3" x14ac:dyDescent="0.25">
      <c r="A369">
        <v>18</v>
      </c>
      <c r="B369" s="19">
        <f t="shared" si="17"/>
        <v>9.0072530688134148E-3</v>
      </c>
      <c r="C369" s="22">
        <f t="shared" si="18"/>
        <v>-4.7097251296713436</v>
      </c>
    </row>
    <row r="370" spans="1:3" x14ac:dyDescent="0.25">
      <c r="A370">
        <v>3</v>
      </c>
      <c r="B370" s="19">
        <f t="shared" si="17"/>
        <v>6.8514945759936025E-2</v>
      </c>
      <c r="C370" s="22">
        <f t="shared" si="18"/>
        <v>-2.680703371236683</v>
      </c>
    </row>
    <row r="371" spans="1:3" x14ac:dyDescent="0.25">
      <c r="A371">
        <v>3</v>
      </c>
      <c r="B371" s="19">
        <f t="shared" si="17"/>
        <v>6.8514945759936025E-2</v>
      </c>
      <c r="C371" s="22">
        <f t="shared" si="18"/>
        <v>-2.680703371236683</v>
      </c>
    </row>
    <row r="372" spans="1:3" x14ac:dyDescent="0.25">
      <c r="A372">
        <v>10</v>
      </c>
      <c r="B372" s="19">
        <f t="shared" si="17"/>
        <v>2.2518062650132387E-2</v>
      </c>
      <c r="C372" s="22">
        <f t="shared" si="18"/>
        <v>-3.7934375073805198</v>
      </c>
    </row>
    <row r="373" spans="1:3" x14ac:dyDescent="0.25">
      <c r="A373">
        <v>12</v>
      </c>
      <c r="B373" s="19">
        <f t="shared" si="17"/>
        <v>1.7615034731090544E-2</v>
      </c>
      <c r="C373" s="22">
        <f t="shared" si="18"/>
        <v>-4.039002495513869</v>
      </c>
    </row>
    <row r="374" spans="1:3" x14ac:dyDescent="0.25">
      <c r="A374">
        <v>15</v>
      </c>
      <c r="B374" s="19">
        <f t="shared" si="17"/>
        <v>1.2476189989187829E-2</v>
      </c>
      <c r="C374" s="22">
        <f t="shared" si="18"/>
        <v>-4.3839332519790268</v>
      </c>
    </row>
    <row r="375" spans="1:3" x14ac:dyDescent="0.25">
      <c r="A375">
        <v>19</v>
      </c>
      <c r="B375" s="19">
        <f t="shared" si="17"/>
        <v>8.1059122710768448E-3</v>
      </c>
      <c r="C375" s="22">
        <f t="shared" si="18"/>
        <v>-4.8151615735490143</v>
      </c>
    </row>
    <row r="376" spans="1:3" x14ac:dyDescent="0.25">
      <c r="A376">
        <v>24</v>
      </c>
      <c r="B376" s="19">
        <f t="shared" si="17"/>
        <v>4.8685430837996395E-3</v>
      </c>
      <c r="C376" s="22">
        <f t="shared" si="18"/>
        <v>-5.3249605480827942</v>
      </c>
    </row>
    <row r="377" spans="1:3" x14ac:dyDescent="0.25">
      <c r="A377">
        <v>12</v>
      </c>
      <c r="B377" s="19">
        <f t="shared" si="17"/>
        <v>1.7615034731090544E-2</v>
      </c>
      <c r="C377" s="22">
        <f t="shared" si="18"/>
        <v>-4.039002495513869</v>
      </c>
    </row>
    <row r="378" spans="1:3" x14ac:dyDescent="0.25">
      <c r="A378">
        <v>21</v>
      </c>
      <c r="B378" s="19">
        <f t="shared" si="17"/>
        <v>6.5898314995891903E-3</v>
      </c>
      <c r="C378" s="22">
        <f t="shared" si="18"/>
        <v>-5.0222274999009606</v>
      </c>
    </row>
    <row r="379" spans="1:3" x14ac:dyDescent="0.25">
      <c r="A379">
        <v>9</v>
      </c>
      <c r="B379" s="19">
        <f t="shared" si="17"/>
        <v>2.5627163173239056E-2</v>
      </c>
      <c r="C379" s="22">
        <f t="shared" si="18"/>
        <v>-3.6641024285697923</v>
      </c>
    </row>
    <row r="380" spans="1:3" x14ac:dyDescent="0.25">
      <c r="A380">
        <v>10</v>
      </c>
      <c r="B380" s="19">
        <f t="shared" si="17"/>
        <v>2.2518062650132387E-2</v>
      </c>
      <c r="C380" s="22">
        <f t="shared" si="18"/>
        <v>-3.7934375073805198</v>
      </c>
    </row>
    <row r="381" spans="1:3" x14ac:dyDescent="0.25">
      <c r="A381">
        <v>25</v>
      </c>
      <c r="B381" s="19">
        <f t="shared" si="17"/>
        <v>4.4089473325008991E-3</v>
      </c>
      <c r="C381" s="22">
        <f t="shared" si="18"/>
        <v>-5.4241193181299634</v>
      </c>
    </row>
    <row r="382" spans="1:3" x14ac:dyDescent="0.25">
      <c r="A382">
        <v>18</v>
      </c>
      <c r="B382" s="19">
        <f t="shared" si="17"/>
        <v>9.0072530688134148E-3</v>
      </c>
      <c r="C382" s="22">
        <f t="shared" si="18"/>
        <v>-4.7097251296713436</v>
      </c>
    </row>
    <row r="383" spans="1:3" x14ac:dyDescent="0.25">
      <c r="A383">
        <v>23</v>
      </c>
      <c r="B383" s="19">
        <f t="shared" si="17"/>
        <v>5.3804905576632809E-3</v>
      </c>
      <c r="C383" s="22">
        <f t="shared" si="18"/>
        <v>-5.2249757272434447</v>
      </c>
    </row>
    <row r="384" spans="1:3" x14ac:dyDescent="0.25">
      <c r="A384">
        <v>52</v>
      </c>
      <c r="B384" s="19">
        <f t="shared" si="17"/>
        <v>3.6167331031709962E-4</v>
      </c>
      <c r="C384" s="22">
        <f t="shared" si="18"/>
        <v>-7.9247692112861738</v>
      </c>
    </row>
    <row r="385" spans="1:3" x14ac:dyDescent="0.25">
      <c r="A385">
        <v>31</v>
      </c>
      <c r="B385" s="19">
        <f t="shared" si="17"/>
        <v>2.4667176188373678E-3</v>
      </c>
      <c r="C385" s="22">
        <f t="shared" si="18"/>
        <v>-6.0048669113680413</v>
      </c>
    </row>
    <row r="386" spans="1:3" x14ac:dyDescent="0.25">
      <c r="A386">
        <v>30</v>
      </c>
      <c r="B386" s="19">
        <f t="shared" si="17"/>
        <v>2.7134446597116713E-3</v>
      </c>
      <c r="C386" s="22">
        <f t="shared" si="18"/>
        <v>-5.9095363590997136</v>
      </c>
    </row>
    <row r="387" spans="1:3" x14ac:dyDescent="0.25">
      <c r="A387">
        <v>3</v>
      </c>
      <c r="B387" s="19">
        <f t="shared" si="17"/>
        <v>6.8514945759936025E-2</v>
      </c>
      <c r="C387" s="22">
        <f t="shared" si="18"/>
        <v>-2.680703371236683</v>
      </c>
    </row>
    <row r="388" spans="1:3" x14ac:dyDescent="0.25">
      <c r="A388">
        <v>37</v>
      </c>
      <c r="B388" s="19">
        <f t="shared" si="17"/>
        <v>1.405475276634896E-3</v>
      </c>
      <c r="C388" s="22">
        <f t="shared" si="18"/>
        <v>-6.5673797582135993</v>
      </c>
    </row>
    <row r="389" spans="1:3" x14ac:dyDescent="0.25">
      <c r="A389">
        <v>56</v>
      </c>
      <c r="B389" s="19">
        <f t="shared" si="17"/>
        <v>2.5385650379583443E-4</v>
      </c>
      <c r="C389" s="22">
        <f t="shared" si="18"/>
        <v>-8.2787413962733716</v>
      </c>
    </row>
    <row r="390" spans="1:3" x14ac:dyDescent="0.25">
      <c r="A390">
        <v>16</v>
      </c>
      <c r="B390" s="19">
        <f t="shared" si="17"/>
        <v>1.1172479663749518E-2</v>
      </c>
      <c r="C390" s="22">
        <f t="shared" si="18"/>
        <v>-4.4943016973642296</v>
      </c>
    </row>
    <row r="391" spans="1:3" x14ac:dyDescent="0.25">
      <c r="A391">
        <v>19</v>
      </c>
      <c r="B391" s="19">
        <f t="shared" si="17"/>
        <v>8.1059122710768448E-3</v>
      </c>
      <c r="C391" s="22">
        <f t="shared" si="18"/>
        <v>-4.8151615735490143</v>
      </c>
    </row>
    <row r="392" spans="1:3" x14ac:dyDescent="0.25">
      <c r="A392">
        <v>34</v>
      </c>
      <c r="B392" s="19">
        <f t="shared" si="17"/>
        <v>1.8584861624830415E-3</v>
      </c>
      <c r="C392" s="22">
        <f t="shared" si="18"/>
        <v>-6.2879930137843916</v>
      </c>
    </row>
    <row r="393" spans="1:3" x14ac:dyDescent="0.25">
      <c r="A393">
        <v>6</v>
      </c>
      <c r="B393" s="19">
        <f t="shared" si="17"/>
        <v>3.9343111046509137E-2</v>
      </c>
      <c r="C393" s="22">
        <f t="shared" si="18"/>
        <v>-3.2354343881487457</v>
      </c>
    </row>
    <row r="394" spans="1:3" x14ac:dyDescent="0.25">
      <c r="A394">
        <v>10</v>
      </c>
      <c r="B394" s="19">
        <f t="shared" si="17"/>
        <v>2.2518062650132387E-2</v>
      </c>
      <c r="C394" s="22">
        <f t="shared" si="18"/>
        <v>-3.7934375073805198</v>
      </c>
    </row>
    <row r="395" spans="1:3" x14ac:dyDescent="0.25">
      <c r="A395">
        <v>7</v>
      </c>
      <c r="B395" s="19">
        <f t="shared" si="17"/>
        <v>3.3813489052715501E-2</v>
      </c>
      <c r="C395" s="22">
        <f t="shared" si="18"/>
        <v>-3.3868954717062953</v>
      </c>
    </row>
    <row r="396" spans="1:3" x14ac:dyDescent="0.25">
      <c r="A396">
        <v>15</v>
      </c>
      <c r="B396" s="19">
        <f t="shared" si="17"/>
        <v>1.2476189989187829E-2</v>
      </c>
      <c r="C396" s="22">
        <f t="shared" si="18"/>
        <v>-4.3839332519790268</v>
      </c>
    </row>
    <row r="397" spans="1:3" x14ac:dyDescent="0.25">
      <c r="A397">
        <v>37</v>
      </c>
      <c r="B397" s="19">
        <f t="shared" si="17"/>
        <v>1.405475276634896E-3</v>
      </c>
      <c r="C397" s="22">
        <f t="shared" si="18"/>
        <v>-6.5673797582135993</v>
      </c>
    </row>
    <row r="398" spans="1:3" x14ac:dyDescent="0.25">
      <c r="A398">
        <v>29</v>
      </c>
      <c r="B398" s="19">
        <f t="shared" si="17"/>
        <v>2.9864347764680249E-3</v>
      </c>
      <c r="C398" s="22">
        <f t="shared" si="18"/>
        <v>-5.8136749854852701</v>
      </c>
    </row>
    <row r="399" spans="1:3" x14ac:dyDescent="0.25">
      <c r="A399">
        <v>30</v>
      </c>
      <c r="B399" s="19">
        <f t="shared" si="17"/>
        <v>2.7134446597116713E-3</v>
      </c>
      <c r="C399" s="22">
        <f t="shared" si="18"/>
        <v>-5.9095363590997136</v>
      </c>
    </row>
    <row r="400" spans="1:3" x14ac:dyDescent="0.25">
      <c r="A400">
        <v>41</v>
      </c>
      <c r="B400" s="19">
        <f t="shared" si="17"/>
        <v>9.7306279060010244E-4</v>
      </c>
      <c r="C400" s="22">
        <f t="shared" si="18"/>
        <v>-6.9350619448695774</v>
      </c>
    </row>
    <row r="401" spans="1:3" x14ac:dyDescent="0.25">
      <c r="A401">
        <v>30</v>
      </c>
      <c r="B401" s="19">
        <f t="shared" si="17"/>
        <v>2.7134446597116713E-3</v>
      </c>
      <c r="C401" s="22">
        <f t="shared" si="18"/>
        <v>-5.9095363590997136</v>
      </c>
    </row>
    <row r="402" spans="1:3" x14ac:dyDescent="0.25">
      <c r="A402">
        <v>0</v>
      </c>
      <c r="B402" s="19">
        <f t="shared" si="17"/>
        <v>0.2665908981432164</v>
      </c>
      <c r="C402" s="22">
        <f t="shared" si="18"/>
        <v>-1.3220400123183917</v>
      </c>
    </row>
    <row r="403" spans="1:3" x14ac:dyDescent="0.25">
      <c r="A403">
        <v>23</v>
      </c>
      <c r="B403" s="19">
        <f t="shared" si="17"/>
        <v>5.3804905576632809E-3</v>
      </c>
      <c r="C403" s="22">
        <f t="shared" si="18"/>
        <v>-5.2249757272434447</v>
      </c>
    </row>
    <row r="404" spans="1:3" x14ac:dyDescent="0.25">
      <c r="A404">
        <v>47</v>
      </c>
      <c r="B404" s="19">
        <f t="shared" si="17"/>
        <v>5.6525442746280783E-4</v>
      </c>
      <c r="C404" s="22">
        <f t="shared" si="18"/>
        <v>-7.4782346140853306</v>
      </c>
    </row>
    <row r="405" spans="1:3" x14ac:dyDescent="0.25">
      <c r="A405">
        <v>31</v>
      </c>
      <c r="B405" s="19">
        <f t="shared" ref="B405:B468" si="19">_xlfn.GAMMA($B$1+A405)/(_xlfn.GAMMA($B$1)*FACT(A405))*(($B$2/($B$2+1))^$B$1)*(1/($B$2+1))^A405</f>
        <v>2.4667176188373678E-3</v>
      </c>
      <c r="C405" s="22">
        <f t="shared" ref="C405:C468" si="20">LN(B405)</f>
        <v>-6.0048669113680413</v>
      </c>
    </row>
    <row r="406" spans="1:3" x14ac:dyDescent="0.25">
      <c r="A406">
        <v>19</v>
      </c>
      <c r="B406" s="19">
        <f t="shared" si="19"/>
        <v>8.1059122710768448E-3</v>
      </c>
      <c r="C406" s="22">
        <f t="shared" si="20"/>
        <v>-4.8151615735490143</v>
      </c>
    </row>
    <row r="407" spans="1:3" x14ac:dyDescent="0.25">
      <c r="A407">
        <v>12</v>
      </c>
      <c r="B407" s="19">
        <f t="shared" si="19"/>
        <v>1.7615034731090544E-2</v>
      </c>
      <c r="C407" s="22">
        <f t="shared" si="20"/>
        <v>-4.039002495513869</v>
      </c>
    </row>
    <row r="408" spans="1:3" x14ac:dyDescent="0.25">
      <c r="A408">
        <v>60</v>
      </c>
      <c r="B408" s="19">
        <f t="shared" si="19"/>
        <v>1.7861970960486866E-4</v>
      </c>
      <c r="C408" s="22">
        <f t="shared" si="20"/>
        <v>-8.6302515394803816</v>
      </c>
    </row>
    <row r="409" spans="1:3" x14ac:dyDescent="0.25">
      <c r="A409">
        <v>40</v>
      </c>
      <c r="B409" s="19">
        <f t="shared" si="19"/>
        <v>1.0662505950838313E-3</v>
      </c>
      <c r="C409" s="22">
        <f t="shared" si="20"/>
        <v>-6.843606901049438</v>
      </c>
    </row>
    <row r="410" spans="1:3" x14ac:dyDescent="0.25">
      <c r="A410">
        <v>16</v>
      </c>
      <c r="B410" s="19">
        <f t="shared" si="19"/>
        <v>1.1172479663749518E-2</v>
      </c>
      <c r="C410" s="22">
        <f t="shared" si="20"/>
        <v>-4.4943016973642296</v>
      </c>
    </row>
    <row r="411" spans="1:3" x14ac:dyDescent="0.25">
      <c r="A411">
        <v>24</v>
      </c>
      <c r="B411" s="19">
        <f t="shared" si="19"/>
        <v>4.8685430837996395E-3</v>
      </c>
      <c r="C411" s="22">
        <f t="shared" si="20"/>
        <v>-5.3249605480827942</v>
      </c>
    </row>
    <row r="412" spans="1:3" x14ac:dyDescent="0.25">
      <c r="A412">
        <v>19</v>
      </c>
      <c r="B412" s="19">
        <f t="shared" si="19"/>
        <v>8.1059122710768448E-3</v>
      </c>
      <c r="C412" s="22">
        <f t="shared" si="20"/>
        <v>-4.8151615735490143</v>
      </c>
    </row>
    <row r="413" spans="1:3" x14ac:dyDescent="0.25">
      <c r="A413">
        <v>36</v>
      </c>
      <c r="B413" s="19">
        <f t="shared" si="19"/>
        <v>1.5420731478647555E-3</v>
      </c>
      <c r="C413" s="22">
        <f t="shared" si="20"/>
        <v>-6.4746275679591232</v>
      </c>
    </row>
    <row r="414" spans="1:3" x14ac:dyDescent="0.25">
      <c r="A414">
        <v>8</v>
      </c>
      <c r="B414" s="19">
        <f t="shared" si="19"/>
        <v>2.9331952754912342E-2</v>
      </c>
      <c r="C414" s="22">
        <f t="shared" si="20"/>
        <v>-3.5290778194530832</v>
      </c>
    </row>
    <row r="415" spans="1:3" x14ac:dyDescent="0.25">
      <c r="A415">
        <v>3</v>
      </c>
      <c r="B415" s="19">
        <f t="shared" si="19"/>
        <v>6.8514945759936025E-2</v>
      </c>
      <c r="C415" s="22">
        <f t="shared" si="20"/>
        <v>-2.680703371236683</v>
      </c>
    </row>
    <row r="416" spans="1:3" x14ac:dyDescent="0.25">
      <c r="A416">
        <v>4</v>
      </c>
      <c r="B416" s="19">
        <f t="shared" si="19"/>
        <v>5.5591720142511909E-2</v>
      </c>
      <c r="C416" s="22">
        <f t="shared" si="20"/>
        <v>-2.8897210071151771</v>
      </c>
    </row>
    <row r="417" spans="1:3" x14ac:dyDescent="0.25">
      <c r="A417">
        <v>3</v>
      </c>
      <c r="B417" s="19">
        <f t="shared" si="19"/>
        <v>6.8514945759936025E-2</v>
      </c>
      <c r="C417" s="22">
        <f t="shared" si="20"/>
        <v>-2.680703371236683</v>
      </c>
    </row>
    <row r="418" spans="1:3" x14ac:dyDescent="0.25">
      <c r="A418">
        <v>1</v>
      </c>
      <c r="B418" s="19">
        <f t="shared" si="19"/>
        <v>0.12660084774709968</v>
      </c>
      <c r="C418" s="22">
        <f t="shared" si="20"/>
        <v>-2.0667160730298706</v>
      </c>
    </row>
    <row r="419" spans="1:3" x14ac:dyDescent="0.25">
      <c r="A419">
        <v>0</v>
      </c>
      <c r="B419" s="19">
        <f t="shared" si="19"/>
        <v>0.2665908981432164</v>
      </c>
      <c r="C419" s="22">
        <f t="shared" si="20"/>
        <v>-1.3220400123183917</v>
      </c>
    </row>
    <row r="420" spans="1:3" x14ac:dyDescent="0.25">
      <c r="A420">
        <v>4</v>
      </c>
      <c r="B420" s="19">
        <f t="shared" si="19"/>
        <v>5.5591720142511909E-2</v>
      </c>
      <c r="C420" s="22">
        <f t="shared" si="20"/>
        <v>-2.8897210071151771</v>
      </c>
    </row>
    <row r="421" spans="1:3" x14ac:dyDescent="0.25">
      <c r="A421">
        <v>4</v>
      </c>
      <c r="B421" s="19">
        <f t="shared" si="19"/>
        <v>5.5591720142511909E-2</v>
      </c>
      <c r="C421" s="22">
        <f t="shared" si="20"/>
        <v>-2.8897210071151771</v>
      </c>
    </row>
    <row r="422" spans="1:3" x14ac:dyDescent="0.25">
      <c r="A422">
        <v>1</v>
      </c>
      <c r="B422" s="19">
        <f t="shared" si="19"/>
        <v>0.12660084774709968</v>
      </c>
      <c r="C422" s="22">
        <f t="shared" si="20"/>
        <v>-2.0667160730298706</v>
      </c>
    </row>
    <row r="423" spans="1:3" x14ac:dyDescent="0.25">
      <c r="A423">
        <v>7</v>
      </c>
      <c r="B423" s="19">
        <f t="shared" si="19"/>
        <v>3.3813489052715501E-2</v>
      </c>
      <c r="C423" s="22">
        <f t="shared" si="20"/>
        <v>-3.3868954717062953</v>
      </c>
    </row>
    <row r="424" spans="1:3" x14ac:dyDescent="0.25">
      <c r="A424">
        <v>2</v>
      </c>
      <c r="B424" s="19">
        <f t="shared" si="19"/>
        <v>8.8521421161455532E-2</v>
      </c>
      <c r="C424" s="22">
        <f t="shared" si="20"/>
        <v>-2.424510709234811</v>
      </c>
    </row>
    <row r="425" spans="1:3" x14ac:dyDescent="0.25">
      <c r="A425">
        <v>8</v>
      </c>
      <c r="B425" s="19">
        <f t="shared" si="19"/>
        <v>2.9331952754912342E-2</v>
      </c>
      <c r="C425" s="22">
        <f t="shared" si="20"/>
        <v>-3.5290778194530832</v>
      </c>
    </row>
    <row r="426" spans="1:3" x14ac:dyDescent="0.25">
      <c r="A426">
        <v>12</v>
      </c>
      <c r="B426" s="19">
        <f t="shared" si="19"/>
        <v>1.7615034731090544E-2</v>
      </c>
      <c r="C426" s="22">
        <f t="shared" si="20"/>
        <v>-4.039002495513869</v>
      </c>
    </row>
    <row r="427" spans="1:3" x14ac:dyDescent="0.25">
      <c r="A427">
        <v>5</v>
      </c>
      <c r="B427" s="19">
        <f t="shared" si="19"/>
        <v>4.6353142337216754E-2</v>
      </c>
      <c r="C427" s="22">
        <f t="shared" si="20"/>
        <v>-3.0714661934276002</v>
      </c>
    </row>
    <row r="428" spans="1:3" x14ac:dyDescent="0.25">
      <c r="A428">
        <v>5</v>
      </c>
      <c r="B428" s="19">
        <f t="shared" si="19"/>
        <v>4.6353142337216754E-2</v>
      </c>
      <c r="C428" s="22">
        <f t="shared" si="20"/>
        <v>-3.0714661934276002</v>
      </c>
    </row>
    <row r="429" spans="1:3" x14ac:dyDescent="0.25">
      <c r="A429">
        <v>6</v>
      </c>
      <c r="B429" s="19">
        <f t="shared" si="19"/>
        <v>3.9343111046509137E-2</v>
      </c>
      <c r="C429" s="22">
        <f t="shared" si="20"/>
        <v>-3.2354343881487457</v>
      </c>
    </row>
    <row r="430" spans="1:3" x14ac:dyDescent="0.25">
      <c r="A430">
        <v>1</v>
      </c>
      <c r="B430" s="19">
        <f t="shared" si="19"/>
        <v>0.12660084774709968</v>
      </c>
      <c r="C430" s="22">
        <f t="shared" si="20"/>
        <v>-2.0667160730298706</v>
      </c>
    </row>
    <row r="431" spans="1:3" x14ac:dyDescent="0.25">
      <c r="A431">
        <v>6</v>
      </c>
      <c r="B431" s="19">
        <f t="shared" si="19"/>
        <v>3.9343111046509137E-2</v>
      </c>
      <c r="C431" s="22">
        <f t="shared" si="20"/>
        <v>-3.2354343881487457</v>
      </c>
    </row>
    <row r="432" spans="1:3" x14ac:dyDescent="0.25">
      <c r="A432">
        <v>1</v>
      </c>
      <c r="B432" s="19">
        <f t="shared" si="19"/>
        <v>0.12660084774709968</v>
      </c>
      <c r="C432" s="22">
        <f t="shared" si="20"/>
        <v>-2.0667160730298706</v>
      </c>
    </row>
    <row r="433" spans="1:3" x14ac:dyDescent="0.25">
      <c r="A433">
        <v>3</v>
      </c>
      <c r="B433" s="19">
        <f t="shared" si="19"/>
        <v>6.8514945759936025E-2</v>
      </c>
      <c r="C433" s="22">
        <f t="shared" si="20"/>
        <v>-2.680703371236683</v>
      </c>
    </row>
    <row r="434" spans="1:3" x14ac:dyDescent="0.25">
      <c r="A434">
        <v>6</v>
      </c>
      <c r="B434" s="19">
        <f t="shared" si="19"/>
        <v>3.9343111046509137E-2</v>
      </c>
      <c r="C434" s="22">
        <f t="shared" si="20"/>
        <v>-3.2354343881487457</v>
      </c>
    </row>
    <row r="435" spans="1:3" x14ac:dyDescent="0.25">
      <c r="A435">
        <v>0</v>
      </c>
      <c r="B435" s="19">
        <f t="shared" si="19"/>
        <v>0.2665908981432164</v>
      </c>
      <c r="C435" s="22">
        <f t="shared" si="20"/>
        <v>-1.3220400123183917</v>
      </c>
    </row>
    <row r="436" spans="1:3" x14ac:dyDescent="0.25">
      <c r="A436">
        <v>0</v>
      </c>
      <c r="B436" s="19">
        <f t="shared" si="19"/>
        <v>0.2665908981432164</v>
      </c>
      <c r="C436" s="22">
        <f t="shared" si="20"/>
        <v>-1.3220400123183917</v>
      </c>
    </row>
    <row r="437" spans="1:3" x14ac:dyDescent="0.25">
      <c r="A437">
        <v>0</v>
      </c>
      <c r="B437" s="19">
        <f t="shared" si="19"/>
        <v>0.2665908981432164</v>
      </c>
      <c r="C437" s="22">
        <f t="shared" si="20"/>
        <v>-1.3220400123183917</v>
      </c>
    </row>
    <row r="438" spans="1:3" x14ac:dyDescent="0.25">
      <c r="A438">
        <v>0</v>
      </c>
      <c r="B438" s="19">
        <f t="shared" si="19"/>
        <v>0.2665908981432164</v>
      </c>
      <c r="C438" s="22">
        <f t="shared" si="20"/>
        <v>-1.3220400123183917</v>
      </c>
    </row>
    <row r="439" spans="1:3" x14ac:dyDescent="0.25">
      <c r="A439">
        <v>0</v>
      </c>
      <c r="B439" s="19">
        <f t="shared" si="19"/>
        <v>0.2665908981432164</v>
      </c>
      <c r="C439" s="22">
        <f t="shared" si="20"/>
        <v>-1.3220400123183917</v>
      </c>
    </row>
    <row r="440" spans="1:3" x14ac:dyDescent="0.25">
      <c r="A440">
        <v>1</v>
      </c>
      <c r="B440" s="19">
        <f t="shared" si="19"/>
        <v>0.12660084774709968</v>
      </c>
      <c r="C440" s="22">
        <f t="shared" si="20"/>
        <v>-2.0667160730298706</v>
      </c>
    </row>
    <row r="441" spans="1:3" x14ac:dyDescent="0.25">
      <c r="A441">
        <v>0</v>
      </c>
      <c r="B441" s="19">
        <f t="shared" si="19"/>
        <v>0.2665908981432164</v>
      </c>
      <c r="C441" s="22">
        <f t="shared" si="20"/>
        <v>-1.3220400123183917</v>
      </c>
    </row>
    <row r="442" spans="1:3" x14ac:dyDescent="0.25">
      <c r="A442">
        <v>2</v>
      </c>
      <c r="B442" s="19">
        <f t="shared" si="19"/>
        <v>8.8521421161455532E-2</v>
      </c>
      <c r="C442" s="22">
        <f t="shared" si="20"/>
        <v>-2.424510709234811</v>
      </c>
    </row>
    <row r="443" spans="1:3" x14ac:dyDescent="0.25">
      <c r="A443">
        <v>5</v>
      </c>
      <c r="B443" s="19">
        <f t="shared" si="19"/>
        <v>4.6353142337216754E-2</v>
      </c>
      <c r="C443" s="22">
        <f t="shared" si="20"/>
        <v>-3.0714661934276002</v>
      </c>
    </row>
    <row r="444" spans="1:3" x14ac:dyDescent="0.25">
      <c r="A444">
        <v>1</v>
      </c>
      <c r="B444" s="19">
        <f t="shared" si="19"/>
        <v>0.12660084774709968</v>
      </c>
      <c r="C444" s="22">
        <f t="shared" si="20"/>
        <v>-2.0667160730298706</v>
      </c>
    </row>
    <row r="445" spans="1:3" x14ac:dyDescent="0.25">
      <c r="A445">
        <v>2</v>
      </c>
      <c r="B445" s="19">
        <f t="shared" si="19"/>
        <v>8.8521421161455532E-2</v>
      </c>
      <c r="C445" s="22">
        <f t="shared" si="20"/>
        <v>-2.424510709234811</v>
      </c>
    </row>
    <row r="446" spans="1:3" x14ac:dyDescent="0.25">
      <c r="A446">
        <v>4</v>
      </c>
      <c r="B446" s="19">
        <f t="shared" si="19"/>
        <v>5.5591720142511909E-2</v>
      </c>
      <c r="C446" s="22">
        <f t="shared" si="20"/>
        <v>-2.8897210071151771</v>
      </c>
    </row>
    <row r="447" spans="1:3" x14ac:dyDescent="0.25">
      <c r="A447">
        <v>0</v>
      </c>
      <c r="B447" s="19">
        <f t="shared" si="19"/>
        <v>0.2665908981432164</v>
      </c>
      <c r="C447" s="22">
        <f t="shared" si="20"/>
        <v>-1.3220400123183917</v>
      </c>
    </row>
    <row r="448" spans="1:3" x14ac:dyDescent="0.25">
      <c r="A448">
        <v>2</v>
      </c>
      <c r="B448" s="19">
        <f t="shared" si="19"/>
        <v>8.8521421161455532E-2</v>
      </c>
      <c r="C448" s="22">
        <f t="shared" si="20"/>
        <v>-2.424510709234811</v>
      </c>
    </row>
    <row r="449" spans="1:3" x14ac:dyDescent="0.25">
      <c r="A449">
        <v>1</v>
      </c>
      <c r="B449" s="19">
        <f t="shared" si="19"/>
        <v>0.12660084774709968</v>
      </c>
      <c r="C449" s="22">
        <f t="shared" si="20"/>
        <v>-2.0667160730298706</v>
      </c>
    </row>
    <row r="450" spans="1:3" x14ac:dyDescent="0.25">
      <c r="A450">
        <v>0</v>
      </c>
      <c r="B450" s="19">
        <f t="shared" si="19"/>
        <v>0.2665908981432164</v>
      </c>
      <c r="C450" s="22">
        <f t="shared" si="20"/>
        <v>-1.3220400123183917</v>
      </c>
    </row>
    <row r="451" spans="1:3" x14ac:dyDescent="0.25">
      <c r="A451">
        <v>2</v>
      </c>
      <c r="B451" s="19">
        <f t="shared" si="19"/>
        <v>8.8521421161455532E-2</v>
      </c>
      <c r="C451" s="22">
        <f t="shared" si="20"/>
        <v>-2.424510709234811</v>
      </c>
    </row>
    <row r="452" spans="1:3" x14ac:dyDescent="0.25">
      <c r="A452">
        <v>0</v>
      </c>
      <c r="B452" s="19">
        <f t="shared" si="19"/>
        <v>0.2665908981432164</v>
      </c>
      <c r="C452" s="22">
        <f t="shared" si="20"/>
        <v>-1.3220400123183917</v>
      </c>
    </row>
    <row r="453" spans="1:3" x14ac:dyDescent="0.25">
      <c r="A453">
        <v>1</v>
      </c>
      <c r="B453" s="19">
        <f t="shared" si="19"/>
        <v>0.12660084774709968</v>
      </c>
      <c r="C453" s="22">
        <f t="shared" si="20"/>
        <v>-2.0667160730298706</v>
      </c>
    </row>
    <row r="454" spans="1:3" x14ac:dyDescent="0.25">
      <c r="A454">
        <v>1</v>
      </c>
      <c r="B454" s="19">
        <f t="shared" si="19"/>
        <v>0.12660084774709968</v>
      </c>
      <c r="C454" s="22">
        <f t="shared" si="20"/>
        <v>-2.0667160730298706</v>
      </c>
    </row>
    <row r="455" spans="1:3" x14ac:dyDescent="0.25">
      <c r="A455">
        <v>0</v>
      </c>
      <c r="B455" s="19">
        <f t="shared" si="19"/>
        <v>0.2665908981432164</v>
      </c>
      <c r="C455" s="22">
        <f t="shared" si="20"/>
        <v>-1.3220400123183917</v>
      </c>
    </row>
    <row r="456" spans="1:3" x14ac:dyDescent="0.25">
      <c r="A456">
        <v>2</v>
      </c>
      <c r="B456" s="19">
        <f t="shared" si="19"/>
        <v>8.8521421161455532E-2</v>
      </c>
      <c r="C456" s="22">
        <f t="shared" si="20"/>
        <v>-2.424510709234811</v>
      </c>
    </row>
    <row r="457" spans="1:3" x14ac:dyDescent="0.25">
      <c r="A457">
        <v>1</v>
      </c>
      <c r="B457" s="19">
        <f t="shared" si="19"/>
        <v>0.12660084774709968</v>
      </c>
      <c r="C457" s="22">
        <f t="shared" si="20"/>
        <v>-2.0667160730298706</v>
      </c>
    </row>
    <row r="458" spans="1:3" x14ac:dyDescent="0.25">
      <c r="A458">
        <v>2</v>
      </c>
      <c r="B458" s="19">
        <f t="shared" si="19"/>
        <v>8.8521421161455532E-2</v>
      </c>
      <c r="C458" s="22">
        <f t="shared" si="20"/>
        <v>-2.424510709234811</v>
      </c>
    </row>
    <row r="459" spans="1:3" x14ac:dyDescent="0.25">
      <c r="A459">
        <v>2</v>
      </c>
      <c r="B459" s="19">
        <f t="shared" si="19"/>
        <v>8.8521421161455532E-2</v>
      </c>
      <c r="C459" s="22">
        <f t="shared" si="20"/>
        <v>-2.424510709234811</v>
      </c>
    </row>
    <row r="460" spans="1:3" x14ac:dyDescent="0.25">
      <c r="A460">
        <v>2</v>
      </c>
      <c r="B460" s="19">
        <f t="shared" si="19"/>
        <v>8.8521421161455532E-2</v>
      </c>
      <c r="C460" s="22">
        <f t="shared" si="20"/>
        <v>-2.424510709234811</v>
      </c>
    </row>
    <row r="461" spans="1:3" x14ac:dyDescent="0.25">
      <c r="A461">
        <v>1</v>
      </c>
      <c r="B461" s="19">
        <f t="shared" si="19"/>
        <v>0.12660084774709968</v>
      </c>
      <c r="C461" s="22">
        <f t="shared" si="20"/>
        <v>-2.0667160730298706</v>
      </c>
    </row>
    <row r="462" spans="1:3" x14ac:dyDescent="0.25">
      <c r="A462">
        <v>2</v>
      </c>
      <c r="B462" s="19">
        <f t="shared" si="19"/>
        <v>8.8521421161455532E-2</v>
      </c>
      <c r="C462" s="22">
        <f t="shared" si="20"/>
        <v>-2.424510709234811</v>
      </c>
    </row>
    <row r="463" spans="1:3" x14ac:dyDescent="0.25">
      <c r="A463">
        <v>0</v>
      </c>
      <c r="B463" s="19">
        <f t="shared" si="19"/>
        <v>0.2665908981432164</v>
      </c>
      <c r="C463" s="22">
        <f t="shared" si="20"/>
        <v>-1.3220400123183917</v>
      </c>
    </row>
    <row r="464" spans="1:3" x14ac:dyDescent="0.25">
      <c r="A464">
        <v>1</v>
      </c>
      <c r="B464" s="19">
        <f t="shared" si="19"/>
        <v>0.12660084774709968</v>
      </c>
      <c r="C464" s="22">
        <f t="shared" si="20"/>
        <v>-2.0667160730298706</v>
      </c>
    </row>
    <row r="465" spans="1:3" x14ac:dyDescent="0.25">
      <c r="A465">
        <v>1</v>
      </c>
      <c r="B465" s="19">
        <f t="shared" si="19"/>
        <v>0.12660084774709968</v>
      </c>
      <c r="C465" s="22">
        <f t="shared" si="20"/>
        <v>-2.0667160730298706</v>
      </c>
    </row>
    <row r="466" spans="1:3" x14ac:dyDescent="0.25">
      <c r="A466">
        <v>2</v>
      </c>
      <c r="B466" s="19">
        <f t="shared" si="19"/>
        <v>8.8521421161455532E-2</v>
      </c>
      <c r="C466" s="22">
        <f t="shared" si="20"/>
        <v>-2.424510709234811</v>
      </c>
    </row>
    <row r="467" spans="1:3" x14ac:dyDescent="0.25">
      <c r="A467">
        <v>1</v>
      </c>
      <c r="B467" s="19">
        <f t="shared" si="19"/>
        <v>0.12660084774709968</v>
      </c>
      <c r="C467" s="22">
        <f t="shared" si="20"/>
        <v>-2.0667160730298706</v>
      </c>
    </row>
    <row r="468" spans="1:3" x14ac:dyDescent="0.25">
      <c r="A468">
        <v>0</v>
      </c>
      <c r="B468" s="19">
        <f t="shared" si="19"/>
        <v>0.2665908981432164</v>
      </c>
      <c r="C468" s="22">
        <f t="shared" si="20"/>
        <v>-1.3220400123183917</v>
      </c>
    </row>
    <row r="469" spans="1:3" x14ac:dyDescent="0.25">
      <c r="A469">
        <v>2</v>
      </c>
      <c r="B469" s="19">
        <f t="shared" ref="B469:B516" si="21">_xlfn.GAMMA($B$1+A469)/(_xlfn.GAMMA($B$1)*FACT(A469))*(($B$2/($B$2+1))^$B$1)*(1/($B$2+1))^A469</f>
        <v>8.8521421161455532E-2</v>
      </c>
      <c r="C469" s="22">
        <f t="shared" ref="C469:C516" si="22">LN(B469)</f>
        <v>-2.424510709234811</v>
      </c>
    </row>
    <row r="470" spans="1:3" x14ac:dyDescent="0.25">
      <c r="A470">
        <v>0</v>
      </c>
      <c r="B470" s="19">
        <f t="shared" si="21"/>
        <v>0.2665908981432164</v>
      </c>
      <c r="C470" s="22">
        <f t="shared" si="22"/>
        <v>-1.3220400123183917</v>
      </c>
    </row>
    <row r="471" spans="1:3" x14ac:dyDescent="0.25">
      <c r="A471">
        <v>2</v>
      </c>
      <c r="B471" s="19">
        <f t="shared" si="21"/>
        <v>8.8521421161455532E-2</v>
      </c>
      <c r="C471" s="22">
        <f t="shared" si="22"/>
        <v>-2.424510709234811</v>
      </c>
    </row>
    <row r="472" spans="1:3" x14ac:dyDescent="0.25">
      <c r="A472">
        <v>0</v>
      </c>
      <c r="B472" s="19">
        <f t="shared" si="21"/>
        <v>0.2665908981432164</v>
      </c>
      <c r="C472" s="22">
        <f t="shared" si="22"/>
        <v>-1.3220400123183917</v>
      </c>
    </row>
    <row r="473" spans="1:3" x14ac:dyDescent="0.25">
      <c r="A473">
        <v>2</v>
      </c>
      <c r="B473" s="19">
        <f t="shared" si="21"/>
        <v>8.8521421161455532E-2</v>
      </c>
      <c r="C473" s="22">
        <f t="shared" si="22"/>
        <v>-2.424510709234811</v>
      </c>
    </row>
    <row r="474" spans="1:3" x14ac:dyDescent="0.25">
      <c r="A474">
        <v>1</v>
      </c>
      <c r="B474" s="19">
        <f t="shared" si="21"/>
        <v>0.12660084774709968</v>
      </c>
      <c r="C474" s="22">
        <f t="shared" si="22"/>
        <v>-2.0667160730298706</v>
      </c>
    </row>
    <row r="475" spans="1:3" x14ac:dyDescent="0.25">
      <c r="A475">
        <v>0</v>
      </c>
      <c r="B475" s="19">
        <f t="shared" si="21"/>
        <v>0.2665908981432164</v>
      </c>
      <c r="C475" s="22">
        <f t="shared" si="22"/>
        <v>-1.3220400123183917</v>
      </c>
    </row>
    <row r="476" spans="1:3" x14ac:dyDescent="0.25">
      <c r="A476">
        <v>0</v>
      </c>
      <c r="B476" s="19">
        <f t="shared" si="21"/>
        <v>0.2665908981432164</v>
      </c>
      <c r="C476" s="22">
        <f t="shared" si="22"/>
        <v>-1.3220400123183917</v>
      </c>
    </row>
    <row r="477" spans="1:3" x14ac:dyDescent="0.25">
      <c r="A477">
        <v>0</v>
      </c>
      <c r="B477" s="19">
        <f t="shared" si="21"/>
        <v>0.2665908981432164</v>
      </c>
      <c r="C477" s="22">
        <f t="shared" si="22"/>
        <v>-1.3220400123183917</v>
      </c>
    </row>
    <row r="478" spans="1:3" x14ac:dyDescent="0.25">
      <c r="A478">
        <v>0</v>
      </c>
      <c r="B478" s="19">
        <f t="shared" si="21"/>
        <v>0.2665908981432164</v>
      </c>
      <c r="C478" s="22">
        <f t="shared" si="22"/>
        <v>-1.3220400123183917</v>
      </c>
    </row>
    <row r="479" spans="1:3" x14ac:dyDescent="0.25">
      <c r="A479">
        <v>1</v>
      </c>
      <c r="B479" s="19">
        <f t="shared" si="21"/>
        <v>0.12660084774709968</v>
      </c>
      <c r="C479" s="22">
        <f t="shared" si="22"/>
        <v>-2.0667160730298706</v>
      </c>
    </row>
    <row r="480" spans="1:3" x14ac:dyDescent="0.25">
      <c r="A480">
        <v>0</v>
      </c>
      <c r="B480" s="19">
        <f t="shared" si="21"/>
        <v>0.2665908981432164</v>
      </c>
      <c r="C480" s="22">
        <f t="shared" si="22"/>
        <v>-1.3220400123183917</v>
      </c>
    </row>
    <row r="481" spans="1:3" x14ac:dyDescent="0.25">
      <c r="A481">
        <v>1</v>
      </c>
      <c r="B481" s="19">
        <f t="shared" si="21"/>
        <v>0.12660084774709968</v>
      </c>
      <c r="C481" s="22">
        <f t="shared" si="22"/>
        <v>-2.0667160730298706</v>
      </c>
    </row>
    <row r="482" spans="1:3" x14ac:dyDescent="0.25">
      <c r="A482">
        <v>2</v>
      </c>
      <c r="B482" s="19">
        <f t="shared" si="21"/>
        <v>8.8521421161455532E-2</v>
      </c>
      <c r="C482" s="22">
        <f t="shared" si="22"/>
        <v>-2.424510709234811</v>
      </c>
    </row>
    <row r="483" spans="1:3" x14ac:dyDescent="0.25">
      <c r="A483">
        <v>0</v>
      </c>
      <c r="B483" s="19">
        <f t="shared" si="21"/>
        <v>0.2665908981432164</v>
      </c>
      <c r="C483" s="22">
        <f t="shared" si="22"/>
        <v>-1.3220400123183917</v>
      </c>
    </row>
    <row r="484" spans="1:3" x14ac:dyDescent="0.25">
      <c r="A484">
        <v>1</v>
      </c>
      <c r="B484" s="19">
        <f t="shared" si="21"/>
        <v>0.12660084774709968</v>
      </c>
      <c r="C484" s="22">
        <f t="shared" si="22"/>
        <v>-2.0667160730298706</v>
      </c>
    </row>
    <row r="485" spans="1:3" x14ac:dyDescent="0.25">
      <c r="A485">
        <v>0</v>
      </c>
      <c r="B485" s="19">
        <f t="shared" si="21"/>
        <v>0.2665908981432164</v>
      </c>
      <c r="C485" s="22">
        <f t="shared" si="22"/>
        <v>-1.3220400123183917</v>
      </c>
    </row>
    <row r="486" spans="1:3" x14ac:dyDescent="0.25">
      <c r="A486">
        <v>0</v>
      </c>
      <c r="B486" s="19">
        <f t="shared" si="21"/>
        <v>0.2665908981432164</v>
      </c>
      <c r="C486" s="22">
        <f t="shared" si="22"/>
        <v>-1.3220400123183917</v>
      </c>
    </row>
    <row r="487" spans="1:3" x14ac:dyDescent="0.25">
      <c r="A487">
        <v>0</v>
      </c>
      <c r="B487" s="19">
        <f t="shared" si="21"/>
        <v>0.2665908981432164</v>
      </c>
      <c r="C487" s="22">
        <f t="shared" si="22"/>
        <v>-1.3220400123183917</v>
      </c>
    </row>
    <row r="488" spans="1:3" x14ac:dyDescent="0.25">
      <c r="A488">
        <v>0</v>
      </c>
      <c r="B488" s="19">
        <f t="shared" si="21"/>
        <v>0.2665908981432164</v>
      </c>
      <c r="C488" s="22">
        <f t="shared" si="22"/>
        <v>-1.3220400123183917</v>
      </c>
    </row>
    <row r="489" spans="1:3" x14ac:dyDescent="0.25">
      <c r="A489">
        <v>1</v>
      </c>
      <c r="B489" s="19">
        <f t="shared" si="21"/>
        <v>0.12660084774709968</v>
      </c>
      <c r="C489" s="22">
        <f t="shared" si="22"/>
        <v>-2.0667160730298706</v>
      </c>
    </row>
    <row r="490" spans="1:3" x14ac:dyDescent="0.25">
      <c r="A490">
        <v>0</v>
      </c>
      <c r="B490" s="19">
        <f t="shared" si="21"/>
        <v>0.2665908981432164</v>
      </c>
      <c r="C490" s="22">
        <f t="shared" si="22"/>
        <v>-1.3220400123183917</v>
      </c>
    </row>
    <row r="491" spans="1:3" x14ac:dyDescent="0.25">
      <c r="A491">
        <v>0</v>
      </c>
      <c r="B491" s="19">
        <f t="shared" si="21"/>
        <v>0.2665908981432164</v>
      </c>
      <c r="C491" s="22">
        <f t="shared" si="22"/>
        <v>-1.3220400123183917</v>
      </c>
    </row>
    <row r="492" spans="1:3" x14ac:dyDescent="0.25">
      <c r="A492">
        <v>3</v>
      </c>
      <c r="B492" s="19">
        <f t="shared" si="21"/>
        <v>6.8514945759936025E-2</v>
      </c>
      <c r="C492" s="22">
        <f t="shared" si="22"/>
        <v>-2.680703371236683</v>
      </c>
    </row>
    <row r="493" spans="1:3" x14ac:dyDescent="0.25">
      <c r="A493">
        <v>0</v>
      </c>
      <c r="B493" s="19">
        <f t="shared" si="21"/>
        <v>0.2665908981432164</v>
      </c>
      <c r="C493" s="22">
        <f t="shared" si="22"/>
        <v>-1.3220400123183917</v>
      </c>
    </row>
    <row r="494" spans="1:3" x14ac:dyDescent="0.25">
      <c r="A494">
        <v>7</v>
      </c>
      <c r="B494" s="19">
        <f t="shared" si="21"/>
        <v>3.3813489052715501E-2</v>
      </c>
      <c r="C494" s="22">
        <f t="shared" si="22"/>
        <v>-3.3868954717062953</v>
      </c>
    </row>
    <row r="495" spans="1:3" x14ac:dyDescent="0.25">
      <c r="A495">
        <v>0</v>
      </c>
      <c r="B495" s="19">
        <f t="shared" si="21"/>
        <v>0.2665908981432164</v>
      </c>
      <c r="C495" s="22">
        <f t="shared" si="22"/>
        <v>-1.3220400123183917</v>
      </c>
    </row>
    <row r="496" spans="1:3" x14ac:dyDescent="0.25">
      <c r="A496">
        <v>1</v>
      </c>
      <c r="B496" s="19">
        <f t="shared" si="21"/>
        <v>0.12660084774709968</v>
      </c>
      <c r="C496" s="22">
        <f t="shared" si="22"/>
        <v>-2.0667160730298706</v>
      </c>
    </row>
    <row r="497" spans="1:3" x14ac:dyDescent="0.25">
      <c r="A497">
        <v>2</v>
      </c>
      <c r="B497" s="19">
        <f t="shared" si="21"/>
        <v>8.8521421161455532E-2</v>
      </c>
      <c r="C497" s="22">
        <f t="shared" si="22"/>
        <v>-2.424510709234811</v>
      </c>
    </row>
    <row r="498" spans="1:3" x14ac:dyDescent="0.25">
      <c r="A498">
        <v>1</v>
      </c>
      <c r="B498" s="19">
        <f t="shared" si="21"/>
        <v>0.12660084774709968</v>
      </c>
      <c r="C498" s="22">
        <f t="shared" si="22"/>
        <v>-2.0667160730298706</v>
      </c>
    </row>
    <row r="499" spans="1:3" x14ac:dyDescent="0.25">
      <c r="A499">
        <v>2</v>
      </c>
      <c r="B499" s="19">
        <f t="shared" si="21"/>
        <v>8.8521421161455532E-2</v>
      </c>
      <c r="C499" s="22">
        <f t="shared" si="22"/>
        <v>-2.424510709234811</v>
      </c>
    </row>
    <row r="500" spans="1:3" x14ac:dyDescent="0.25">
      <c r="A500">
        <v>7</v>
      </c>
      <c r="B500" s="19">
        <f t="shared" si="21"/>
        <v>3.3813489052715501E-2</v>
      </c>
      <c r="C500" s="22">
        <f t="shared" si="22"/>
        <v>-3.3868954717062953</v>
      </c>
    </row>
    <row r="501" spans="1:3" x14ac:dyDescent="0.25">
      <c r="A501">
        <v>0</v>
      </c>
      <c r="B501" s="19">
        <f t="shared" si="21"/>
        <v>0.2665908981432164</v>
      </c>
      <c r="C501" s="22">
        <f t="shared" si="22"/>
        <v>-1.3220400123183917</v>
      </c>
    </row>
    <row r="502" spans="1:3" x14ac:dyDescent="0.25">
      <c r="A502">
        <v>2</v>
      </c>
      <c r="B502" s="19">
        <f t="shared" si="21"/>
        <v>8.8521421161455532E-2</v>
      </c>
      <c r="C502" s="22">
        <f t="shared" si="22"/>
        <v>-2.424510709234811</v>
      </c>
    </row>
    <row r="503" spans="1:3" x14ac:dyDescent="0.25">
      <c r="A503">
        <v>2</v>
      </c>
      <c r="B503" s="19">
        <f t="shared" si="21"/>
        <v>8.8521421161455532E-2</v>
      </c>
      <c r="C503" s="22">
        <f t="shared" si="22"/>
        <v>-2.424510709234811</v>
      </c>
    </row>
    <row r="504" spans="1:3" x14ac:dyDescent="0.25">
      <c r="A504">
        <v>5</v>
      </c>
      <c r="B504" s="19">
        <f t="shared" si="21"/>
        <v>4.6353142337216754E-2</v>
      </c>
      <c r="C504" s="22">
        <f t="shared" si="22"/>
        <v>-3.0714661934276002</v>
      </c>
    </row>
    <row r="505" spans="1:3" x14ac:dyDescent="0.25">
      <c r="A505">
        <v>3</v>
      </c>
      <c r="B505" s="19">
        <f t="shared" si="21"/>
        <v>6.8514945759936025E-2</v>
      </c>
      <c r="C505" s="22">
        <f t="shared" si="22"/>
        <v>-2.680703371236683</v>
      </c>
    </row>
    <row r="506" spans="1:3" x14ac:dyDescent="0.25">
      <c r="A506">
        <v>3</v>
      </c>
      <c r="B506" s="19">
        <f t="shared" si="21"/>
        <v>6.8514945759936025E-2</v>
      </c>
      <c r="C506" s="22">
        <f t="shared" si="22"/>
        <v>-2.680703371236683</v>
      </c>
    </row>
    <row r="507" spans="1:3" x14ac:dyDescent="0.25">
      <c r="A507">
        <v>2</v>
      </c>
      <c r="B507" s="19">
        <f t="shared" si="21"/>
        <v>8.8521421161455532E-2</v>
      </c>
      <c r="C507" s="22">
        <f t="shared" si="22"/>
        <v>-2.424510709234811</v>
      </c>
    </row>
    <row r="508" spans="1:3" x14ac:dyDescent="0.25">
      <c r="A508">
        <v>5</v>
      </c>
      <c r="B508" s="19">
        <f t="shared" si="21"/>
        <v>4.6353142337216754E-2</v>
      </c>
      <c r="C508" s="22">
        <f t="shared" si="22"/>
        <v>-3.0714661934276002</v>
      </c>
    </row>
    <row r="509" spans="1:3" x14ac:dyDescent="0.25">
      <c r="A509">
        <v>4</v>
      </c>
      <c r="B509" s="19">
        <f t="shared" si="21"/>
        <v>5.5591720142511909E-2</v>
      </c>
      <c r="C509" s="22">
        <f t="shared" si="22"/>
        <v>-2.8897210071151771</v>
      </c>
    </row>
    <row r="510" spans="1:3" x14ac:dyDescent="0.25">
      <c r="A510">
        <v>7</v>
      </c>
      <c r="B510" s="19">
        <f t="shared" si="21"/>
        <v>3.3813489052715501E-2</v>
      </c>
      <c r="C510" s="22">
        <f t="shared" si="22"/>
        <v>-3.3868954717062953</v>
      </c>
    </row>
    <row r="511" spans="1:3" x14ac:dyDescent="0.25">
      <c r="A511">
        <v>2</v>
      </c>
      <c r="B511" s="19">
        <f t="shared" si="21"/>
        <v>8.8521421161455532E-2</v>
      </c>
      <c r="C511" s="22">
        <f t="shared" si="22"/>
        <v>-2.424510709234811</v>
      </c>
    </row>
    <row r="512" spans="1:3" x14ac:dyDescent="0.25">
      <c r="A512">
        <v>1</v>
      </c>
      <c r="B512" s="19">
        <f t="shared" si="21"/>
        <v>0.12660084774709968</v>
      </c>
      <c r="C512" s="22">
        <f t="shared" si="22"/>
        <v>-2.0667160730298706</v>
      </c>
    </row>
    <row r="513" spans="1:3" x14ac:dyDescent="0.25">
      <c r="A513">
        <v>3</v>
      </c>
      <c r="B513" s="19">
        <f t="shared" si="21"/>
        <v>6.8514945759936025E-2</v>
      </c>
      <c r="C513" s="22">
        <f t="shared" si="22"/>
        <v>-2.680703371236683</v>
      </c>
    </row>
    <row r="514" spans="1:3" x14ac:dyDescent="0.25">
      <c r="A514">
        <v>2</v>
      </c>
      <c r="B514" s="19">
        <f t="shared" si="21"/>
        <v>8.8521421161455532E-2</v>
      </c>
      <c r="C514" s="22">
        <f t="shared" si="22"/>
        <v>-2.424510709234811</v>
      </c>
    </row>
    <row r="515" spans="1:3" x14ac:dyDescent="0.25">
      <c r="A515">
        <v>0</v>
      </c>
      <c r="B515" s="19">
        <f t="shared" si="21"/>
        <v>0.2665908981432164</v>
      </c>
      <c r="C515" s="22">
        <f t="shared" si="22"/>
        <v>-1.3220400123183917</v>
      </c>
    </row>
    <row r="516" spans="1:3" x14ac:dyDescent="0.25">
      <c r="A516">
        <v>7</v>
      </c>
      <c r="B516" s="19">
        <f t="shared" si="21"/>
        <v>3.3813489052715501E-2</v>
      </c>
      <c r="C516" s="22">
        <f t="shared" si="22"/>
        <v>-3.3868954717062953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9" tint="-0.249977111117893"/>
  </sheetPr>
  <dimension ref="A1"/>
  <sheetViews>
    <sheetView workbookViewId="0">
      <selection activeCell="L38" sqref="L38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AF590"/>
  <sheetViews>
    <sheetView zoomScale="60" zoomScaleNormal="60" workbookViewId="0">
      <selection activeCell="W44" sqref="W44"/>
    </sheetView>
  </sheetViews>
  <sheetFormatPr defaultRowHeight="15" x14ac:dyDescent="0.25"/>
  <cols>
    <col min="1" max="1" width="11.7109375" customWidth="1"/>
    <col min="2" max="2" width="7" customWidth="1"/>
    <col min="3" max="3" width="14.85546875" customWidth="1"/>
    <col min="4" max="4" width="8.28515625" customWidth="1"/>
    <col min="5" max="5" width="6.5703125" customWidth="1"/>
    <col min="6" max="6" width="9.140625" customWidth="1"/>
    <col min="7" max="7" width="7.7109375" customWidth="1"/>
    <col min="8" max="8" width="9.5703125" customWidth="1"/>
    <col min="9" max="9" width="14.85546875" customWidth="1"/>
    <col min="10" max="10" width="5.85546875" customWidth="1"/>
    <col min="11" max="11" width="9" customWidth="1"/>
    <col min="12" max="12" width="7.28515625" customWidth="1"/>
    <col min="13" max="13" width="9.85546875" customWidth="1"/>
    <col min="14" max="14" width="7.5703125" customWidth="1"/>
    <col min="15" max="15" width="14.5703125" customWidth="1"/>
    <col min="17" max="17" width="9.85546875" customWidth="1"/>
    <col min="18" max="18" width="7.42578125" customWidth="1"/>
    <col min="20" max="20" width="8.140625" customWidth="1"/>
    <col min="21" max="21" width="14.85546875" customWidth="1"/>
    <col min="27" max="27" width="14.85546875" customWidth="1"/>
  </cols>
  <sheetData>
    <row r="1" spans="1:32" ht="18.75" x14ac:dyDescent="0.3">
      <c r="A1" s="8" t="s">
        <v>224</v>
      </c>
      <c r="B1" s="34"/>
      <c r="C1" s="34"/>
      <c r="D1" s="35" t="s">
        <v>225</v>
      </c>
      <c r="E1" s="36"/>
      <c r="F1" s="36"/>
      <c r="G1" s="36"/>
      <c r="H1" s="36"/>
      <c r="I1" s="34"/>
      <c r="J1" s="35" t="s">
        <v>220</v>
      </c>
      <c r="K1" s="36"/>
      <c r="L1" s="36"/>
      <c r="M1" s="36"/>
      <c r="N1" s="36"/>
      <c r="O1" s="36"/>
      <c r="P1" s="35" t="s">
        <v>221</v>
      </c>
      <c r="Q1" s="34"/>
      <c r="R1" s="34"/>
      <c r="S1" s="34"/>
      <c r="T1" s="34"/>
      <c r="U1" s="34"/>
      <c r="V1" s="8" t="s">
        <v>222</v>
      </c>
      <c r="W1" s="34"/>
      <c r="X1" s="34"/>
      <c r="Y1" s="34"/>
      <c r="Z1" s="34"/>
      <c r="AA1" s="34"/>
      <c r="AB1" s="8" t="s">
        <v>223</v>
      </c>
    </row>
    <row r="2" spans="1:32" ht="18.75" x14ac:dyDescent="0.3">
      <c r="A2" s="8"/>
      <c r="B2" s="34"/>
      <c r="C2" s="34"/>
      <c r="D2" s="3" t="s">
        <v>226</v>
      </c>
      <c r="E2" s="5">
        <f>AVERAGE(H7:H17)</f>
        <v>0.15441695088658122</v>
      </c>
      <c r="F2" s="36"/>
      <c r="G2" s="3" t="s">
        <v>202</v>
      </c>
      <c r="H2" s="21">
        <f>SUM(G7:G17)</f>
        <v>4.4697738232003772</v>
      </c>
      <c r="I2" s="34"/>
      <c r="J2" s="35"/>
      <c r="K2" s="36"/>
      <c r="L2" s="36"/>
      <c r="M2" s="3" t="s">
        <v>202</v>
      </c>
      <c r="N2" s="21">
        <f>SUM(N7:N17)</f>
        <v>18.423957437322976</v>
      </c>
      <c r="O2" s="36"/>
      <c r="P2" s="35"/>
      <c r="Q2" s="34"/>
      <c r="R2" s="34"/>
      <c r="S2" s="3" t="s">
        <v>202</v>
      </c>
      <c r="T2" s="21">
        <f>SUM(T7:T17)</f>
        <v>19.077940912278002</v>
      </c>
      <c r="U2" s="34"/>
      <c r="V2" s="8"/>
      <c r="W2" s="34"/>
      <c r="X2" s="34"/>
      <c r="Y2" s="3" t="s">
        <v>202</v>
      </c>
      <c r="Z2" s="21">
        <f>SUM(Z7:Z17)</f>
        <v>4.6646366464524602</v>
      </c>
      <c r="AA2" s="34"/>
      <c r="AB2" s="8"/>
      <c r="AE2" s="3" t="s">
        <v>202</v>
      </c>
      <c r="AF2" s="21">
        <f>SUM(AF7:AF17)</f>
        <v>8.748762443271703</v>
      </c>
    </row>
    <row r="3" spans="1:32" x14ac:dyDescent="0.25">
      <c r="G3" s="3" t="s">
        <v>203</v>
      </c>
      <c r="H3" s="21">
        <f>COUNT(F7:F17)-8-1</f>
        <v>2</v>
      </c>
      <c r="J3" s="3"/>
      <c r="K3" s="5"/>
      <c r="M3" s="3" t="s">
        <v>203</v>
      </c>
      <c r="N3" s="21">
        <f>COUNT(M7:M17)-2-1</f>
        <v>8</v>
      </c>
      <c r="P3" s="3"/>
      <c r="Q3" s="5"/>
      <c r="S3" s="3" t="s">
        <v>203</v>
      </c>
      <c r="T3" s="21">
        <f>COUNT(S7:S17)-2-1</f>
        <v>8</v>
      </c>
      <c r="V3" s="3"/>
      <c r="W3" s="5"/>
      <c r="Y3" s="3" t="s">
        <v>203</v>
      </c>
      <c r="Z3" s="21">
        <f>COUNT(Y7:Y17)-2-1</f>
        <v>8</v>
      </c>
      <c r="AB3" s="3"/>
      <c r="AC3" s="5"/>
      <c r="AE3" s="3" t="s">
        <v>203</v>
      </c>
      <c r="AF3" s="21">
        <f>COUNT(AE7:AE17)-2-1</f>
        <v>8</v>
      </c>
    </row>
    <row r="4" spans="1:32" x14ac:dyDescent="0.25">
      <c r="D4" s="3"/>
      <c r="E4" s="5"/>
      <c r="G4" s="3" t="s">
        <v>204</v>
      </c>
      <c r="H4" s="19">
        <f>_xlfn.CHISQ.DIST.RT(H2,H3)</f>
        <v>0.1070042301060582</v>
      </c>
      <c r="J4" s="3"/>
      <c r="K4" s="5"/>
      <c r="M4" s="3" t="s">
        <v>204</v>
      </c>
      <c r="N4" s="19">
        <f>_xlfn.CHISQ.DIST.RT(N2,N3)</f>
        <v>1.8263172839241986E-2</v>
      </c>
      <c r="P4" s="3"/>
      <c r="Q4" s="5"/>
      <c r="S4" s="3" t="s">
        <v>204</v>
      </c>
      <c r="T4" s="19">
        <f>_xlfn.CHISQ.DIST.RT(T2,T3)</f>
        <v>1.4448330601546088E-2</v>
      </c>
      <c r="V4" s="3"/>
      <c r="W4" s="5"/>
      <c r="Y4" s="3" t="s">
        <v>204</v>
      </c>
      <c r="Z4" s="19">
        <f>_xlfn.CHISQ.DIST.RT(Z2,Z3)</f>
        <v>0.79274469874282605</v>
      </c>
      <c r="AB4" s="3"/>
      <c r="AC4" s="5"/>
      <c r="AE4" s="3" t="s">
        <v>204</v>
      </c>
      <c r="AF4" s="19">
        <f>_xlfn.CHISQ.DIST.RT(AF2,AF3)</f>
        <v>0.36393143968274128</v>
      </c>
    </row>
    <row r="6" spans="1:32" x14ac:dyDescent="0.25">
      <c r="A6" s="9" t="s">
        <v>216</v>
      </c>
      <c r="B6" s="3" t="s">
        <v>9</v>
      </c>
      <c r="D6" s="3" t="s">
        <v>201</v>
      </c>
      <c r="E6" s="23" t="s">
        <v>200</v>
      </c>
      <c r="F6" s="3" t="s">
        <v>198</v>
      </c>
      <c r="G6" s="3" t="s">
        <v>202</v>
      </c>
      <c r="H6" s="3" t="s">
        <v>227</v>
      </c>
      <c r="J6" s="3" t="s">
        <v>201</v>
      </c>
      <c r="K6" s="3" t="s">
        <v>196</v>
      </c>
      <c r="L6" s="23" t="s">
        <v>200</v>
      </c>
      <c r="M6" s="3" t="s">
        <v>198</v>
      </c>
      <c r="N6" s="3" t="s">
        <v>202</v>
      </c>
      <c r="O6" s="21"/>
      <c r="P6" s="3" t="s">
        <v>201</v>
      </c>
      <c r="Q6" s="3" t="s">
        <v>196</v>
      </c>
      <c r="R6" s="3" t="s">
        <v>200</v>
      </c>
      <c r="S6" s="3" t="s">
        <v>198</v>
      </c>
      <c r="T6" s="3" t="s">
        <v>202</v>
      </c>
      <c r="V6" s="3" t="s">
        <v>201</v>
      </c>
      <c r="W6" s="3" t="s">
        <v>196</v>
      </c>
      <c r="X6" s="23" t="s">
        <v>200</v>
      </c>
      <c r="Y6" s="3" t="s">
        <v>198</v>
      </c>
      <c r="Z6" s="3" t="s">
        <v>202</v>
      </c>
      <c r="AB6" s="3" t="s">
        <v>201</v>
      </c>
      <c r="AC6" s="3" t="s">
        <v>196</v>
      </c>
      <c r="AD6" s="23" t="s">
        <v>200</v>
      </c>
      <c r="AE6" s="3" t="s">
        <v>198</v>
      </c>
      <c r="AF6" s="3" t="s">
        <v>202</v>
      </c>
    </row>
    <row r="7" spans="1:32" x14ac:dyDescent="0.25">
      <c r="A7" s="1" t="s">
        <v>205</v>
      </c>
      <c r="B7">
        <v>4</v>
      </c>
      <c r="D7">
        <v>0</v>
      </c>
      <c r="E7">
        <f>COUNTIFS($B$7:$B$391,D7)</f>
        <v>86</v>
      </c>
      <c r="F7" s="21">
        <f t="shared" ref="F7:F17" si="0">M7+S7+Y7+AE7</f>
        <v>88.297938292330144</v>
      </c>
      <c r="G7" s="20">
        <f>(E7-F7)^2/F7</f>
        <v>5.9803439326916466E-2</v>
      </c>
      <c r="H7" s="18">
        <f>ABS(E7-F7)/E7</f>
        <v>2.6720212701513306E-2</v>
      </c>
      <c r="J7">
        <v>0</v>
      </c>
      <c r="K7" s="19">
        <v>0.13265671690714925</v>
      </c>
      <c r="L7">
        <f>COUNTIFS($A$7:$A$391,"very low",$B$7:$B$391,J7)</f>
        <v>21</v>
      </c>
      <c r="M7" s="21">
        <f>SUM($L$7:$L$17)*K7</f>
        <v>12.735044823086328</v>
      </c>
      <c r="N7" s="20">
        <f>(L7-M7)^2/M7</f>
        <v>5.3638982057259348</v>
      </c>
      <c r="P7">
        <v>0</v>
      </c>
      <c r="Q7" s="19">
        <v>0.2435693301357216</v>
      </c>
      <c r="R7">
        <f t="shared" ref="R7:R16" si="1">COUNTIFS($A$7:$A$391,"low",$B$7:$B$391,P7)</f>
        <v>15</v>
      </c>
      <c r="S7" s="21">
        <f t="shared" ref="S7:S17" si="2">SUM($R$7:$R$17)*Q7</f>
        <v>26.792626314929375</v>
      </c>
      <c r="T7" s="20">
        <f>(R7-S7)^2/S7</f>
        <v>5.1904592617736194</v>
      </c>
      <c r="V7">
        <v>0</v>
      </c>
      <c r="W7" s="19">
        <v>0.31775711672776813</v>
      </c>
      <c r="X7">
        <f>COUNTIFS($A$7:$A$391,"high",$B$7:$B$391,V7)</f>
        <v>31</v>
      </c>
      <c r="Y7" s="21">
        <f>SUM($X$7:$X$17)*W7</f>
        <v>32.728983022960115</v>
      </c>
      <c r="Z7" s="20">
        <f>(X7-Y7)^2/Y7</f>
        <v>9.1337463543770342E-2</v>
      </c>
      <c r="AB7">
        <v>0</v>
      </c>
      <c r="AC7" s="19">
        <v>0.21106952804413595</v>
      </c>
      <c r="AD7">
        <f t="shared" ref="AD7:AD16" si="3">COUNTIFS($A$7:$A$391,"very high",$B$7:$B$391,AB7)</f>
        <v>19</v>
      </c>
      <c r="AE7" s="21">
        <f>SUM($AD$7:$AD$17)*AC7</f>
        <v>16.041284131354331</v>
      </c>
      <c r="AF7" s="20">
        <f>(AD7-AE7)^2/AE7</f>
        <v>0.54571688399092111</v>
      </c>
    </row>
    <row r="8" spans="1:32" x14ac:dyDescent="0.25">
      <c r="A8" s="1" t="s">
        <v>205</v>
      </c>
      <c r="B8">
        <v>6</v>
      </c>
      <c r="D8">
        <v>1</v>
      </c>
      <c r="E8">
        <f t="shared" ref="E8:E16" si="4">COUNTIFS($B$7:$B$391,D8)</f>
        <v>63</v>
      </c>
      <c r="F8" s="21">
        <f t="shared" si="0"/>
        <v>56.52296406497166</v>
      </c>
      <c r="G8" s="20">
        <f t="shared" ref="G8:G17" si="5">(E8-F8)^2/F8</f>
        <v>0.74221150991702645</v>
      </c>
      <c r="H8" s="18">
        <f t="shared" ref="H8:H17" si="6">ABS(E8-F8)/E8</f>
        <v>0.10281009420679904</v>
      </c>
      <c r="J8">
        <v>1</v>
      </c>
      <c r="K8" s="19">
        <v>8.4230310229462993E-2</v>
      </c>
      <c r="L8">
        <f t="shared" ref="L8:L15" si="7">COUNTIFS($A$7:$A$391,"very low",$B$7:$B$391,J8)</f>
        <v>13</v>
      </c>
      <c r="M8" s="21">
        <f t="shared" ref="M8:M17" si="8">SUM($L$7:$L$17)*K8</f>
        <v>8.0861097820284478</v>
      </c>
      <c r="N8" s="20">
        <f t="shared" ref="N8:N17" si="9">(L8-M8)^2/M8</f>
        <v>2.9861475697426489</v>
      </c>
      <c r="O8" s="19"/>
      <c r="P8">
        <v>1</v>
      </c>
      <c r="Q8" s="19">
        <v>0.13214869498645168</v>
      </c>
      <c r="R8">
        <f t="shared" si="1"/>
        <v>14</v>
      </c>
      <c r="S8" s="21">
        <f t="shared" si="2"/>
        <v>14.536356448509684</v>
      </c>
      <c r="T8" s="20">
        <f t="shared" ref="T8:T17" si="10">(R8-S8)^2/S8</f>
        <v>1.9790257680934561E-2</v>
      </c>
      <c r="V8">
        <v>1</v>
      </c>
      <c r="W8" s="19">
        <v>0.23471132570832465</v>
      </c>
      <c r="X8">
        <f t="shared" ref="X8:X16" si="11">COUNTIFS($A$7:$A$391,"high",$B$7:$B$391,V8)</f>
        <v>28</v>
      </c>
      <c r="Y8" s="21">
        <f t="shared" ref="Y8:Y17" si="12">SUM($X$7:$X$17)*W8</f>
        <v>24.175266547957438</v>
      </c>
      <c r="Z8" s="20">
        <f t="shared" ref="Z8:Z17" si="13">(X8-Y8)^2/Y8</f>
        <v>0.60510546802675802</v>
      </c>
      <c r="AB8">
        <v>1</v>
      </c>
      <c r="AC8" s="19">
        <v>0.1279635695588959</v>
      </c>
      <c r="AD8">
        <f t="shared" si="3"/>
        <v>8</v>
      </c>
      <c r="AE8" s="21">
        <f t="shared" ref="AE8:AE17" si="14">SUM($AD$7:$AD$17)*AC8</f>
        <v>9.7252312864760881</v>
      </c>
      <c r="AF8" s="20">
        <f t="shared" ref="AF8:AF17" si="15">(AD8-AE8)^2/AE8</f>
        <v>0.30605164074349095</v>
      </c>
    </row>
    <row r="9" spans="1:32" x14ac:dyDescent="0.25">
      <c r="A9" s="1" t="s">
        <v>205</v>
      </c>
      <c r="B9">
        <v>4</v>
      </c>
      <c r="D9">
        <v>2</v>
      </c>
      <c r="E9">
        <f t="shared" si="4"/>
        <v>38</v>
      </c>
      <c r="F9" s="21">
        <f t="shared" si="0"/>
        <v>40.628746406082151</v>
      </c>
      <c r="G9" s="20">
        <f t="shared" si="5"/>
        <v>0.17008419601288374</v>
      </c>
      <c r="H9" s="18">
        <f t="shared" si="6"/>
        <v>6.9177537002161851E-2</v>
      </c>
      <c r="J9">
        <v>2</v>
      </c>
      <c r="K9" s="19">
        <v>6.6815626838880898E-2</v>
      </c>
      <c r="L9">
        <f t="shared" si="7"/>
        <v>5</v>
      </c>
      <c r="M9" s="21">
        <f t="shared" si="8"/>
        <v>6.4143001765325662</v>
      </c>
      <c r="N9" s="20">
        <f t="shared" si="9"/>
        <v>0.31184150013093676</v>
      </c>
      <c r="P9">
        <v>2</v>
      </c>
      <c r="Q9" s="19">
        <v>9.5662563230012349E-2</v>
      </c>
      <c r="R9">
        <f t="shared" si="1"/>
        <v>12</v>
      </c>
      <c r="S9" s="21">
        <f t="shared" si="2"/>
        <v>10.522881955301358</v>
      </c>
      <c r="T9" s="20">
        <f t="shared" si="10"/>
        <v>0.2073460224340086</v>
      </c>
      <c r="V9">
        <v>2</v>
      </c>
      <c r="W9" s="19">
        <v>0.15886267798003703</v>
      </c>
      <c r="X9">
        <f t="shared" si="11"/>
        <v>14</v>
      </c>
      <c r="Y9" s="21">
        <f t="shared" si="12"/>
        <v>16.362855831943815</v>
      </c>
      <c r="Z9" s="20">
        <f t="shared" si="13"/>
        <v>0.34120496690140784</v>
      </c>
      <c r="AB9">
        <v>2</v>
      </c>
      <c r="AC9" s="19">
        <v>9.6430374240847522E-2</v>
      </c>
      <c r="AD9">
        <f t="shared" si="3"/>
        <v>7</v>
      </c>
      <c r="AE9" s="21">
        <f t="shared" si="14"/>
        <v>7.3287084423044115</v>
      </c>
      <c r="AF9" s="20">
        <f t="shared" si="15"/>
        <v>1.4743285381430464E-2</v>
      </c>
    </row>
    <row r="10" spans="1:32" x14ac:dyDescent="0.25">
      <c r="A10" s="1" t="s">
        <v>205</v>
      </c>
      <c r="B10">
        <v>2</v>
      </c>
      <c r="D10">
        <v>3</v>
      </c>
      <c r="E10">
        <f t="shared" si="4"/>
        <v>31</v>
      </c>
      <c r="F10" s="21">
        <f t="shared" si="0"/>
        <v>30.300818296681093</v>
      </c>
      <c r="G10" s="20">
        <f t="shared" si="5"/>
        <v>1.6133394467088457E-2</v>
      </c>
      <c r="H10" s="18">
        <f t="shared" si="6"/>
        <v>2.2554248494158276E-2</v>
      </c>
      <c r="J10">
        <v>3</v>
      </c>
      <c r="K10" s="19">
        <v>5.6527075416436791E-2</v>
      </c>
      <c r="L10">
        <f t="shared" si="7"/>
        <v>2</v>
      </c>
      <c r="M10" s="21">
        <f t="shared" si="8"/>
        <v>5.4265992399779321</v>
      </c>
      <c r="N10" s="20">
        <f t="shared" si="9"/>
        <v>2.1637091357173985</v>
      </c>
      <c r="P10">
        <v>3</v>
      </c>
      <c r="Q10" s="19">
        <v>7.5033029839059753E-2</v>
      </c>
      <c r="R10">
        <f t="shared" si="1"/>
        <v>15</v>
      </c>
      <c r="S10" s="21">
        <f t="shared" si="2"/>
        <v>8.2536332822965726</v>
      </c>
      <c r="T10" s="20">
        <f t="shared" si="10"/>
        <v>5.5143549916809969</v>
      </c>
      <c r="V10">
        <v>3</v>
      </c>
      <c r="W10" s="19">
        <v>0.10425210850740238</v>
      </c>
      <c r="X10">
        <f t="shared" si="11"/>
        <v>8</v>
      </c>
      <c r="Y10" s="21">
        <f t="shared" si="12"/>
        <v>10.737967176262446</v>
      </c>
      <c r="Z10" s="20">
        <f t="shared" si="13"/>
        <v>0.69812694854035107</v>
      </c>
      <c r="AB10">
        <v>3</v>
      </c>
      <c r="AC10" s="19">
        <v>7.7402876291370298E-2</v>
      </c>
      <c r="AD10">
        <f t="shared" si="3"/>
        <v>6</v>
      </c>
      <c r="AE10" s="21">
        <f t="shared" si="14"/>
        <v>5.882618598144143</v>
      </c>
      <c r="AF10" s="20">
        <f t="shared" si="15"/>
        <v>2.3422211166287434E-3</v>
      </c>
    </row>
    <row r="11" spans="1:32" x14ac:dyDescent="0.25">
      <c r="A11" s="1" t="s">
        <v>205</v>
      </c>
      <c r="B11">
        <v>1</v>
      </c>
      <c r="D11">
        <v>4</v>
      </c>
      <c r="E11">
        <f t="shared" si="4"/>
        <v>24</v>
      </c>
      <c r="F11" s="21">
        <f t="shared" si="0"/>
        <v>23.259747503769812</v>
      </c>
      <c r="G11" s="20">
        <f t="shared" si="5"/>
        <v>2.3558886788698424E-2</v>
      </c>
      <c r="H11" s="18">
        <f t="shared" si="6"/>
        <v>3.0843854009591148E-2</v>
      </c>
      <c r="J11">
        <v>4</v>
      </c>
      <c r="K11" s="19">
        <v>4.9314168775162794E-2</v>
      </c>
      <c r="L11">
        <f t="shared" si="7"/>
        <v>3</v>
      </c>
      <c r="M11" s="21">
        <f t="shared" si="8"/>
        <v>4.7341602024156284</v>
      </c>
      <c r="N11" s="20">
        <f t="shared" si="9"/>
        <v>0.63523655285423541</v>
      </c>
      <c r="P11">
        <v>4</v>
      </c>
      <c r="Q11" s="19">
        <v>6.1120111116427768E-2</v>
      </c>
      <c r="R11">
        <f t="shared" si="1"/>
        <v>6</v>
      </c>
      <c r="S11" s="21">
        <f t="shared" si="2"/>
        <v>6.7232122228070548</v>
      </c>
      <c r="T11" s="20">
        <f t="shared" si="10"/>
        <v>7.7795539079256473E-2</v>
      </c>
      <c r="V11">
        <v>4</v>
      </c>
      <c r="W11" s="19">
        <v>6.7340523138181688E-2</v>
      </c>
      <c r="X11">
        <f t="shared" si="11"/>
        <v>8</v>
      </c>
      <c r="Y11" s="21">
        <f t="shared" si="12"/>
        <v>6.936073883232714</v>
      </c>
      <c r="Z11" s="20">
        <f t="shared" si="13"/>
        <v>0.16319589453564917</v>
      </c>
      <c r="AB11">
        <v>4</v>
      </c>
      <c r="AC11" s="19">
        <v>6.403027888571601E-2</v>
      </c>
      <c r="AD11">
        <f t="shared" si="3"/>
        <v>7</v>
      </c>
      <c r="AE11" s="21">
        <f t="shared" si="14"/>
        <v>4.8663011953144171</v>
      </c>
      <c r="AF11" s="20">
        <f t="shared" si="15"/>
        <v>0.9355505149373583</v>
      </c>
    </row>
    <row r="12" spans="1:32" x14ac:dyDescent="0.25">
      <c r="A12" s="1" t="s">
        <v>205</v>
      </c>
      <c r="B12">
        <v>6</v>
      </c>
      <c r="D12">
        <v>5</v>
      </c>
      <c r="E12">
        <f t="shared" si="4"/>
        <v>15</v>
      </c>
      <c r="F12" s="21">
        <f t="shared" si="0"/>
        <v>18.338180697333634</v>
      </c>
      <c r="G12" s="20">
        <f t="shared" si="5"/>
        <v>0.60766389817890276</v>
      </c>
      <c r="H12" s="18">
        <f t="shared" si="6"/>
        <v>0.22254537982224226</v>
      </c>
      <c r="J12">
        <v>5</v>
      </c>
      <c r="K12" s="19">
        <v>4.3802277699924549E-2</v>
      </c>
      <c r="L12">
        <f t="shared" si="7"/>
        <v>1</v>
      </c>
      <c r="M12" s="21">
        <f t="shared" si="8"/>
        <v>4.2050186591927563</v>
      </c>
      <c r="N12" s="20">
        <f t="shared" si="9"/>
        <v>2.4428297323526484</v>
      </c>
      <c r="P12">
        <v>5</v>
      </c>
      <c r="Q12" s="19">
        <v>5.0895395372327311E-2</v>
      </c>
      <c r="R12">
        <f t="shared" si="1"/>
        <v>3</v>
      </c>
      <c r="S12" s="21">
        <f t="shared" si="2"/>
        <v>5.5984934909560042</v>
      </c>
      <c r="T12" s="20">
        <f t="shared" si="10"/>
        <v>1.2060688171645466</v>
      </c>
      <c r="V12">
        <v>5</v>
      </c>
      <c r="W12" s="19">
        <v>4.308166998527202E-2</v>
      </c>
      <c r="X12">
        <f t="shared" si="11"/>
        <v>6</v>
      </c>
      <c r="Y12" s="21">
        <f t="shared" si="12"/>
        <v>4.437412008483018</v>
      </c>
      <c r="Z12" s="20">
        <f t="shared" si="13"/>
        <v>0.55024893486683324</v>
      </c>
      <c r="AB12">
        <v>5</v>
      </c>
      <c r="AC12" s="19">
        <v>5.3911270246077038E-2</v>
      </c>
      <c r="AD12">
        <f t="shared" si="3"/>
        <v>5</v>
      </c>
      <c r="AE12" s="21">
        <f t="shared" si="14"/>
        <v>4.0972565387018545</v>
      </c>
      <c r="AF12" s="20">
        <f t="shared" si="15"/>
        <v>0.19890034934809281</v>
      </c>
    </row>
    <row r="13" spans="1:32" x14ac:dyDescent="0.25">
      <c r="A13" s="1" t="s">
        <v>205</v>
      </c>
      <c r="B13">
        <v>2</v>
      </c>
      <c r="D13">
        <v>6</v>
      </c>
      <c r="E13">
        <f t="shared" si="4"/>
        <v>12</v>
      </c>
      <c r="F13" s="21">
        <f t="shared" si="0"/>
        <v>14.81958446728224</v>
      </c>
      <c r="G13" s="20">
        <f t="shared" si="5"/>
        <v>0.53645610547926748</v>
      </c>
      <c r="H13" s="18">
        <f t="shared" si="6"/>
        <v>0.23496537227352002</v>
      </c>
      <c r="J13">
        <v>6</v>
      </c>
      <c r="K13" s="19">
        <v>3.9368715191683466E-2</v>
      </c>
      <c r="L13">
        <f t="shared" si="7"/>
        <v>2</v>
      </c>
      <c r="M13" s="21">
        <f t="shared" si="8"/>
        <v>3.7793966584016125</v>
      </c>
      <c r="N13" s="20">
        <f t="shared" si="9"/>
        <v>0.83776664746004736</v>
      </c>
      <c r="P13">
        <v>6</v>
      </c>
      <c r="Q13" s="19">
        <v>4.2996487337114399E-2</v>
      </c>
      <c r="R13">
        <f t="shared" si="1"/>
        <v>6</v>
      </c>
      <c r="S13" s="21">
        <f t="shared" si="2"/>
        <v>4.7296136070825838</v>
      </c>
      <c r="T13" s="20">
        <f t="shared" si="10"/>
        <v>0.34122905619455685</v>
      </c>
      <c r="V13">
        <v>6</v>
      </c>
      <c r="W13" s="19">
        <v>2.7384345875345033E-2</v>
      </c>
      <c r="X13">
        <f t="shared" si="11"/>
        <v>2</v>
      </c>
      <c r="Y13" s="21">
        <f t="shared" si="12"/>
        <v>2.8205876251605386</v>
      </c>
      <c r="Z13" s="20">
        <f t="shared" si="13"/>
        <v>0.23873183182113938</v>
      </c>
      <c r="AB13">
        <v>6</v>
      </c>
      <c r="AC13" s="19">
        <v>4.5920876008388227E-2</v>
      </c>
      <c r="AD13">
        <f t="shared" si="3"/>
        <v>2</v>
      </c>
      <c r="AE13" s="21">
        <f t="shared" si="14"/>
        <v>3.4899865766375053</v>
      </c>
      <c r="AF13" s="20">
        <f t="shared" si="15"/>
        <v>0.63612279010508743</v>
      </c>
    </row>
    <row r="14" spans="1:32" x14ac:dyDescent="0.25">
      <c r="A14" s="1" t="s">
        <v>205</v>
      </c>
      <c r="B14">
        <v>4</v>
      </c>
      <c r="D14">
        <v>7</v>
      </c>
      <c r="E14">
        <f t="shared" si="4"/>
        <v>12</v>
      </c>
      <c r="F14" s="21">
        <f t="shared" si="0"/>
        <v>12.243546659136184</v>
      </c>
      <c r="G14" s="20">
        <f t="shared" si="5"/>
        <v>4.8445909365760105E-3</v>
      </c>
      <c r="H14" s="18">
        <f t="shared" si="6"/>
        <v>2.0295554928015342E-2</v>
      </c>
      <c r="J14">
        <v>7</v>
      </c>
      <c r="K14" s="19">
        <v>3.5680672008562148E-2</v>
      </c>
      <c r="L14">
        <f t="shared" si="7"/>
        <v>1</v>
      </c>
      <c r="M14" s="21">
        <f t="shared" si="8"/>
        <v>3.4253445128219662</v>
      </c>
      <c r="N14" s="20">
        <f t="shared" si="9"/>
        <v>1.7172859500282782</v>
      </c>
      <c r="P14">
        <v>7</v>
      </c>
      <c r="Q14" s="19">
        <v>3.6694786914217035E-2</v>
      </c>
      <c r="R14">
        <f t="shared" si="1"/>
        <v>9</v>
      </c>
      <c r="S14" s="21">
        <f t="shared" si="2"/>
        <v>4.0364265605638741</v>
      </c>
      <c r="T14" s="20">
        <f t="shared" si="10"/>
        <v>6.1036812930975426</v>
      </c>
      <c r="V14">
        <v>7</v>
      </c>
      <c r="W14" s="19">
        <v>1.7325932720786499E-2</v>
      </c>
      <c r="X14">
        <f t="shared" si="11"/>
        <v>2</v>
      </c>
      <c r="Y14" s="21">
        <f t="shared" si="12"/>
        <v>1.7845710702410094</v>
      </c>
      <c r="Z14" s="20">
        <f t="shared" si="13"/>
        <v>2.6006038398255792E-2</v>
      </c>
      <c r="AB14">
        <v>7</v>
      </c>
      <c r="AC14" s="19">
        <v>3.9436901519859673E-2</v>
      </c>
      <c r="AD14">
        <f t="shared" si="3"/>
        <v>0</v>
      </c>
      <c r="AE14" s="21">
        <f t="shared" si="14"/>
        <v>2.9972045155093352</v>
      </c>
      <c r="AF14" s="20">
        <f t="shared" si="15"/>
        <v>2.9972045155093348</v>
      </c>
    </row>
    <row r="15" spans="1:32" x14ac:dyDescent="0.25">
      <c r="A15" s="1" t="s">
        <v>205</v>
      </c>
      <c r="B15">
        <v>3</v>
      </c>
      <c r="D15">
        <v>8</v>
      </c>
      <c r="E15">
        <f t="shared" si="4"/>
        <v>12</v>
      </c>
      <c r="F15" s="21">
        <f t="shared" si="0"/>
        <v>10.309724705869323</v>
      </c>
      <c r="G15" s="20">
        <f t="shared" si="5"/>
        <v>0.27711996696885993</v>
      </c>
      <c r="H15" s="18">
        <f t="shared" si="6"/>
        <v>0.14085627451088975</v>
      </c>
      <c r="J15">
        <v>8</v>
      </c>
      <c r="K15" s="19">
        <v>3.2539845930589381E-2</v>
      </c>
      <c r="L15">
        <f t="shared" si="7"/>
        <v>2</v>
      </c>
      <c r="M15" s="21">
        <f t="shared" si="8"/>
        <v>3.1238252093365806</v>
      </c>
      <c r="N15" s="20">
        <f t="shared" si="9"/>
        <v>0.4043065845571539</v>
      </c>
      <c r="P15">
        <v>8</v>
      </c>
      <c r="Q15" s="19">
        <v>3.1554348183536418E-2</v>
      </c>
      <c r="R15">
        <f t="shared" si="1"/>
        <v>4</v>
      </c>
      <c r="S15" s="21">
        <f t="shared" si="2"/>
        <v>3.4709783001890058</v>
      </c>
      <c r="T15" s="20">
        <f t="shared" si="10"/>
        <v>8.0629705710252991E-2</v>
      </c>
      <c r="V15">
        <v>8</v>
      </c>
      <c r="W15" s="19">
        <v>1.0923781904755328E-2</v>
      </c>
      <c r="X15">
        <f t="shared" si="11"/>
        <v>2</v>
      </c>
      <c r="Y15" s="21">
        <f t="shared" si="12"/>
        <v>1.1251495361897987</v>
      </c>
      <c r="Z15" s="20">
        <f t="shared" si="13"/>
        <v>0.68023254635179176</v>
      </c>
      <c r="AB15">
        <v>8</v>
      </c>
      <c r="AC15" s="19">
        <v>3.4075942896762343E-2</v>
      </c>
      <c r="AD15">
        <f t="shared" si="3"/>
        <v>4</v>
      </c>
      <c r="AE15" s="21">
        <f t="shared" si="14"/>
        <v>2.589771660153938</v>
      </c>
      <c r="AF15" s="20">
        <f t="shared" si="15"/>
        <v>0.76792251653057619</v>
      </c>
    </row>
    <row r="16" spans="1:32" x14ac:dyDescent="0.25">
      <c r="A16" s="1" t="s">
        <v>205</v>
      </c>
      <c r="B16">
        <v>10</v>
      </c>
      <c r="D16">
        <v>9</v>
      </c>
      <c r="E16">
        <f t="shared" si="4"/>
        <v>5</v>
      </c>
      <c r="F16" s="21">
        <f t="shared" si="0"/>
        <v>8.8205928789917643</v>
      </c>
      <c r="G16" s="20">
        <f t="shared" si="5"/>
        <v>1.654869479552612</v>
      </c>
      <c r="H16" s="18">
        <f t="shared" si="6"/>
        <v>0.76411857579835285</v>
      </c>
      <c r="J16">
        <v>9</v>
      </c>
      <c r="K16" s="19">
        <v>2.9818578851462239E-2</v>
      </c>
      <c r="L16">
        <f>COUNTIFS($A$7:$A$391,"very low",$B$7:$B$391,J16)</f>
        <v>1</v>
      </c>
      <c r="M16" s="21">
        <f t="shared" si="8"/>
        <v>2.8625835697403748</v>
      </c>
      <c r="N16" s="20">
        <f t="shared" si="9"/>
        <v>1.211918349193013</v>
      </c>
      <c r="P16">
        <v>9</v>
      </c>
      <c r="Q16" s="19">
        <v>2.7292970034364181E-2</v>
      </c>
      <c r="R16">
        <f t="shared" si="1"/>
        <v>4</v>
      </c>
      <c r="S16" s="21">
        <f t="shared" si="2"/>
        <v>3.0022267037800598</v>
      </c>
      <c r="T16" s="20">
        <f t="shared" si="10"/>
        <v>0.33160438863464908</v>
      </c>
      <c r="V16">
        <v>9</v>
      </c>
      <c r="W16" s="19">
        <v>6.8685519208057481E-3</v>
      </c>
      <c r="X16">
        <f t="shared" si="11"/>
        <v>0</v>
      </c>
      <c r="Y16" s="21">
        <f t="shared" si="12"/>
        <v>0.70746084784299201</v>
      </c>
      <c r="Z16" s="20">
        <f t="shared" si="13"/>
        <v>0.70746084784299201</v>
      </c>
      <c r="AB16">
        <v>9</v>
      </c>
      <c r="AC16" s="19">
        <v>2.9583181021425483E-2</v>
      </c>
      <c r="AD16">
        <f t="shared" si="3"/>
        <v>0</v>
      </c>
      <c r="AE16" s="21">
        <f t="shared" si="14"/>
        <v>2.2483217576283367</v>
      </c>
      <c r="AF16" s="20">
        <f t="shared" si="15"/>
        <v>2.2483217576283367</v>
      </c>
    </row>
    <row r="17" spans="1:32" x14ac:dyDescent="0.25">
      <c r="A17" s="1" t="s">
        <v>205</v>
      </c>
      <c r="B17">
        <v>3</v>
      </c>
      <c r="D17" s="7" t="s">
        <v>199</v>
      </c>
      <c r="E17">
        <f>COUNTIFS($B$7:$B$391,"&gt;="&amp;10)</f>
        <v>87</v>
      </c>
      <c r="F17" s="21">
        <f t="shared" si="0"/>
        <v>81.458156027551993</v>
      </c>
      <c r="G17" s="20">
        <f t="shared" si="5"/>
        <v>0.37702835557154546</v>
      </c>
      <c r="H17" s="18">
        <f t="shared" si="6"/>
        <v>6.3699356005149504E-2</v>
      </c>
      <c r="J17" s="7" t="s">
        <v>199</v>
      </c>
      <c r="K17" s="19">
        <v>0.42924601215068559</v>
      </c>
      <c r="L17">
        <f>COUNTIFS($A$7:$A$391,"very low",$B$7:$B$391,"&gt;="&amp;10)</f>
        <v>45</v>
      </c>
      <c r="M17" s="21">
        <f t="shared" si="8"/>
        <v>41.207617166465816</v>
      </c>
      <c r="N17" s="20">
        <f t="shared" si="9"/>
        <v>0.34901720956068222</v>
      </c>
      <c r="P17" s="7" t="s">
        <v>199</v>
      </c>
      <c r="Q17" s="19">
        <v>0.20303228285076746</v>
      </c>
      <c r="R17">
        <f>COUNTIFS($A$7:$A$391,"low",$B$7:$B$391,"&gt;="&amp;10)</f>
        <v>22</v>
      </c>
      <c r="S17" s="21">
        <f t="shared" si="2"/>
        <v>22.33355111358442</v>
      </c>
      <c r="T17" s="20">
        <f t="shared" si="10"/>
        <v>4.9815788276381546E-3</v>
      </c>
      <c r="V17" s="7" t="s">
        <v>199</v>
      </c>
      <c r="W17" s="19">
        <v>1.149196553132148E-2</v>
      </c>
      <c r="X17">
        <f>COUNTIFS($A$7:$A$391,"high",$B$7:$B$391,"&gt;="&amp;10)</f>
        <v>2</v>
      </c>
      <c r="Y17" s="21">
        <f t="shared" si="12"/>
        <v>1.1836724497261124</v>
      </c>
      <c r="Z17" s="20">
        <f t="shared" si="13"/>
        <v>0.56298570562351202</v>
      </c>
      <c r="AB17" s="7" t="s">
        <v>199</v>
      </c>
      <c r="AC17" s="19">
        <v>0.22017520128652168</v>
      </c>
      <c r="AD17">
        <f>COUNTIFS($A$7:$A$391,"very high",$B$7:$B$391,"&gt;="&amp;10)</f>
        <v>18</v>
      </c>
      <c r="AE17" s="21">
        <f t="shared" si="14"/>
        <v>16.733315297775647</v>
      </c>
      <c r="AF17" s="20">
        <f t="shared" si="15"/>
        <v>9.5885967980444506E-2</v>
      </c>
    </row>
    <row r="18" spans="1:32" x14ac:dyDescent="0.25">
      <c r="A18" s="1" t="s">
        <v>205</v>
      </c>
      <c r="B18">
        <v>2</v>
      </c>
      <c r="K18" s="19"/>
      <c r="L18" s="22"/>
      <c r="S18" s="21"/>
    </row>
    <row r="19" spans="1:32" x14ac:dyDescent="0.25">
      <c r="A19" s="1" t="s">
        <v>205</v>
      </c>
      <c r="B19">
        <v>2</v>
      </c>
      <c r="K19" s="19"/>
      <c r="L19" s="22"/>
    </row>
    <row r="20" spans="1:32" x14ac:dyDescent="0.25">
      <c r="A20" s="1" t="s">
        <v>205</v>
      </c>
      <c r="B20">
        <v>0</v>
      </c>
      <c r="K20" s="19"/>
      <c r="L20" s="22"/>
    </row>
    <row r="21" spans="1:32" x14ac:dyDescent="0.25">
      <c r="A21" s="1" t="s">
        <v>205</v>
      </c>
      <c r="B21">
        <v>5</v>
      </c>
      <c r="K21" s="19"/>
      <c r="L21" s="22"/>
    </row>
    <row r="22" spans="1:32" x14ac:dyDescent="0.25">
      <c r="A22" s="1" t="s">
        <v>205</v>
      </c>
      <c r="B22">
        <v>2</v>
      </c>
      <c r="J22" s="23"/>
      <c r="K22" s="3"/>
      <c r="L22" s="3"/>
      <c r="Q22" s="21"/>
      <c r="R22" s="20"/>
    </row>
    <row r="23" spans="1:32" x14ac:dyDescent="0.25">
      <c r="A23" s="1" t="s">
        <v>206</v>
      </c>
      <c r="B23">
        <v>0</v>
      </c>
      <c r="K23" s="21"/>
      <c r="L23" s="20"/>
    </row>
    <row r="24" spans="1:32" x14ac:dyDescent="0.25">
      <c r="A24" s="1" t="s">
        <v>206</v>
      </c>
      <c r="B24">
        <v>4</v>
      </c>
      <c r="K24" s="21"/>
      <c r="L24" s="20"/>
    </row>
    <row r="25" spans="1:32" x14ac:dyDescent="0.25">
      <c r="A25" s="1" t="s">
        <v>206</v>
      </c>
      <c r="B25">
        <v>5</v>
      </c>
      <c r="K25" s="21"/>
      <c r="L25" s="20"/>
    </row>
    <row r="26" spans="1:32" x14ac:dyDescent="0.25">
      <c r="A26" s="1" t="s">
        <v>206</v>
      </c>
      <c r="B26">
        <v>0</v>
      </c>
      <c r="K26" s="21"/>
      <c r="L26" s="20"/>
    </row>
    <row r="27" spans="1:32" x14ac:dyDescent="0.25">
      <c r="A27" s="1" t="s">
        <v>206</v>
      </c>
      <c r="B27">
        <v>0</v>
      </c>
      <c r="K27" s="21"/>
      <c r="L27" s="20"/>
      <c r="V27" s="3"/>
      <c r="W27" s="3"/>
      <c r="X27" s="23"/>
      <c r="Y27" s="3"/>
      <c r="Z27" s="3"/>
    </row>
    <row r="28" spans="1:32" x14ac:dyDescent="0.25">
      <c r="A28" s="1" t="s">
        <v>206</v>
      </c>
      <c r="B28">
        <v>0</v>
      </c>
      <c r="K28" s="21"/>
      <c r="L28" s="20"/>
      <c r="W28" s="19"/>
      <c r="Y28" s="21"/>
      <c r="Z28" s="20"/>
    </row>
    <row r="29" spans="1:32" x14ac:dyDescent="0.25">
      <c r="A29" s="1" t="s">
        <v>206</v>
      </c>
      <c r="B29">
        <v>1</v>
      </c>
      <c r="K29" s="21"/>
      <c r="L29" s="20"/>
      <c r="W29" s="19"/>
      <c r="Y29" s="21"/>
      <c r="Z29" s="20"/>
    </row>
    <row r="30" spans="1:32" x14ac:dyDescent="0.25">
      <c r="A30" s="1" t="s">
        <v>206</v>
      </c>
      <c r="B30">
        <v>0</v>
      </c>
      <c r="K30" s="21"/>
      <c r="L30" s="20"/>
      <c r="W30" s="19"/>
      <c r="Y30" s="21"/>
      <c r="Z30" s="20"/>
    </row>
    <row r="31" spans="1:32" x14ac:dyDescent="0.25">
      <c r="A31" s="1" t="s">
        <v>206</v>
      </c>
      <c r="B31">
        <v>0</v>
      </c>
      <c r="K31" s="21"/>
      <c r="L31" s="20"/>
      <c r="W31" s="19"/>
      <c r="Y31" s="21"/>
      <c r="Z31" s="20"/>
    </row>
    <row r="32" spans="1:32" x14ac:dyDescent="0.25">
      <c r="A32" s="1" t="s">
        <v>206</v>
      </c>
      <c r="B32">
        <v>3</v>
      </c>
      <c r="K32" s="21"/>
      <c r="L32" s="20"/>
      <c r="W32" s="19"/>
      <c r="Y32" s="21"/>
      <c r="Z32" s="20"/>
    </row>
    <row r="33" spans="1:26" x14ac:dyDescent="0.25">
      <c r="A33" s="1" t="s">
        <v>206</v>
      </c>
      <c r="B33">
        <v>0</v>
      </c>
      <c r="K33" s="21"/>
      <c r="L33" s="20"/>
      <c r="W33" s="19"/>
      <c r="Y33" s="21"/>
      <c r="Z33" s="20"/>
    </row>
    <row r="34" spans="1:26" x14ac:dyDescent="0.25">
      <c r="A34" s="1" t="s">
        <v>206</v>
      </c>
      <c r="B34">
        <v>6</v>
      </c>
      <c r="K34" s="19"/>
      <c r="L34" s="22"/>
      <c r="W34" s="19"/>
      <c r="Y34" s="21"/>
      <c r="Z34" s="20"/>
    </row>
    <row r="35" spans="1:26" x14ac:dyDescent="0.25">
      <c r="A35" s="1" t="s">
        <v>206</v>
      </c>
      <c r="B35">
        <v>0</v>
      </c>
      <c r="K35" s="19"/>
      <c r="L35" s="22"/>
      <c r="W35" s="19"/>
      <c r="Y35" s="21"/>
      <c r="Z35" s="20"/>
    </row>
    <row r="36" spans="1:26" x14ac:dyDescent="0.25">
      <c r="A36" s="1" t="s">
        <v>206</v>
      </c>
      <c r="B36">
        <v>0</v>
      </c>
      <c r="K36" s="19"/>
      <c r="L36" s="22"/>
      <c r="W36" s="19"/>
      <c r="Y36" s="21"/>
      <c r="Z36" s="20"/>
    </row>
    <row r="37" spans="1:26" x14ac:dyDescent="0.25">
      <c r="A37" s="1" t="s">
        <v>206</v>
      </c>
      <c r="B37">
        <v>0</v>
      </c>
      <c r="K37" s="19"/>
      <c r="L37" s="22"/>
      <c r="W37" s="19"/>
      <c r="Y37" s="21"/>
      <c r="Z37" s="20"/>
    </row>
    <row r="38" spans="1:26" x14ac:dyDescent="0.25">
      <c r="A38" s="1" t="s">
        <v>206</v>
      </c>
      <c r="B38">
        <v>4</v>
      </c>
      <c r="K38" s="19"/>
      <c r="L38" s="22"/>
      <c r="V38" s="7"/>
      <c r="W38" s="19"/>
      <c r="Y38" s="21"/>
      <c r="Z38" s="20"/>
    </row>
    <row r="39" spans="1:26" x14ac:dyDescent="0.25">
      <c r="A39" s="1" t="s">
        <v>81</v>
      </c>
      <c r="B39">
        <v>1</v>
      </c>
      <c r="K39" s="19"/>
      <c r="L39" s="22"/>
    </row>
    <row r="40" spans="1:26" x14ac:dyDescent="0.25">
      <c r="A40" s="1" t="s">
        <v>81</v>
      </c>
      <c r="B40">
        <v>5</v>
      </c>
      <c r="K40" s="19"/>
      <c r="L40" s="22"/>
    </row>
    <row r="41" spans="1:26" x14ac:dyDescent="0.25">
      <c r="A41" s="1" t="s">
        <v>81</v>
      </c>
      <c r="B41">
        <v>1</v>
      </c>
      <c r="K41" s="19"/>
      <c r="L41" s="22"/>
    </row>
    <row r="42" spans="1:26" x14ac:dyDescent="0.25">
      <c r="A42" s="1" t="s">
        <v>81</v>
      </c>
      <c r="B42">
        <v>2</v>
      </c>
      <c r="K42" s="19"/>
      <c r="L42" s="22"/>
    </row>
    <row r="43" spans="1:26" x14ac:dyDescent="0.25">
      <c r="A43" s="1" t="s">
        <v>81</v>
      </c>
      <c r="B43">
        <v>1</v>
      </c>
      <c r="K43" s="19"/>
      <c r="L43" s="22"/>
    </row>
    <row r="44" spans="1:26" x14ac:dyDescent="0.25">
      <c r="A44" s="1" t="s">
        <v>81</v>
      </c>
      <c r="B44">
        <v>0</v>
      </c>
      <c r="K44" s="19"/>
      <c r="L44" s="22"/>
    </row>
    <row r="45" spans="1:26" x14ac:dyDescent="0.25">
      <c r="A45" s="1" t="s">
        <v>81</v>
      </c>
      <c r="B45">
        <v>0</v>
      </c>
      <c r="K45" s="19"/>
      <c r="L45" s="22"/>
    </row>
    <row r="46" spans="1:26" x14ac:dyDescent="0.25">
      <c r="A46" s="1" t="s">
        <v>81</v>
      </c>
      <c r="B46">
        <v>0</v>
      </c>
      <c r="K46" s="19"/>
      <c r="L46" s="22"/>
    </row>
    <row r="47" spans="1:26" x14ac:dyDescent="0.25">
      <c r="A47" s="1" t="s">
        <v>81</v>
      </c>
      <c r="B47">
        <v>0</v>
      </c>
      <c r="K47" s="19"/>
      <c r="L47" s="22"/>
    </row>
    <row r="48" spans="1:26" x14ac:dyDescent="0.25">
      <c r="A48" s="1" t="s">
        <v>81</v>
      </c>
      <c r="B48">
        <v>0</v>
      </c>
      <c r="K48" s="19"/>
      <c r="L48" s="22"/>
    </row>
    <row r="49" spans="1:12" x14ac:dyDescent="0.25">
      <c r="A49" s="1" t="s">
        <v>81</v>
      </c>
      <c r="B49">
        <v>4</v>
      </c>
      <c r="K49" s="19"/>
      <c r="L49" s="22"/>
    </row>
    <row r="50" spans="1:12" x14ac:dyDescent="0.25">
      <c r="A50" s="1" t="s">
        <v>81</v>
      </c>
      <c r="B50">
        <v>6</v>
      </c>
      <c r="K50" s="19"/>
      <c r="L50" s="22"/>
    </row>
    <row r="51" spans="1:12" x14ac:dyDescent="0.25">
      <c r="A51" s="1" t="s">
        <v>81</v>
      </c>
      <c r="B51">
        <v>2</v>
      </c>
      <c r="K51" s="19"/>
      <c r="L51" s="22"/>
    </row>
    <row r="52" spans="1:12" x14ac:dyDescent="0.25">
      <c r="A52" s="1" t="s">
        <v>81</v>
      </c>
      <c r="B52">
        <v>3</v>
      </c>
      <c r="K52" s="19"/>
      <c r="L52" s="22"/>
    </row>
    <row r="53" spans="1:12" x14ac:dyDescent="0.25">
      <c r="A53" s="1" t="s">
        <v>81</v>
      </c>
      <c r="B53">
        <v>0</v>
      </c>
      <c r="K53" s="19"/>
      <c r="L53" s="22"/>
    </row>
    <row r="54" spans="1:12" x14ac:dyDescent="0.25">
      <c r="A54" s="1" t="s">
        <v>81</v>
      </c>
      <c r="B54">
        <v>3</v>
      </c>
      <c r="K54" s="19"/>
      <c r="L54" s="22"/>
    </row>
    <row r="55" spans="1:12" x14ac:dyDescent="0.25">
      <c r="A55" s="1" t="s">
        <v>82</v>
      </c>
      <c r="B55">
        <v>1</v>
      </c>
      <c r="K55" s="19"/>
      <c r="L55" s="22"/>
    </row>
    <row r="56" spans="1:12" x14ac:dyDescent="0.25">
      <c r="A56" s="1" t="s">
        <v>82</v>
      </c>
      <c r="B56">
        <v>1</v>
      </c>
      <c r="K56" s="19"/>
      <c r="L56" s="22"/>
    </row>
    <row r="57" spans="1:12" x14ac:dyDescent="0.25">
      <c r="A57" s="1" t="s">
        <v>82</v>
      </c>
      <c r="B57">
        <v>0</v>
      </c>
      <c r="K57" s="19"/>
      <c r="L57" s="22"/>
    </row>
    <row r="58" spans="1:12" x14ac:dyDescent="0.25">
      <c r="A58" s="1" t="s">
        <v>82</v>
      </c>
      <c r="B58">
        <v>2</v>
      </c>
      <c r="K58" s="19"/>
      <c r="L58" s="22"/>
    </row>
    <row r="59" spans="1:12" x14ac:dyDescent="0.25">
      <c r="A59" s="1" t="s">
        <v>82</v>
      </c>
      <c r="B59">
        <v>1</v>
      </c>
      <c r="K59" s="19"/>
      <c r="L59" s="22"/>
    </row>
    <row r="60" spans="1:12" x14ac:dyDescent="0.25">
      <c r="A60" s="1" t="s">
        <v>82</v>
      </c>
      <c r="B60">
        <v>0</v>
      </c>
      <c r="K60" s="19"/>
      <c r="L60" s="22"/>
    </row>
    <row r="61" spans="1:12" x14ac:dyDescent="0.25">
      <c r="A61" s="1" t="s">
        <v>82</v>
      </c>
      <c r="B61">
        <v>2</v>
      </c>
      <c r="K61" s="19"/>
      <c r="L61" s="22"/>
    </row>
    <row r="62" spans="1:12" x14ac:dyDescent="0.25">
      <c r="A62" s="1" t="s">
        <v>82</v>
      </c>
      <c r="B62">
        <v>1</v>
      </c>
      <c r="K62" s="19"/>
      <c r="L62" s="22"/>
    </row>
    <row r="63" spans="1:12" x14ac:dyDescent="0.25">
      <c r="A63" s="1" t="s">
        <v>82</v>
      </c>
      <c r="B63">
        <v>4</v>
      </c>
      <c r="K63" s="19"/>
      <c r="L63" s="22"/>
    </row>
    <row r="64" spans="1:12" x14ac:dyDescent="0.25">
      <c r="A64" s="1" t="s">
        <v>82</v>
      </c>
      <c r="B64">
        <v>0</v>
      </c>
      <c r="K64" s="19"/>
      <c r="L64" s="22"/>
    </row>
    <row r="65" spans="1:12" x14ac:dyDescent="0.25">
      <c r="A65" s="1" t="s">
        <v>82</v>
      </c>
      <c r="B65">
        <v>1</v>
      </c>
      <c r="K65" s="19"/>
      <c r="L65" s="22"/>
    </row>
    <row r="66" spans="1:12" x14ac:dyDescent="0.25">
      <c r="A66" s="1" t="s">
        <v>82</v>
      </c>
      <c r="B66">
        <v>1</v>
      </c>
      <c r="K66" s="19"/>
      <c r="L66" s="22"/>
    </row>
    <row r="67" spans="1:12" x14ac:dyDescent="0.25">
      <c r="A67" s="1" t="s">
        <v>82</v>
      </c>
      <c r="B67">
        <v>1</v>
      </c>
      <c r="K67" s="19"/>
      <c r="L67" s="22"/>
    </row>
    <row r="68" spans="1:12" x14ac:dyDescent="0.25">
      <c r="A68" s="1" t="s">
        <v>82</v>
      </c>
      <c r="B68">
        <v>10</v>
      </c>
      <c r="K68" s="19"/>
      <c r="L68" s="22"/>
    </row>
    <row r="69" spans="1:12" x14ac:dyDescent="0.25">
      <c r="A69" s="1" t="s">
        <v>82</v>
      </c>
      <c r="B69">
        <v>6</v>
      </c>
      <c r="K69" s="19"/>
      <c r="L69" s="22"/>
    </row>
    <row r="70" spans="1:12" x14ac:dyDescent="0.25">
      <c r="A70" s="1" t="s">
        <v>82</v>
      </c>
      <c r="B70">
        <v>0</v>
      </c>
      <c r="K70" s="19"/>
      <c r="L70" s="22"/>
    </row>
    <row r="71" spans="1:12" x14ac:dyDescent="0.25">
      <c r="A71" s="1" t="s">
        <v>82</v>
      </c>
      <c r="B71">
        <v>1</v>
      </c>
      <c r="K71" s="19"/>
      <c r="L71" s="22"/>
    </row>
    <row r="72" spans="1:12" x14ac:dyDescent="0.25">
      <c r="A72" s="1" t="s">
        <v>82</v>
      </c>
      <c r="B72">
        <v>1</v>
      </c>
      <c r="K72" s="19"/>
      <c r="L72" s="22"/>
    </row>
    <row r="73" spans="1:12" x14ac:dyDescent="0.25">
      <c r="A73" s="1" t="s">
        <v>82</v>
      </c>
      <c r="B73">
        <v>1</v>
      </c>
      <c r="K73" s="19"/>
      <c r="L73" s="22"/>
    </row>
    <row r="74" spans="1:12" x14ac:dyDescent="0.25">
      <c r="A74" s="1" t="s">
        <v>82</v>
      </c>
      <c r="B74">
        <v>0</v>
      </c>
      <c r="K74" s="19"/>
      <c r="L74" s="22"/>
    </row>
    <row r="75" spans="1:12" x14ac:dyDescent="0.25">
      <c r="A75" s="1" t="s">
        <v>82</v>
      </c>
      <c r="B75">
        <v>0</v>
      </c>
      <c r="K75" s="19"/>
      <c r="L75" s="22"/>
    </row>
    <row r="76" spans="1:12" x14ac:dyDescent="0.25">
      <c r="A76" s="1" t="s">
        <v>82</v>
      </c>
      <c r="B76">
        <v>0</v>
      </c>
      <c r="K76" s="19"/>
      <c r="L76" s="22"/>
    </row>
    <row r="77" spans="1:12" x14ac:dyDescent="0.25">
      <c r="A77" s="1" t="s">
        <v>82</v>
      </c>
      <c r="B77">
        <v>0</v>
      </c>
      <c r="K77" s="19"/>
      <c r="L77" s="22"/>
    </row>
    <row r="78" spans="1:12" x14ac:dyDescent="0.25">
      <c r="A78" s="1" t="s">
        <v>82</v>
      </c>
      <c r="B78">
        <v>0</v>
      </c>
      <c r="K78" s="19"/>
      <c r="L78" s="22"/>
    </row>
    <row r="79" spans="1:12" x14ac:dyDescent="0.25">
      <c r="A79" s="1" t="s">
        <v>81</v>
      </c>
      <c r="B79">
        <v>2</v>
      </c>
      <c r="K79" s="19"/>
      <c r="L79" s="22"/>
    </row>
    <row r="80" spans="1:12" x14ac:dyDescent="0.25">
      <c r="A80" s="1" t="s">
        <v>81</v>
      </c>
      <c r="B80">
        <v>7</v>
      </c>
      <c r="K80" s="19"/>
      <c r="L80" s="22"/>
    </row>
    <row r="81" spans="1:12" x14ac:dyDescent="0.25">
      <c r="A81" s="1" t="s">
        <v>81</v>
      </c>
      <c r="B81">
        <v>7</v>
      </c>
      <c r="K81" s="19"/>
      <c r="L81" s="22"/>
    </row>
    <row r="82" spans="1:12" x14ac:dyDescent="0.25">
      <c r="A82" s="1" t="s">
        <v>81</v>
      </c>
      <c r="B82">
        <v>3</v>
      </c>
      <c r="K82" s="19"/>
      <c r="L82" s="22"/>
    </row>
    <row r="83" spans="1:12" x14ac:dyDescent="0.25">
      <c r="A83" s="1" t="s">
        <v>81</v>
      </c>
      <c r="B83">
        <v>3</v>
      </c>
      <c r="K83" s="19"/>
      <c r="L83" s="22"/>
    </row>
    <row r="84" spans="1:12" x14ac:dyDescent="0.25">
      <c r="A84" s="1" t="s">
        <v>81</v>
      </c>
      <c r="B84">
        <v>2</v>
      </c>
      <c r="K84" s="19"/>
      <c r="L84" s="22"/>
    </row>
    <row r="85" spans="1:12" x14ac:dyDescent="0.25">
      <c r="A85" s="1" t="s">
        <v>81</v>
      </c>
      <c r="B85">
        <v>0</v>
      </c>
      <c r="K85" s="19"/>
      <c r="L85" s="22"/>
    </row>
    <row r="86" spans="1:12" x14ac:dyDescent="0.25">
      <c r="A86" s="1" t="s">
        <v>81</v>
      </c>
      <c r="B86">
        <v>1</v>
      </c>
      <c r="K86" s="19"/>
      <c r="L86" s="22"/>
    </row>
    <row r="87" spans="1:12" x14ac:dyDescent="0.25">
      <c r="A87" s="1" t="s">
        <v>81</v>
      </c>
      <c r="B87">
        <v>13</v>
      </c>
      <c r="K87" s="19"/>
      <c r="L87" s="22"/>
    </row>
    <row r="88" spans="1:12" x14ac:dyDescent="0.25">
      <c r="A88" s="1" t="s">
        <v>81</v>
      </c>
      <c r="B88">
        <v>3</v>
      </c>
      <c r="K88" s="19"/>
      <c r="L88" s="22"/>
    </row>
    <row r="89" spans="1:12" x14ac:dyDescent="0.25">
      <c r="A89" s="1" t="s">
        <v>81</v>
      </c>
      <c r="B89">
        <v>7</v>
      </c>
      <c r="K89" s="19"/>
      <c r="L89" s="22"/>
    </row>
    <row r="90" spans="1:12" x14ac:dyDescent="0.25">
      <c r="A90" s="1" t="s">
        <v>81</v>
      </c>
      <c r="B90">
        <v>8</v>
      </c>
      <c r="K90" s="19"/>
      <c r="L90" s="22"/>
    </row>
    <row r="91" spans="1:12" x14ac:dyDescent="0.25">
      <c r="A91" s="1" t="s">
        <v>81</v>
      </c>
      <c r="B91">
        <v>8</v>
      </c>
      <c r="K91" s="19"/>
      <c r="L91" s="22"/>
    </row>
    <row r="92" spans="1:12" x14ac:dyDescent="0.25">
      <c r="A92" s="1" t="s">
        <v>81</v>
      </c>
      <c r="B92">
        <v>5</v>
      </c>
      <c r="K92" s="19"/>
      <c r="L92" s="22"/>
    </row>
    <row r="93" spans="1:12" x14ac:dyDescent="0.25">
      <c r="A93" s="1" t="s">
        <v>81</v>
      </c>
      <c r="B93">
        <v>4</v>
      </c>
      <c r="K93" s="19"/>
      <c r="L93" s="22"/>
    </row>
    <row r="94" spans="1:12" x14ac:dyDescent="0.25">
      <c r="A94" s="1" t="s">
        <v>81</v>
      </c>
      <c r="B94">
        <v>1</v>
      </c>
      <c r="K94" s="19"/>
      <c r="L94" s="22"/>
    </row>
    <row r="95" spans="1:12" x14ac:dyDescent="0.25">
      <c r="A95" s="1" t="s">
        <v>81</v>
      </c>
      <c r="B95">
        <v>1</v>
      </c>
      <c r="K95" s="19"/>
      <c r="L95" s="22"/>
    </row>
    <row r="96" spans="1:12" x14ac:dyDescent="0.25">
      <c r="A96" s="1" t="s">
        <v>81</v>
      </c>
      <c r="B96">
        <v>1</v>
      </c>
      <c r="K96" s="19"/>
      <c r="L96" s="22"/>
    </row>
    <row r="97" spans="1:12" x14ac:dyDescent="0.25">
      <c r="A97" s="1" t="s">
        <v>81</v>
      </c>
      <c r="B97">
        <v>7</v>
      </c>
      <c r="K97" s="19"/>
      <c r="L97" s="22"/>
    </row>
    <row r="98" spans="1:12" x14ac:dyDescent="0.25">
      <c r="A98" s="1" t="s">
        <v>81</v>
      </c>
      <c r="B98">
        <v>6</v>
      </c>
      <c r="K98" s="19"/>
      <c r="L98" s="22"/>
    </row>
    <row r="99" spans="1:12" x14ac:dyDescent="0.25">
      <c r="A99" s="1" t="s">
        <v>81</v>
      </c>
      <c r="B99">
        <v>6</v>
      </c>
      <c r="K99" s="19"/>
      <c r="L99" s="22"/>
    </row>
    <row r="100" spans="1:12" x14ac:dyDescent="0.25">
      <c r="A100" s="1" t="s">
        <v>81</v>
      </c>
      <c r="B100">
        <v>1</v>
      </c>
      <c r="K100" s="19"/>
      <c r="L100" s="22"/>
    </row>
    <row r="101" spans="1:12" x14ac:dyDescent="0.25">
      <c r="A101" s="1" t="s">
        <v>81</v>
      </c>
      <c r="B101">
        <v>4</v>
      </c>
      <c r="K101" s="19"/>
      <c r="L101" s="22"/>
    </row>
    <row r="102" spans="1:12" x14ac:dyDescent="0.25">
      <c r="A102" s="1" t="s">
        <v>81</v>
      </c>
      <c r="B102">
        <v>7</v>
      </c>
      <c r="K102" s="19"/>
      <c r="L102" s="22"/>
    </row>
    <row r="103" spans="1:12" x14ac:dyDescent="0.25">
      <c r="A103" s="1" t="s">
        <v>81</v>
      </c>
      <c r="B103">
        <v>3</v>
      </c>
      <c r="K103" s="19"/>
      <c r="L103" s="22"/>
    </row>
    <row r="104" spans="1:12" x14ac:dyDescent="0.25">
      <c r="A104" s="1" t="s">
        <v>81</v>
      </c>
      <c r="B104">
        <v>2</v>
      </c>
      <c r="K104" s="19"/>
      <c r="L104" s="22"/>
    </row>
    <row r="105" spans="1:12" x14ac:dyDescent="0.25">
      <c r="A105" s="1" t="s">
        <v>81</v>
      </c>
      <c r="B105">
        <v>0</v>
      </c>
      <c r="K105" s="19"/>
      <c r="L105" s="22"/>
    </row>
    <row r="106" spans="1:12" x14ac:dyDescent="0.25">
      <c r="A106" s="1" t="s">
        <v>81</v>
      </c>
      <c r="B106">
        <v>4</v>
      </c>
      <c r="K106" s="19"/>
      <c r="L106" s="22"/>
    </row>
    <row r="107" spans="1:12" x14ac:dyDescent="0.25">
      <c r="A107" s="1" t="s">
        <v>81</v>
      </c>
      <c r="B107">
        <v>3</v>
      </c>
      <c r="K107" s="19"/>
      <c r="L107" s="22"/>
    </row>
    <row r="108" spans="1:12" x14ac:dyDescent="0.25">
      <c r="A108" s="1" t="s">
        <v>81</v>
      </c>
      <c r="B108">
        <v>3</v>
      </c>
      <c r="K108" s="19"/>
      <c r="L108" s="22"/>
    </row>
    <row r="109" spans="1:12" x14ac:dyDescent="0.25">
      <c r="A109" s="1" t="s">
        <v>81</v>
      </c>
      <c r="B109">
        <v>1</v>
      </c>
      <c r="K109" s="19"/>
      <c r="L109" s="22"/>
    </row>
    <row r="110" spans="1:12" x14ac:dyDescent="0.25">
      <c r="A110" s="1" t="s">
        <v>81</v>
      </c>
      <c r="B110">
        <v>0</v>
      </c>
      <c r="K110" s="19"/>
      <c r="L110" s="22"/>
    </row>
    <row r="111" spans="1:12" x14ac:dyDescent="0.25">
      <c r="A111" s="1" t="s">
        <v>206</v>
      </c>
      <c r="B111">
        <v>8</v>
      </c>
      <c r="K111" s="19"/>
      <c r="L111" s="22"/>
    </row>
    <row r="112" spans="1:12" x14ac:dyDescent="0.25">
      <c r="A112" s="1" t="s">
        <v>206</v>
      </c>
      <c r="B112">
        <v>4</v>
      </c>
      <c r="K112" s="19"/>
      <c r="L112" s="22"/>
    </row>
    <row r="113" spans="1:12" x14ac:dyDescent="0.25">
      <c r="A113" s="1" t="s">
        <v>206</v>
      </c>
      <c r="B113">
        <v>1</v>
      </c>
      <c r="K113" s="19"/>
      <c r="L113" s="22"/>
    </row>
    <row r="114" spans="1:12" x14ac:dyDescent="0.25">
      <c r="A114" s="1" t="s">
        <v>206</v>
      </c>
      <c r="B114">
        <v>15</v>
      </c>
      <c r="K114" s="19"/>
      <c r="L114" s="22"/>
    </row>
    <row r="115" spans="1:12" x14ac:dyDescent="0.25">
      <c r="A115" s="1" t="s">
        <v>206</v>
      </c>
      <c r="B115">
        <v>3</v>
      </c>
      <c r="K115" s="19"/>
      <c r="L115" s="22"/>
    </row>
    <row r="116" spans="1:12" x14ac:dyDescent="0.25">
      <c r="A116" s="1" t="s">
        <v>206</v>
      </c>
      <c r="B116">
        <v>8</v>
      </c>
      <c r="K116" s="19"/>
      <c r="L116" s="22"/>
    </row>
    <row r="117" spans="1:12" x14ac:dyDescent="0.25">
      <c r="A117" s="1" t="s">
        <v>206</v>
      </c>
      <c r="B117">
        <v>11</v>
      </c>
      <c r="K117" s="19"/>
      <c r="L117" s="22"/>
    </row>
    <row r="118" spans="1:12" x14ac:dyDescent="0.25">
      <c r="A118" s="1" t="s">
        <v>206</v>
      </c>
      <c r="B118">
        <v>6</v>
      </c>
      <c r="K118" s="19"/>
      <c r="L118" s="22"/>
    </row>
    <row r="119" spans="1:12" x14ac:dyDescent="0.25">
      <c r="A119" s="1" t="s">
        <v>206</v>
      </c>
      <c r="B119">
        <v>13</v>
      </c>
      <c r="K119" s="19"/>
      <c r="L119" s="22"/>
    </row>
    <row r="120" spans="1:12" x14ac:dyDescent="0.25">
      <c r="A120" s="1" t="s">
        <v>206</v>
      </c>
      <c r="B120">
        <v>4</v>
      </c>
      <c r="K120" s="19"/>
      <c r="L120" s="22"/>
    </row>
    <row r="121" spans="1:12" x14ac:dyDescent="0.25">
      <c r="A121" s="1" t="s">
        <v>206</v>
      </c>
      <c r="B121">
        <v>4</v>
      </c>
      <c r="K121" s="19"/>
      <c r="L121" s="22"/>
    </row>
    <row r="122" spans="1:12" x14ac:dyDescent="0.25">
      <c r="A122" s="1" t="s">
        <v>206</v>
      </c>
      <c r="B122">
        <v>13</v>
      </c>
      <c r="K122" s="19"/>
      <c r="L122" s="22"/>
    </row>
    <row r="123" spans="1:12" x14ac:dyDescent="0.25">
      <c r="A123" s="1" t="s">
        <v>206</v>
      </c>
      <c r="B123">
        <v>8</v>
      </c>
      <c r="K123" s="19"/>
      <c r="L123" s="22"/>
    </row>
    <row r="124" spans="1:12" x14ac:dyDescent="0.25">
      <c r="A124" s="1" t="s">
        <v>206</v>
      </c>
      <c r="B124">
        <v>2</v>
      </c>
      <c r="K124" s="19"/>
      <c r="L124" s="22"/>
    </row>
    <row r="125" spans="1:12" x14ac:dyDescent="0.25">
      <c r="A125" s="1" t="s">
        <v>206</v>
      </c>
      <c r="B125">
        <v>5</v>
      </c>
      <c r="K125" s="19"/>
      <c r="L125" s="22"/>
    </row>
    <row r="126" spans="1:12" x14ac:dyDescent="0.25">
      <c r="A126" s="1" t="s">
        <v>206</v>
      </c>
      <c r="B126">
        <v>11</v>
      </c>
      <c r="K126" s="19"/>
      <c r="L126" s="22"/>
    </row>
    <row r="127" spans="1:12" x14ac:dyDescent="0.25">
      <c r="A127" s="1" t="s">
        <v>82</v>
      </c>
      <c r="B127">
        <v>1</v>
      </c>
      <c r="K127" s="19"/>
      <c r="L127" s="22"/>
    </row>
    <row r="128" spans="1:12" x14ac:dyDescent="0.25">
      <c r="A128" s="1" t="s">
        <v>82</v>
      </c>
      <c r="B128">
        <v>0</v>
      </c>
      <c r="K128" s="19"/>
      <c r="L128" s="22"/>
    </row>
    <row r="129" spans="1:12" x14ac:dyDescent="0.25">
      <c r="A129" s="1" t="s">
        <v>82</v>
      </c>
      <c r="B129">
        <v>0</v>
      </c>
      <c r="K129" s="19"/>
      <c r="L129" s="22"/>
    </row>
    <row r="130" spans="1:12" x14ac:dyDescent="0.25">
      <c r="A130" s="1" t="s">
        <v>82</v>
      </c>
      <c r="B130">
        <v>0</v>
      </c>
      <c r="K130" s="19"/>
      <c r="L130" s="22"/>
    </row>
    <row r="131" spans="1:12" x14ac:dyDescent="0.25">
      <c r="A131" s="1" t="s">
        <v>82</v>
      </c>
      <c r="B131">
        <v>1</v>
      </c>
      <c r="K131" s="19"/>
      <c r="L131" s="22"/>
    </row>
    <row r="132" spans="1:12" x14ac:dyDescent="0.25">
      <c r="A132" s="1" t="s">
        <v>82</v>
      </c>
      <c r="B132">
        <v>0</v>
      </c>
      <c r="K132" s="19"/>
      <c r="L132" s="22"/>
    </row>
    <row r="133" spans="1:12" x14ac:dyDescent="0.25">
      <c r="A133" s="1" t="s">
        <v>82</v>
      </c>
      <c r="B133">
        <v>0</v>
      </c>
      <c r="K133" s="19"/>
      <c r="L133" s="22"/>
    </row>
    <row r="134" spans="1:12" x14ac:dyDescent="0.25">
      <c r="A134" s="1" t="s">
        <v>82</v>
      </c>
      <c r="B134">
        <v>0</v>
      </c>
      <c r="K134" s="19"/>
      <c r="L134" s="22"/>
    </row>
    <row r="135" spans="1:12" x14ac:dyDescent="0.25">
      <c r="A135" s="1" t="s">
        <v>82</v>
      </c>
      <c r="B135">
        <v>1</v>
      </c>
      <c r="K135" s="19"/>
      <c r="L135" s="22"/>
    </row>
    <row r="136" spans="1:12" x14ac:dyDescent="0.25">
      <c r="A136" s="1" t="s">
        <v>82</v>
      </c>
      <c r="B136">
        <v>1</v>
      </c>
      <c r="K136" s="19"/>
      <c r="L136" s="22"/>
    </row>
    <row r="137" spans="1:12" x14ac:dyDescent="0.25">
      <c r="A137" s="1" t="s">
        <v>82</v>
      </c>
      <c r="B137">
        <v>0</v>
      </c>
      <c r="K137" s="19"/>
      <c r="L137" s="22"/>
    </row>
    <row r="138" spans="1:12" x14ac:dyDescent="0.25">
      <c r="A138" s="1" t="s">
        <v>82</v>
      </c>
      <c r="B138">
        <v>0</v>
      </c>
      <c r="K138" s="19"/>
      <c r="L138" s="22"/>
    </row>
    <row r="139" spans="1:12" x14ac:dyDescent="0.25">
      <c r="A139" s="1" t="s">
        <v>82</v>
      </c>
      <c r="B139">
        <v>1</v>
      </c>
      <c r="K139" s="19"/>
      <c r="L139" s="22"/>
    </row>
    <row r="140" spans="1:12" x14ac:dyDescent="0.25">
      <c r="A140" s="1" t="s">
        <v>82</v>
      </c>
      <c r="B140">
        <v>1</v>
      </c>
      <c r="K140" s="19"/>
      <c r="L140" s="22"/>
    </row>
    <row r="141" spans="1:12" x14ac:dyDescent="0.25">
      <c r="A141" s="1" t="s">
        <v>82</v>
      </c>
      <c r="B141">
        <v>0</v>
      </c>
      <c r="K141" s="19"/>
      <c r="L141" s="22"/>
    </row>
    <row r="142" spans="1:12" x14ac:dyDescent="0.25">
      <c r="A142" s="1" t="s">
        <v>82</v>
      </c>
      <c r="B142">
        <v>0</v>
      </c>
      <c r="K142" s="19"/>
      <c r="L142" s="22"/>
    </row>
    <row r="143" spans="1:12" x14ac:dyDescent="0.25">
      <c r="A143" s="1" t="s">
        <v>206</v>
      </c>
      <c r="B143">
        <v>4</v>
      </c>
      <c r="K143" s="19"/>
      <c r="L143" s="22"/>
    </row>
    <row r="144" spans="1:12" x14ac:dyDescent="0.25">
      <c r="A144" s="1" t="s">
        <v>206</v>
      </c>
      <c r="B144">
        <v>0</v>
      </c>
      <c r="K144" s="19"/>
      <c r="L144" s="22"/>
    </row>
    <row r="145" spans="1:12" x14ac:dyDescent="0.25">
      <c r="A145" s="1" t="s">
        <v>206</v>
      </c>
      <c r="B145">
        <v>0</v>
      </c>
      <c r="K145" s="19"/>
      <c r="L145" s="22"/>
    </row>
    <row r="146" spans="1:12" x14ac:dyDescent="0.25">
      <c r="A146" s="1" t="s">
        <v>206</v>
      </c>
      <c r="B146">
        <v>5</v>
      </c>
      <c r="K146" s="19"/>
      <c r="L146" s="22"/>
    </row>
    <row r="147" spans="1:12" x14ac:dyDescent="0.25">
      <c r="A147" s="1" t="s">
        <v>206</v>
      </c>
      <c r="B147">
        <v>3</v>
      </c>
      <c r="K147" s="19"/>
      <c r="L147" s="22"/>
    </row>
    <row r="148" spans="1:12" x14ac:dyDescent="0.25">
      <c r="A148" s="1" t="s">
        <v>206</v>
      </c>
      <c r="B148">
        <v>1</v>
      </c>
      <c r="K148" s="19"/>
      <c r="L148" s="22"/>
    </row>
    <row r="149" spans="1:12" x14ac:dyDescent="0.25">
      <c r="A149" s="1" t="s">
        <v>206</v>
      </c>
      <c r="B149">
        <v>4</v>
      </c>
      <c r="K149" s="19"/>
      <c r="L149" s="22"/>
    </row>
    <row r="150" spans="1:12" x14ac:dyDescent="0.25">
      <c r="A150" s="1" t="s">
        <v>206</v>
      </c>
      <c r="B150">
        <v>0</v>
      </c>
      <c r="K150" s="19"/>
      <c r="L150" s="22"/>
    </row>
    <row r="151" spans="1:12" x14ac:dyDescent="0.25">
      <c r="A151" s="1" t="s">
        <v>206</v>
      </c>
      <c r="B151">
        <v>3</v>
      </c>
      <c r="K151" s="19"/>
      <c r="L151" s="22"/>
    </row>
    <row r="152" spans="1:12" x14ac:dyDescent="0.25">
      <c r="A152" s="1" t="s">
        <v>206</v>
      </c>
      <c r="B152">
        <v>0</v>
      </c>
      <c r="K152" s="19"/>
      <c r="L152" s="22"/>
    </row>
    <row r="153" spans="1:12" x14ac:dyDescent="0.25">
      <c r="A153" s="1" t="s">
        <v>206</v>
      </c>
      <c r="B153">
        <v>2</v>
      </c>
      <c r="K153" s="19"/>
      <c r="L153" s="22"/>
    </row>
    <row r="154" spans="1:12" x14ac:dyDescent="0.25">
      <c r="A154" s="1" t="s">
        <v>206</v>
      </c>
      <c r="B154">
        <v>0</v>
      </c>
      <c r="J154" s="11"/>
    </row>
    <row r="155" spans="1:12" x14ac:dyDescent="0.25">
      <c r="A155" s="1" t="s">
        <v>206</v>
      </c>
      <c r="B155">
        <v>2</v>
      </c>
      <c r="J155" s="11"/>
    </row>
    <row r="156" spans="1:12" x14ac:dyDescent="0.25">
      <c r="A156" s="1" t="s">
        <v>206</v>
      </c>
      <c r="B156">
        <v>0</v>
      </c>
      <c r="J156" s="11"/>
    </row>
    <row r="157" spans="1:12" x14ac:dyDescent="0.25">
      <c r="A157" s="1" t="s">
        <v>206</v>
      </c>
      <c r="B157">
        <v>3</v>
      </c>
      <c r="J157" s="11"/>
    </row>
    <row r="158" spans="1:12" x14ac:dyDescent="0.25">
      <c r="A158" s="1" t="s">
        <v>206</v>
      </c>
      <c r="B158">
        <v>1</v>
      </c>
      <c r="J158" s="11"/>
    </row>
    <row r="159" spans="1:12" x14ac:dyDescent="0.25">
      <c r="A159" s="1" t="s">
        <v>81</v>
      </c>
      <c r="B159">
        <v>3</v>
      </c>
      <c r="J159" s="11"/>
    </row>
    <row r="160" spans="1:12" x14ac:dyDescent="0.25">
      <c r="A160" s="1" t="s">
        <v>81</v>
      </c>
      <c r="B160">
        <v>3</v>
      </c>
      <c r="J160" s="11"/>
    </row>
    <row r="161" spans="1:22" x14ac:dyDescent="0.25">
      <c r="A161" s="1" t="s">
        <v>81</v>
      </c>
      <c r="B161">
        <v>0</v>
      </c>
      <c r="J161" s="11"/>
    </row>
    <row r="162" spans="1:22" x14ac:dyDescent="0.25">
      <c r="A162" s="1" t="s">
        <v>81</v>
      </c>
      <c r="B162">
        <v>3</v>
      </c>
      <c r="J162" s="11"/>
    </row>
    <row r="163" spans="1:22" x14ac:dyDescent="0.25">
      <c r="A163" s="1" t="s">
        <v>81</v>
      </c>
      <c r="B163">
        <v>0</v>
      </c>
      <c r="J163" s="11"/>
    </row>
    <row r="164" spans="1:22" x14ac:dyDescent="0.25">
      <c r="A164" s="1" t="s">
        <v>81</v>
      </c>
      <c r="B164">
        <v>0</v>
      </c>
      <c r="J164" s="11"/>
    </row>
    <row r="165" spans="1:22" x14ac:dyDescent="0.25">
      <c r="A165" s="1" t="s">
        <v>81</v>
      </c>
      <c r="B165">
        <v>1</v>
      </c>
      <c r="J165" s="11"/>
    </row>
    <row r="166" spans="1:22" x14ac:dyDescent="0.25">
      <c r="A166" s="1" t="s">
        <v>81</v>
      </c>
      <c r="B166">
        <v>1</v>
      </c>
      <c r="J166" s="11"/>
    </row>
    <row r="167" spans="1:22" x14ac:dyDescent="0.25">
      <c r="A167" s="1" t="s">
        <v>81</v>
      </c>
      <c r="B167">
        <v>2</v>
      </c>
      <c r="J167" s="11"/>
    </row>
    <row r="168" spans="1:22" x14ac:dyDescent="0.25">
      <c r="A168" s="1" t="s">
        <v>81</v>
      </c>
      <c r="B168">
        <v>0</v>
      </c>
      <c r="J168" s="11"/>
    </row>
    <row r="169" spans="1:22" x14ac:dyDescent="0.25">
      <c r="A169" s="1" t="s">
        <v>81</v>
      </c>
      <c r="B169">
        <v>1</v>
      </c>
      <c r="J169" s="11"/>
    </row>
    <row r="170" spans="1:22" x14ac:dyDescent="0.25">
      <c r="A170" s="1" t="s">
        <v>81</v>
      </c>
      <c r="B170">
        <v>0</v>
      </c>
      <c r="J170" s="11"/>
    </row>
    <row r="171" spans="1:22" x14ac:dyDescent="0.25">
      <c r="A171" s="1" t="s">
        <v>81</v>
      </c>
      <c r="B171">
        <v>2</v>
      </c>
      <c r="J171" s="11"/>
      <c r="U171" s="19"/>
      <c r="V171" s="22"/>
    </row>
    <row r="172" spans="1:22" x14ac:dyDescent="0.25">
      <c r="A172" s="1" t="s">
        <v>81</v>
      </c>
      <c r="B172">
        <v>2</v>
      </c>
      <c r="J172" s="11"/>
      <c r="U172" s="19"/>
      <c r="V172" s="22"/>
    </row>
    <row r="173" spans="1:22" x14ac:dyDescent="0.25">
      <c r="A173" s="1" t="s">
        <v>206</v>
      </c>
      <c r="B173">
        <v>1</v>
      </c>
      <c r="J173" s="11"/>
      <c r="U173" s="19"/>
      <c r="V173" s="22"/>
    </row>
    <row r="174" spans="1:22" x14ac:dyDescent="0.25">
      <c r="A174" s="1" t="s">
        <v>206</v>
      </c>
      <c r="B174">
        <v>5</v>
      </c>
      <c r="J174" s="11"/>
      <c r="U174" s="19"/>
      <c r="V174" s="22"/>
    </row>
    <row r="175" spans="1:22" x14ac:dyDescent="0.25">
      <c r="A175" s="1" t="s">
        <v>206</v>
      </c>
      <c r="B175">
        <v>2</v>
      </c>
      <c r="J175" s="11"/>
      <c r="U175" s="19"/>
      <c r="V175" s="22"/>
    </row>
    <row r="176" spans="1:22" x14ac:dyDescent="0.25">
      <c r="A176" s="1" t="s">
        <v>206</v>
      </c>
      <c r="B176">
        <v>1</v>
      </c>
      <c r="J176" s="11"/>
      <c r="U176" s="19"/>
      <c r="V176" s="22"/>
    </row>
    <row r="177" spans="1:22" x14ac:dyDescent="0.25">
      <c r="A177" s="1" t="s">
        <v>206</v>
      </c>
      <c r="B177">
        <v>2</v>
      </c>
      <c r="J177" s="11"/>
      <c r="U177" s="19"/>
      <c r="V177" s="22"/>
    </row>
    <row r="178" spans="1:22" x14ac:dyDescent="0.25">
      <c r="A178" s="1" t="s">
        <v>206</v>
      </c>
      <c r="B178">
        <v>5</v>
      </c>
      <c r="J178" s="11"/>
      <c r="U178" s="19"/>
      <c r="V178" s="22"/>
    </row>
    <row r="179" spans="1:22" x14ac:dyDescent="0.25">
      <c r="A179" s="1" t="s">
        <v>206</v>
      </c>
      <c r="B179">
        <v>8</v>
      </c>
      <c r="J179" s="11"/>
      <c r="U179" s="19"/>
      <c r="V179" s="22"/>
    </row>
    <row r="180" spans="1:22" x14ac:dyDescent="0.25">
      <c r="A180" s="1" t="s">
        <v>206</v>
      </c>
      <c r="B180">
        <v>3</v>
      </c>
      <c r="J180" s="11"/>
      <c r="U180" s="19"/>
      <c r="V180" s="22"/>
    </row>
    <row r="181" spans="1:22" x14ac:dyDescent="0.25">
      <c r="A181" s="1" t="s">
        <v>206</v>
      </c>
      <c r="B181">
        <v>2</v>
      </c>
      <c r="J181" s="11"/>
      <c r="U181" s="19"/>
      <c r="V181" s="22"/>
    </row>
    <row r="182" spans="1:22" x14ac:dyDescent="0.25">
      <c r="A182" s="1" t="s">
        <v>206</v>
      </c>
      <c r="B182">
        <v>0</v>
      </c>
      <c r="J182" s="11"/>
      <c r="U182" s="19"/>
      <c r="V182" s="22"/>
    </row>
    <row r="183" spans="1:22" x14ac:dyDescent="0.25">
      <c r="A183" s="1" t="s">
        <v>206</v>
      </c>
      <c r="B183">
        <v>1</v>
      </c>
      <c r="J183" s="11"/>
      <c r="U183" s="19"/>
      <c r="V183" s="22"/>
    </row>
    <row r="184" spans="1:22" x14ac:dyDescent="0.25">
      <c r="A184" s="1" t="s">
        <v>206</v>
      </c>
      <c r="B184">
        <v>0</v>
      </c>
      <c r="J184" s="11"/>
      <c r="U184" s="19"/>
      <c r="V184" s="22"/>
    </row>
    <row r="185" spans="1:22" x14ac:dyDescent="0.25">
      <c r="A185" s="1" t="s">
        <v>206</v>
      </c>
      <c r="B185">
        <v>1</v>
      </c>
      <c r="J185" s="11"/>
      <c r="U185" s="19"/>
      <c r="V185" s="22"/>
    </row>
    <row r="186" spans="1:22" x14ac:dyDescent="0.25">
      <c r="A186" s="1" t="s">
        <v>206</v>
      </c>
      <c r="B186">
        <v>0</v>
      </c>
      <c r="J186" s="11"/>
      <c r="U186" s="19"/>
      <c r="V186" s="22"/>
    </row>
    <row r="187" spans="1:22" x14ac:dyDescent="0.25">
      <c r="A187" s="1" t="s">
        <v>206</v>
      </c>
      <c r="B187">
        <v>2</v>
      </c>
      <c r="J187" s="11"/>
      <c r="U187" s="19"/>
      <c r="V187" s="22"/>
    </row>
    <row r="188" spans="1:22" x14ac:dyDescent="0.25">
      <c r="A188" s="1" t="s">
        <v>82</v>
      </c>
      <c r="B188">
        <v>2</v>
      </c>
      <c r="J188" s="11"/>
      <c r="U188" s="19"/>
      <c r="V188" s="22"/>
    </row>
    <row r="189" spans="1:22" x14ac:dyDescent="0.25">
      <c r="A189" s="1" t="s">
        <v>82</v>
      </c>
      <c r="B189">
        <v>4</v>
      </c>
      <c r="J189" s="11"/>
      <c r="U189" s="19"/>
      <c r="V189" s="22"/>
    </row>
    <row r="190" spans="1:22" x14ac:dyDescent="0.25">
      <c r="A190" s="1" t="s">
        <v>82</v>
      </c>
      <c r="B190">
        <v>4</v>
      </c>
      <c r="J190" s="11"/>
      <c r="U190" s="19"/>
      <c r="V190" s="22"/>
    </row>
    <row r="191" spans="1:22" x14ac:dyDescent="0.25">
      <c r="A191" s="1" t="s">
        <v>82</v>
      </c>
      <c r="B191">
        <v>5</v>
      </c>
      <c r="J191" s="11"/>
      <c r="U191" s="19"/>
      <c r="V191" s="22"/>
    </row>
    <row r="192" spans="1:22" x14ac:dyDescent="0.25">
      <c r="A192" s="1" t="s">
        <v>82</v>
      </c>
      <c r="B192">
        <v>4</v>
      </c>
      <c r="J192" s="11"/>
      <c r="U192" s="19"/>
      <c r="V192" s="22"/>
    </row>
    <row r="193" spans="1:22" x14ac:dyDescent="0.25">
      <c r="A193" s="1" t="s">
        <v>82</v>
      </c>
      <c r="B193">
        <v>1</v>
      </c>
      <c r="J193" s="11"/>
      <c r="U193" s="19"/>
      <c r="V193" s="22"/>
    </row>
    <row r="194" spans="1:22" x14ac:dyDescent="0.25">
      <c r="A194" s="1" t="s">
        <v>82</v>
      </c>
      <c r="B194">
        <v>2</v>
      </c>
      <c r="J194" s="11"/>
      <c r="U194" s="19"/>
      <c r="V194" s="22"/>
    </row>
    <row r="195" spans="1:22" x14ac:dyDescent="0.25">
      <c r="A195" s="1" t="s">
        <v>82</v>
      </c>
      <c r="B195">
        <v>7</v>
      </c>
      <c r="J195" s="11"/>
      <c r="U195" s="19"/>
      <c r="V195" s="22"/>
    </row>
    <row r="196" spans="1:22" x14ac:dyDescent="0.25">
      <c r="A196" s="1" t="s">
        <v>82</v>
      </c>
      <c r="B196">
        <v>5</v>
      </c>
      <c r="J196" s="11"/>
      <c r="U196" s="19"/>
      <c r="V196" s="22"/>
    </row>
    <row r="197" spans="1:22" x14ac:dyDescent="0.25">
      <c r="A197" s="1" t="s">
        <v>82</v>
      </c>
      <c r="B197">
        <v>1</v>
      </c>
      <c r="J197" s="11"/>
      <c r="U197" s="19"/>
      <c r="V197" s="22"/>
    </row>
    <row r="198" spans="1:22" x14ac:dyDescent="0.25">
      <c r="A198" s="1" t="s">
        <v>82</v>
      </c>
      <c r="B198">
        <v>1</v>
      </c>
      <c r="J198" s="11"/>
      <c r="U198" s="19"/>
      <c r="V198" s="22"/>
    </row>
    <row r="199" spans="1:22" x14ac:dyDescent="0.25">
      <c r="A199" s="1" t="s">
        <v>82</v>
      </c>
      <c r="B199">
        <v>2</v>
      </c>
      <c r="J199" s="11"/>
      <c r="U199" s="19"/>
      <c r="V199" s="22"/>
    </row>
    <row r="200" spans="1:22" x14ac:dyDescent="0.25">
      <c r="A200" s="1" t="s">
        <v>82</v>
      </c>
      <c r="B200">
        <v>2</v>
      </c>
      <c r="J200" s="11"/>
      <c r="U200" s="19"/>
      <c r="V200" s="22"/>
    </row>
    <row r="201" spans="1:22" x14ac:dyDescent="0.25">
      <c r="A201" s="1" t="s">
        <v>82</v>
      </c>
      <c r="B201">
        <v>0</v>
      </c>
      <c r="J201" s="11"/>
      <c r="U201" s="19"/>
      <c r="V201" s="22"/>
    </row>
    <row r="202" spans="1:22" x14ac:dyDescent="0.25">
      <c r="A202" s="1" t="s">
        <v>82</v>
      </c>
      <c r="B202">
        <v>1</v>
      </c>
      <c r="J202" s="11"/>
      <c r="U202" s="19"/>
      <c r="V202" s="22"/>
    </row>
    <row r="203" spans="1:22" x14ac:dyDescent="0.25">
      <c r="A203" s="1" t="s">
        <v>81</v>
      </c>
      <c r="B203">
        <v>7</v>
      </c>
      <c r="J203" s="11"/>
      <c r="U203" s="19"/>
      <c r="V203" s="22"/>
    </row>
    <row r="204" spans="1:22" x14ac:dyDescent="0.25">
      <c r="A204" s="1" t="s">
        <v>81</v>
      </c>
      <c r="B204">
        <v>7</v>
      </c>
      <c r="J204" s="11"/>
      <c r="U204" s="19"/>
      <c r="V204" s="22"/>
    </row>
    <row r="205" spans="1:22" x14ac:dyDescent="0.25">
      <c r="A205" s="1" t="s">
        <v>81</v>
      </c>
      <c r="B205">
        <v>7</v>
      </c>
      <c r="J205" s="11"/>
      <c r="U205" s="19"/>
      <c r="V205" s="22"/>
    </row>
    <row r="206" spans="1:22" x14ac:dyDescent="0.25">
      <c r="A206" s="1" t="s">
        <v>81</v>
      </c>
      <c r="B206">
        <v>6</v>
      </c>
      <c r="J206" s="11"/>
      <c r="U206" s="19"/>
      <c r="V206" s="22"/>
    </row>
    <row r="207" spans="1:22" x14ac:dyDescent="0.25">
      <c r="A207" s="1" t="s">
        <v>81</v>
      </c>
      <c r="B207">
        <v>1</v>
      </c>
      <c r="J207" s="11"/>
      <c r="U207" s="19"/>
      <c r="V207" s="22"/>
    </row>
    <row r="208" spans="1:22" x14ac:dyDescent="0.25">
      <c r="A208" s="1" t="s">
        <v>81</v>
      </c>
      <c r="B208">
        <v>2</v>
      </c>
      <c r="J208" s="11"/>
      <c r="U208" s="19"/>
      <c r="V208" s="22"/>
    </row>
    <row r="209" spans="1:22" x14ac:dyDescent="0.25">
      <c r="A209" s="1" t="s">
        <v>81</v>
      </c>
      <c r="B209">
        <v>6</v>
      </c>
      <c r="J209" s="11"/>
      <c r="U209" s="19"/>
      <c r="V209" s="22"/>
    </row>
    <row r="210" spans="1:22" x14ac:dyDescent="0.25">
      <c r="A210" s="1" t="s">
        <v>81</v>
      </c>
      <c r="B210">
        <v>2</v>
      </c>
      <c r="J210" s="11"/>
      <c r="U210" s="19"/>
      <c r="V210" s="22"/>
    </row>
    <row r="211" spans="1:22" x14ac:dyDescent="0.25">
      <c r="A211" s="1" t="s">
        <v>81</v>
      </c>
      <c r="B211">
        <v>4</v>
      </c>
      <c r="J211" s="11"/>
      <c r="U211" s="19"/>
      <c r="V211" s="22"/>
    </row>
    <row r="212" spans="1:22" x14ac:dyDescent="0.25">
      <c r="A212" s="1" t="s">
        <v>81</v>
      </c>
      <c r="B212">
        <v>0</v>
      </c>
      <c r="J212" s="11"/>
      <c r="U212" s="19"/>
      <c r="V212" s="22"/>
    </row>
    <row r="213" spans="1:22" x14ac:dyDescent="0.25">
      <c r="A213" s="1" t="s">
        <v>81</v>
      </c>
      <c r="B213">
        <v>3</v>
      </c>
      <c r="J213" s="11"/>
      <c r="U213" s="19"/>
      <c r="V213" s="22"/>
    </row>
    <row r="214" spans="1:22" x14ac:dyDescent="0.25">
      <c r="A214" s="1" t="s">
        <v>81</v>
      </c>
      <c r="B214">
        <v>6</v>
      </c>
      <c r="J214" s="11"/>
      <c r="U214" s="19"/>
      <c r="V214" s="22"/>
    </row>
    <row r="215" spans="1:22" x14ac:dyDescent="0.25">
      <c r="A215" s="1" t="s">
        <v>81</v>
      </c>
      <c r="B215">
        <v>2</v>
      </c>
      <c r="J215" s="11"/>
      <c r="U215" s="19"/>
      <c r="V215" s="22"/>
    </row>
    <row r="216" spans="1:22" x14ac:dyDescent="0.25">
      <c r="A216" s="1" t="s">
        <v>81</v>
      </c>
      <c r="B216">
        <v>9</v>
      </c>
      <c r="J216" s="11"/>
      <c r="U216" s="19"/>
      <c r="V216" s="22"/>
    </row>
    <row r="217" spans="1:22" x14ac:dyDescent="0.25">
      <c r="A217" s="1" t="s">
        <v>81</v>
      </c>
      <c r="B217">
        <v>3</v>
      </c>
      <c r="J217" s="11"/>
      <c r="U217" s="19"/>
      <c r="V217" s="22"/>
    </row>
    <row r="218" spans="1:22" x14ac:dyDescent="0.25">
      <c r="A218" s="1" t="s">
        <v>81</v>
      </c>
      <c r="B218">
        <v>2</v>
      </c>
      <c r="J218" s="11"/>
      <c r="U218" s="19"/>
      <c r="V218" s="22"/>
    </row>
    <row r="219" spans="1:22" x14ac:dyDescent="0.25">
      <c r="A219" s="1" t="s">
        <v>205</v>
      </c>
      <c r="B219">
        <v>16</v>
      </c>
      <c r="J219" s="11"/>
      <c r="U219" s="19"/>
      <c r="V219" s="22"/>
    </row>
    <row r="220" spans="1:22" x14ac:dyDescent="0.25">
      <c r="A220" s="1" t="s">
        <v>205</v>
      </c>
      <c r="B220">
        <v>22</v>
      </c>
      <c r="J220" s="11"/>
      <c r="U220" s="19"/>
      <c r="V220" s="22"/>
    </row>
    <row r="221" spans="1:22" x14ac:dyDescent="0.25">
      <c r="A221" s="1" t="s">
        <v>205</v>
      </c>
      <c r="B221">
        <v>24</v>
      </c>
      <c r="J221" s="11"/>
      <c r="U221" s="19"/>
      <c r="V221" s="22"/>
    </row>
    <row r="222" spans="1:22" x14ac:dyDescent="0.25">
      <c r="A222" s="1" t="s">
        <v>205</v>
      </c>
      <c r="B222">
        <v>20</v>
      </c>
      <c r="J222" s="11"/>
      <c r="U222" s="19"/>
      <c r="V222" s="22"/>
    </row>
    <row r="223" spans="1:22" x14ac:dyDescent="0.25">
      <c r="A223" s="1" t="s">
        <v>205</v>
      </c>
      <c r="B223">
        <v>23</v>
      </c>
      <c r="J223" s="11"/>
      <c r="U223" s="19"/>
      <c r="V223" s="22"/>
    </row>
    <row r="224" spans="1:22" x14ac:dyDescent="0.25">
      <c r="A224" s="1" t="s">
        <v>205</v>
      </c>
      <c r="B224">
        <v>33</v>
      </c>
      <c r="J224" s="11"/>
      <c r="U224" s="19"/>
      <c r="V224" s="22"/>
    </row>
    <row r="225" spans="1:22" x14ac:dyDescent="0.25">
      <c r="A225" s="1" t="s">
        <v>205</v>
      </c>
      <c r="B225">
        <v>9</v>
      </c>
      <c r="J225" s="11"/>
      <c r="U225" s="19"/>
      <c r="V225" s="22"/>
    </row>
    <row r="226" spans="1:22" x14ac:dyDescent="0.25">
      <c r="A226" s="1" t="s">
        <v>205</v>
      </c>
      <c r="B226">
        <v>28</v>
      </c>
      <c r="J226" s="11"/>
      <c r="U226" s="19"/>
      <c r="V226" s="22"/>
    </row>
    <row r="227" spans="1:22" x14ac:dyDescent="0.25">
      <c r="A227" s="1" t="s">
        <v>205</v>
      </c>
      <c r="B227">
        <v>18</v>
      </c>
      <c r="J227" s="11"/>
      <c r="U227" s="19"/>
      <c r="V227" s="22"/>
    </row>
    <row r="228" spans="1:22" x14ac:dyDescent="0.25">
      <c r="A228" s="1" t="s">
        <v>205</v>
      </c>
      <c r="B228">
        <v>24</v>
      </c>
      <c r="J228" s="11"/>
      <c r="U228" s="19"/>
      <c r="V228" s="22"/>
    </row>
    <row r="229" spans="1:22" x14ac:dyDescent="0.25">
      <c r="A229" s="1" t="s">
        <v>205</v>
      </c>
      <c r="B229">
        <v>26</v>
      </c>
      <c r="J229" s="11"/>
      <c r="U229" s="19"/>
      <c r="V229" s="22"/>
    </row>
    <row r="230" spans="1:22" x14ac:dyDescent="0.25">
      <c r="A230" s="1" t="s">
        <v>205</v>
      </c>
      <c r="B230">
        <v>35</v>
      </c>
      <c r="J230" s="11"/>
      <c r="U230" s="19"/>
      <c r="V230" s="22"/>
    </row>
    <row r="231" spans="1:22" x14ac:dyDescent="0.25">
      <c r="A231" s="1" t="s">
        <v>205</v>
      </c>
      <c r="B231">
        <v>22</v>
      </c>
      <c r="J231" s="11"/>
      <c r="U231" s="19"/>
      <c r="V231" s="22"/>
    </row>
    <row r="232" spans="1:22" x14ac:dyDescent="0.25">
      <c r="A232" s="1" t="s">
        <v>205</v>
      </c>
      <c r="B232">
        <v>39</v>
      </c>
      <c r="J232" s="11"/>
      <c r="U232" s="19"/>
      <c r="V232" s="22"/>
    </row>
    <row r="233" spans="1:22" x14ac:dyDescent="0.25">
      <c r="A233" s="1" t="s">
        <v>205</v>
      </c>
      <c r="B233">
        <v>31</v>
      </c>
      <c r="J233" s="11"/>
      <c r="U233" s="19"/>
      <c r="V233" s="22"/>
    </row>
    <row r="234" spans="1:22" x14ac:dyDescent="0.25">
      <c r="A234" s="1" t="s">
        <v>205</v>
      </c>
      <c r="B234">
        <v>14</v>
      </c>
      <c r="J234" s="11"/>
      <c r="U234" s="19"/>
      <c r="V234" s="22"/>
    </row>
    <row r="235" spans="1:22" x14ac:dyDescent="0.25">
      <c r="A235" s="1" t="s">
        <v>205</v>
      </c>
      <c r="B235">
        <v>12</v>
      </c>
      <c r="J235" s="11"/>
      <c r="U235" s="19"/>
      <c r="V235" s="22"/>
    </row>
    <row r="236" spans="1:22" x14ac:dyDescent="0.25">
      <c r="A236" s="1" t="s">
        <v>205</v>
      </c>
      <c r="B236">
        <v>27</v>
      </c>
      <c r="U236" s="19"/>
      <c r="V236" s="22"/>
    </row>
    <row r="237" spans="1:22" x14ac:dyDescent="0.25">
      <c r="A237" s="1" t="s">
        <v>205</v>
      </c>
      <c r="B237">
        <v>22</v>
      </c>
      <c r="U237" s="19"/>
      <c r="V237" s="22"/>
    </row>
    <row r="238" spans="1:22" x14ac:dyDescent="0.25">
      <c r="A238" s="1" t="s">
        <v>205</v>
      </c>
      <c r="B238">
        <v>18</v>
      </c>
      <c r="U238" s="19"/>
      <c r="V238" s="22"/>
    </row>
    <row r="239" spans="1:22" x14ac:dyDescent="0.25">
      <c r="A239" s="1" t="s">
        <v>205</v>
      </c>
      <c r="B239">
        <v>25</v>
      </c>
      <c r="U239" s="19"/>
      <c r="V239" s="22"/>
    </row>
    <row r="240" spans="1:22" x14ac:dyDescent="0.25">
      <c r="A240" s="1" t="s">
        <v>205</v>
      </c>
      <c r="B240">
        <v>14</v>
      </c>
      <c r="U240" s="19"/>
      <c r="V240" s="22"/>
    </row>
    <row r="241" spans="1:22" x14ac:dyDescent="0.25">
      <c r="A241" s="1" t="s">
        <v>205</v>
      </c>
      <c r="B241">
        <v>20</v>
      </c>
      <c r="U241" s="19"/>
      <c r="V241" s="22"/>
    </row>
    <row r="242" spans="1:22" x14ac:dyDescent="0.25">
      <c r="A242" s="1" t="s">
        <v>205</v>
      </c>
      <c r="B242">
        <v>28</v>
      </c>
      <c r="U242" s="19"/>
      <c r="V242" s="22"/>
    </row>
    <row r="243" spans="1:22" x14ac:dyDescent="0.25">
      <c r="A243" s="1" t="s">
        <v>205</v>
      </c>
      <c r="B243">
        <v>7</v>
      </c>
      <c r="U243" s="19"/>
      <c r="V243" s="22"/>
    </row>
    <row r="244" spans="1:22" x14ac:dyDescent="0.25">
      <c r="A244" s="1" t="s">
        <v>205</v>
      </c>
      <c r="B244">
        <v>26</v>
      </c>
      <c r="U244" s="19"/>
      <c r="V244" s="22"/>
    </row>
    <row r="245" spans="1:22" x14ac:dyDescent="0.25">
      <c r="A245" s="1" t="s">
        <v>205</v>
      </c>
      <c r="B245">
        <v>28</v>
      </c>
      <c r="U245" s="19"/>
      <c r="V245" s="22"/>
    </row>
    <row r="246" spans="1:22" x14ac:dyDescent="0.25">
      <c r="A246" s="1" t="s">
        <v>205</v>
      </c>
      <c r="B246">
        <v>15</v>
      </c>
      <c r="U246" s="19"/>
      <c r="V246" s="22"/>
    </row>
    <row r="247" spans="1:22" x14ac:dyDescent="0.25">
      <c r="A247" s="1" t="s">
        <v>205</v>
      </c>
      <c r="B247">
        <v>44</v>
      </c>
      <c r="U247" s="19"/>
      <c r="V247" s="22"/>
    </row>
    <row r="248" spans="1:22" x14ac:dyDescent="0.25">
      <c r="A248" s="1" t="s">
        <v>205</v>
      </c>
      <c r="B248">
        <v>27</v>
      </c>
      <c r="U248" s="19"/>
      <c r="V248" s="22"/>
    </row>
    <row r="249" spans="1:22" x14ac:dyDescent="0.25">
      <c r="A249" s="1" t="s">
        <v>205</v>
      </c>
      <c r="B249">
        <v>30</v>
      </c>
      <c r="U249" s="19"/>
      <c r="V249" s="22"/>
    </row>
    <row r="250" spans="1:22" x14ac:dyDescent="0.25">
      <c r="A250" s="1" t="s">
        <v>205</v>
      </c>
      <c r="B250">
        <v>32</v>
      </c>
      <c r="U250" s="19"/>
      <c r="V250" s="22"/>
    </row>
    <row r="251" spans="1:22" x14ac:dyDescent="0.25">
      <c r="A251" s="1" t="s">
        <v>206</v>
      </c>
      <c r="B251">
        <v>18</v>
      </c>
      <c r="U251" s="19"/>
      <c r="V251" s="22"/>
    </row>
    <row r="252" spans="1:22" x14ac:dyDescent="0.25">
      <c r="A252" s="1" t="s">
        <v>206</v>
      </c>
      <c r="B252">
        <v>30</v>
      </c>
      <c r="U252" s="19"/>
      <c r="V252" s="22"/>
    </row>
    <row r="253" spans="1:22" x14ac:dyDescent="0.25">
      <c r="A253" s="1" t="s">
        <v>206</v>
      </c>
      <c r="B253">
        <v>25</v>
      </c>
      <c r="U253" s="19"/>
      <c r="V253" s="22"/>
    </row>
    <row r="254" spans="1:22" x14ac:dyDescent="0.25">
      <c r="A254" s="1" t="s">
        <v>206</v>
      </c>
      <c r="B254">
        <v>49</v>
      </c>
      <c r="U254" s="19"/>
      <c r="V254" s="22"/>
    </row>
    <row r="255" spans="1:22" x14ac:dyDescent="0.25">
      <c r="A255" s="1" t="s">
        <v>206</v>
      </c>
      <c r="B255">
        <v>21</v>
      </c>
      <c r="U255" s="19"/>
      <c r="V255" s="22"/>
    </row>
    <row r="256" spans="1:22" x14ac:dyDescent="0.25">
      <c r="A256" s="1" t="s">
        <v>206</v>
      </c>
      <c r="B256">
        <v>11</v>
      </c>
      <c r="U256" s="19"/>
      <c r="V256" s="22"/>
    </row>
    <row r="257" spans="1:23" x14ac:dyDescent="0.25">
      <c r="A257" s="1" t="s">
        <v>206</v>
      </c>
      <c r="B257">
        <v>18</v>
      </c>
      <c r="U257" s="19"/>
      <c r="V257" s="22"/>
    </row>
    <row r="258" spans="1:23" x14ac:dyDescent="0.25">
      <c r="A258" s="1" t="s">
        <v>206</v>
      </c>
      <c r="B258">
        <v>21</v>
      </c>
      <c r="U258" s="19"/>
      <c r="V258" s="22"/>
    </row>
    <row r="259" spans="1:23" x14ac:dyDescent="0.25">
      <c r="A259" s="1" t="s">
        <v>206</v>
      </c>
      <c r="B259">
        <v>16</v>
      </c>
      <c r="U259" s="19"/>
      <c r="V259" s="22"/>
    </row>
    <row r="260" spans="1:23" x14ac:dyDescent="0.25">
      <c r="A260" s="1" t="s">
        <v>206</v>
      </c>
      <c r="B260">
        <v>22</v>
      </c>
      <c r="U260" s="19"/>
      <c r="V260" s="22"/>
    </row>
    <row r="261" spans="1:23" x14ac:dyDescent="0.25">
      <c r="A261" s="1" t="s">
        <v>206</v>
      </c>
      <c r="B261">
        <v>19</v>
      </c>
      <c r="U261" s="19"/>
      <c r="V261" s="22"/>
    </row>
    <row r="262" spans="1:23" x14ac:dyDescent="0.25">
      <c r="A262" s="1" t="s">
        <v>206</v>
      </c>
      <c r="B262">
        <v>15</v>
      </c>
      <c r="U262" s="19"/>
      <c r="V262" s="22"/>
    </row>
    <row r="263" spans="1:23" x14ac:dyDescent="0.25">
      <c r="A263" s="1" t="s">
        <v>206</v>
      </c>
      <c r="B263">
        <v>10</v>
      </c>
      <c r="U263" s="19"/>
      <c r="V263" s="22"/>
    </row>
    <row r="264" spans="1:23" x14ac:dyDescent="0.25">
      <c r="A264" s="1" t="s">
        <v>82</v>
      </c>
      <c r="B264">
        <v>3</v>
      </c>
      <c r="U264" s="19"/>
      <c r="V264" s="22"/>
    </row>
    <row r="265" spans="1:23" x14ac:dyDescent="0.25">
      <c r="A265" s="1" t="s">
        <v>82</v>
      </c>
      <c r="B265">
        <v>3</v>
      </c>
      <c r="U265" s="19"/>
      <c r="V265" s="22"/>
    </row>
    <row r="266" spans="1:23" x14ac:dyDescent="0.25">
      <c r="A266" s="1" t="s">
        <v>82</v>
      </c>
      <c r="B266">
        <v>1</v>
      </c>
      <c r="U266" s="19"/>
      <c r="V266" s="22"/>
    </row>
    <row r="267" spans="1:23" x14ac:dyDescent="0.25">
      <c r="A267" s="1" t="s">
        <v>82</v>
      </c>
      <c r="B267">
        <v>1</v>
      </c>
      <c r="U267" s="19"/>
      <c r="V267" s="22"/>
    </row>
    <row r="268" spans="1:23" x14ac:dyDescent="0.25">
      <c r="A268" s="1" t="s">
        <v>82</v>
      </c>
      <c r="B268">
        <v>1</v>
      </c>
      <c r="U268" s="19"/>
      <c r="V268" s="22"/>
    </row>
    <row r="269" spans="1:23" x14ac:dyDescent="0.25">
      <c r="A269" s="1" t="s">
        <v>82</v>
      </c>
      <c r="B269">
        <v>5</v>
      </c>
      <c r="U269" s="19"/>
      <c r="V269" s="22"/>
    </row>
    <row r="270" spans="1:23" x14ac:dyDescent="0.25">
      <c r="A270" s="1" t="s">
        <v>82</v>
      </c>
      <c r="B270">
        <v>2</v>
      </c>
      <c r="V270" s="1"/>
      <c r="W270" s="1"/>
    </row>
    <row r="271" spans="1:23" x14ac:dyDescent="0.25">
      <c r="A271" s="1" t="s">
        <v>82</v>
      </c>
      <c r="B271">
        <v>4</v>
      </c>
      <c r="V271" s="1"/>
      <c r="W271" s="1"/>
    </row>
    <row r="272" spans="1:23" x14ac:dyDescent="0.25">
      <c r="A272" s="1" t="s">
        <v>82</v>
      </c>
      <c r="B272">
        <v>5</v>
      </c>
      <c r="V272" s="1"/>
      <c r="W272" s="1"/>
    </row>
    <row r="273" spans="1:23" x14ac:dyDescent="0.25">
      <c r="A273" s="1" t="s">
        <v>82</v>
      </c>
      <c r="B273">
        <v>0</v>
      </c>
      <c r="V273" s="1"/>
      <c r="W273" s="1"/>
    </row>
    <row r="274" spans="1:23" x14ac:dyDescent="0.25">
      <c r="A274" s="1" t="s">
        <v>82</v>
      </c>
      <c r="B274">
        <v>2</v>
      </c>
      <c r="V274" s="1"/>
      <c r="W274" s="1"/>
    </row>
    <row r="275" spans="1:23" x14ac:dyDescent="0.25">
      <c r="A275" s="1" t="s">
        <v>82</v>
      </c>
      <c r="B275">
        <v>2</v>
      </c>
      <c r="V275" s="1"/>
      <c r="W275" s="1"/>
    </row>
    <row r="276" spans="1:23" x14ac:dyDescent="0.25">
      <c r="A276" s="1" t="s">
        <v>82</v>
      </c>
      <c r="B276">
        <v>0</v>
      </c>
      <c r="V276" s="1"/>
      <c r="W276" s="1"/>
    </row>
    <row r="277" spans="1:23" x14ac:dyDescent="0.25">
      <c r="A277" s="1" t="s">
        <v>82</v>
      </c>
      <c r="B277">
        <v>1</v>
      </c>
      <c r="V277" s="1"/>
      <c r="W277" s="1"/>
    </row>
    <row r="278" spans="1:23" x14ac:dyDescent="0.25">
      <c r="A278" s="1" t="s">
        <v>82</v>
      </c>
      <c r="B278">
        <v>5</v>
      </c>
      <c r="V278" s="1"/>
      <c r="W278" s="1"/>
    </row>
    <row r="279" spans="1:23" x14ac:dyDescent="0.25">
      <c r="A279" s="1" t="s">
        <v>82</v>
      </c>
      <c r="B279">
        <v>3</v>
      </c>
      <c r="V279" s="1"/>
      <c r="W279" s="1"/>
    </row>
    <row r="280" spans="1:23" x14ac:dyDescent="0.25">
      <c r="A280" s="1" t="s">
        <v>81</v>
      </c>
      <c r="B280">
        <v>9</v>
      </c>
      <c r="V280" s="1"/>
      <c r="W280" s="1"/>
    </row>
    <row r="281" spans="1:23" x14ac:dyDescent="0.25">
      <c r="A281" s="1" t="s">
        <v>81</v>
      </c>
      <c r="B281">
        <v>10</v>
      </c>
      <c r="V281" s="1"/>
      <c r="W281" s="1"/>
    </row>
    <row r="282" spans="1:23" x14ac:dyDescent="0.25">
      <c r="A282" s="1" t="s">
        <v>81</v>
      </c>
      <c r="B282">
        <v>11</v>
      </c>
      <c r="V282" s="1"/>
      <c r="W282" s="1"/>
    </row>
    <row r="283" spans="1:23" x14ac:dyDescent="0.25">
      <c r="A283" s="1" t="s">
        <v>81</v>
      </c>
      <c r="B283">
        <v>22</v>
      </c>
      <c r="V283" s="1"/>
      <c r="W283" s="1"/>
    </row>
    <row r="284" spans="1:23" x14ac:dyDescent="0.25">
      <c r="A284" s="1" t="s">
        <v>81</v>
      </c>
      <c r="B284">
        <v>25</v>
      </c>
      <c r="V284" s="1"/>
      <c r="W284" s="1"/>
    </row>
    <row r="285" spans="1:23" x14ac:dyDescent="0.25">
      <c r="A285" s="1" t="s">
        <v>81</v>
      </c>
      <c r="B285">
        <v>9</v>
      </c>
      <c r="V285" s="1"/>
      <c r="W285" s="1"/>
    </row>
    <row r="286" spans="1:23" x14ac:dyDescent="0.25">
      <c r="A286" s="1" t="s">
        <v>81</v>
      </c>
      <c r="B286">
        <v>10</v>
      </c>
      <c r="V286" s="1"/>
      <c r="W286" s="1"/>
    </row>
    <row r="287" spans="1:23" x14ac:dyDescent="0.25">
      <c r="A287" s="1" t="s">
        <v>81</v>
      </c>
      <c r="B287">
        <v>17</v>
      </c>
      <c r="V287" s="1"/>
      <c r="W287" s="1"/>
    </row>
    <row r="288" spans="1:23" x14ac:dyDescent="0.25">
      <c r="A288" s="1" t="s">
        <v>81</v>
      </c>
      <c r="B288">
        <v>4</v>
      </c>
      <c r="V288" s="1"/>
      <c r="W288" s="1"/>
    </row>
    <row r="289" spans="1:23" x14ac:dyDescent="0.25">
      <c r="A289" s="1" t="s">
        <v>81</v>
      </c>
      <c r="B289">
        <v>1</v>
      </c>
      <c r="V289" s="1"/>
      <c r="W289" s="1"/>
    </row>
    <row r="290" spans="1:23" x14ac:dyDescent="0.25">
      <c r="A290" s="1" t="s">
        <v>81</v>
      </c>
      <c r="B290">
        <v>8</v>
      </c>
      <c r="V290" s="1"/>
      <c r="W290" s="1"/>
    </row>
    <row r="291" spans="1:23" x14ac:dyDescent="0.25">
      <c r="A291" s="1" t="s">
        <v>81</v>
      </c>
      <c r="B291">
        <v>3</v>
      </c>
      <c r="V291" s="1"/>
      <c r="W291" s="1"/>
    </row>
    <row r="292" spans="1:23" x14ac:dyDescent="0.25">
      <c r="A292" s="1" t="s">
        <v>81</v>
      </c>
      <c r="B292">
        <v>8</v>
      </c>
      <c r="V292" s="1"/>
      <c r="W292" s="1"/>
    </row>
    <row r="293" spans="1:23" x14ac:dyDescent="0.25">
      <c r="A293" s="1" t="s">
        <v>81</v>
      </c>
      <c r="B293">
        <v>7</v>
      </c>
      <c r="V293" s="1"/>
      <c r="W293" s="1"/>
    </row>
    <row r="294" spans="1:23" x14ac:dyDescent="0.25">
      <c r="A294" s="1" t="s">
        <v>81</v>
      </c>
      <c r="B294">
        <v>3</v>
      </c>
      <c r="V294" s="1"/>
      <c r="W294" s="1"/>
    </row>
    <row r="295" spans="1:23" x14ac:dyDescent="0.25">
      <c r="A295" s="1" t="s">
        <v>81</v>
      </c>
      <c r="B295">
        <v>5</v>
      </c>
      <c r="V295" s="1"/>
      <c r="W295" s="1"/>
    </row>
    <row r="296" spans="1:23" x14ac:dyDescent="0.25">
      <c r="A296" s="1" t="s">
        <v>205</v>
      </c>
      <c r="B296">
        <v>20</v>
      </c>
      <c r="V296" s="1"/>
      <c r="W296" s="1"/>
    </row>
    <row r="297" spans="1:23" x14ac:dyDescent="0.25">
      <c r="A297" s="1" t="s">
        <v>205</v>
      </c>
      <c r="B297">
        <v>8</v>
      </c>
      <c r="V297" s="1"/>
      <c r="W297" s="1"/>
    </row>
    <row r="298" spans="1:23" x14ac:dyDescent="0.25">
      <c r="A298" s="1" t="s">
        <v>205</v>
      </c>
      <c r="B298">
        <v>18</v>
      </c>
      <c r="V298" s="1"/>
      <c r="W298" s="1"/>
    </row>
    <row r="299" spans="1:23" x14ac:dyDescent="0.25">
      <c r="A299" s="1" t="s">
        <v>205</v>
      </c>
      <c r="B299">
        <v>19</v>
      </c>
      <c r="V299" s="1"/>
      <c r="W299" s="1"/>
    </row>
    <row r="300" spans="1:23" x14ac:dyDescent="0.25">
      <c r="A300" s="1" t="s">
        <v>205</v>
      </c>
      <c r="B300">
        <v>19</v>
      </c>
      <c r="V300" s="1"/>
      <c r="W300" s="1"/>
    </row>
    <row r="301" spans="1:23" x14ac:dyDescent="0.25">
      <c r="A301" s="1" t="s">
        <v>205</v>
      </c>
      <c r="B301">
        <v>19</v>
      </c>
      <c r="V301" s="1"/>
      <c r="W301" s="1"/>
    </row>
    <row r="302" spans="1:23" x14ac:dyDescent="0.25">
      <c r="A302" s="1" t="s">
        <v>205</v>
      </c>
      <c r="B302">
        <v>17</v>
      </c>
      <c r="V302" s="1"/>
      <c r="W302" s="1"/>
    </row>
    <row r="303" spans="1:23" x14ac:dyDescent="0.25">
      <c r="A303" s="1" t="s">
        <v>205</v>
      </c>
      <c r="B303">
        <v>17</v>
      </c>
      <c r="V303" s="1"/>
      <c r="W303" s="1"/>
    </row>
    <row r="304" spans="1:23" x14ac:dyDescent="0.25">
      <c r="A304" s="1" t="s">
        <v>205</v>
      </c>
      <c r="B304">
        <v>18</v>
      </c>
      <c r="V304" s="1"/>
      <c r="W304" s="1"/>
    </row>
    <row r="305" spans="1:23" x14ac:dyDescent="0.25">
      <c r="A305" s="1" t="s">
        <v>205</v>
      </c>
      <c r="B305">
        <v>14</v>
      </c>
      <c r="V305" s="1"/>
      <c r="W305" s="1"/>
    </row>
    <row r="306" spans="1:23" x14ac:dyDescent="0.25">
      <c r="A306" s="1" t="s">
        <v>205</v>
      </c>
      <c r="B306">
        <v>13</v>
      </c>
      <c r="V306" s="1"/>
      <c r="W306" s="1"/>
    </row>
    <row r="307" spans="1:23" x14ac:dyDescent="0.25">
      <c r="A307" s="1" t="s">
        <v>205</v>
      </c>
      <c r="B307">
        <v>13</v>
      </c>
      <c r="V307" s="1"/>
      <c r="W307" s="1"/>
    </row>
    <row r="308" spans="1:23" x14ac:dyDescent="0.25">
      <c r="A308" s="1" t="s">
        <v>205</v>
      </c>
      <c r="B308">
        <v>17</v>
      </c>
      <c r="V308" s="1"/>
      <c r="W308" s="1"/>
    </row>
    <row r="309" spans="1:23" x14ac:dyDescent="0.25">
      <c r="A309" s="1" t="s">
        <v>205</v>
      </c>
      <c r="B309">
        <v>8</v>
      </c>
      <c r="V309" s="1"/>
      <c r="W309" s="1"/>
    </row>
    <row r="310" spans="1:23" x14ac:dyDescent="0.25">
      <c r="A310" s="1" t="s">
        <v>205</v>
      </c>
      <c r="B310">
        <v>14</v>
      </c>
      <c r="V310" s="1"/>
      <c r="W310" s="1"/>
    </row>
    <row r="311" spans="1:23" x14ac:dyDescent="0.25">
      <c r="A311" s="1" t="s">
        <v>205</v>
      </c>
      <c r="B311">
        <v>36</v>
      </c>
      <c r="V311" s="1"/>
      <c r="W311" s="1"/>
    </row>
    <row r="312" spans="1:23" x14ac:dyDescent="0.25">
      <c r="A312" s="1" t="s">
        <v>81</v>
      </c>
      <c r="B312">
        <v>35</v>
      </c>
      <c r="V312" s="1"/>
      <c r="W312" s="1"/>
    </row>
    <row r="313" spans="1:23" x14ac:dyDescent="0.25">
      <c r="A313" s="1" t="s">
        <v>81</v>
      </c>
      <c r="B313">
        <v>20</v>
      </c>
      <c r="V313" s="1"/>
      <c r="W313" s="1"/>
    </row>
    <row r="314" spans="1:23" x14ac:dyDescent="0.25">
      <c r="A314" s="1" t="s">
        <v>81</v>
      </c>
      <c r="B314">
        <v>33</v>
      </c>
      <c r="V314" s="1"/>
      <c r="W314" s="1"/>
    </row>
    <row r="315" spans="1:23" x14ac:dyDescent="0.25">
      <c r="A315" s="1" t="s">
        <v>81</v>
      </c>
      <c r="B315">
        <v>25</v>
      </c>
      <c r="V315" s="1"/>
      <c r="W315" s="1"/>
    </row>
    <row r="316" spans="1:23" x14ac:dyDescent="0.25">
      <c r="A316" s="1" t="s">
        <v>81</v>
      </c>
      <c r="B316">
        <v>24</v>
      </c>
      <c r="V316" s="1"/>
      <c r="W316" s="1"/>
    </row>
    <row r="317" spans="1:23" x14ac:dyDescent="0.25">
      <c r="A317" s="1" t="s">
        <v>81</v>
      </c>
      <c r="B317">
        <v>30</v>
      </c>
      <c r="V317" s="1"/>
      <c r="W317" s="1"/>
    </row>
    <row r="318" spans="1:23" x14ac:dyDescent="0.25">
      <c r="A318" s="1" t="s">
        <v>81</v>
      </c>
      <c r="B318">
        <v>25</v>
      </c>
      <c r="V318" s="1"/>
      <c r="W318" s="1"/>
    </row>
    <row r="319" spans="1:23" x14ac:dyDescent="0.25">
      <c r="A319" s="1" t="s">
        <v>81</v>
      </c>
      <c r="B319">
        <v>18</v>
      </c>
      <c r="V319" s="1"/>
      <c r="W319" s="1"/>
    </row>
    <row r="320" spans="1:23" x14ac:dyDescent="0.25">
      <c r="A320" s="1" t="s">
        <v>81</v>
      </c>
      <c r="B320">
        <v>28</v>
      </c>
      <c r="V320" s="1"/>
      <c r="W320" s="1"/>
    </row>
    <row r="321" spans="1:23" x14ac:dyDescent="0.25">
      <c r="A321" s="1" t="s">
        <v>81</v>
      </c>
      <c r="B321">
        <v>14</v>
      </c>
      <c r="V321" s="1"/>
      <c r="W321" s="1"/>
    </row>
    <row r="322" spans="1:23" x14ac:dyDescent="0.25">
      <c r="A322" s="1" t="s">
        <v>81</v>
      </c>
      <c r="B322">
        <v>24</v>
      </c>
      <c r="V322" s="1"/>
      <c r="W322" s="1"/>
    </row>
    <row r="323" spans="1:23" x14ac:dyDescent="0.25">
      <c r="A323" s="1" t="s">
        <v>81</v>
      </c>
      <c r="B323">
        <v>18</v>
      </c>
      <c r="V323" s="1"/>
      <c r="W323" s="1"/>
    </row>
    <row r="324" spans="1:23" x14ac:dyDescent="0.25">
      <c r="A324" s="1" t="s">
        <v>81</v>
      </c>
      <c r="B324">
        <v>22</v>
      </c>
      <c r="V324" s="1"/>
      <c r="W324" s="1"/>
    </row>
    <row r="325" spans="1:23" x14ac:dyDescent="0.25">
      <c r="A325" s="1" t="s">
        <v>81</v>
      </c>
      <c r="B325">
        <v>12</v>
      </c>
      <c r="V325" s="1"/>
      <c r="W325" s="1"/>
    </row>
    <row r="326" spans="1:23" x14ac:dyDescent="0.25">
      <c r="A326" s="1" t="s">
        <v>81</v>
      </c>
      <c r="B326">
        <v>9</v>
      </c>
      <c r="V326" s="1"/>
      <c r="W326" s="1"/>
    </row>
    <row r="327" spans="1:23" x14ac:dyDescent="0.25">
      <c r="A327" s="1" t="s">
        <v>81</v>
      </c>
      <c r="B327">
        <v>18</v>
      </c>
      <c r="V327" s="1"/>
      <c r="W327" s="1"/>
    </row>
    <row r="328" spans="1:23" x14ac:dyDescent="0.25">
      <c r="A328" s="1" t="s">
        <v>205</v>
      </c>
      <c r="B328">
        <v>0</v>
      </c>
      <c r="V328" s="1"/>
      <c r="W328" s="1"/>
    </row>
    <row r="329" spans="1:23" x14ac:dyDescent="0.25">
      <c r="A329" s="1" t="s">
        <v>205</v>
      </c>
      <c r="B329">
        <v>1</v>
      </c>
      <c r="V329" s="1"/>
      <c r="W329" s="1"/>
    </row>
    <row r="330" spans="1:23" x14ac:dyDescent="0.25">
      <c r="A330" s="1" t="s">
        <v>205</v>
      </c>
      <c r="B330">
        <v>0</v>
      </c>
      <c r="V330" s="1"/>
      <c r="W330" s="1"/>
    </row>
    <row r="331" spans="1:23" x14ac:dyDescent="0.25">
      <c r="A331" s="1" t="s">
        <v>205</v>
      </c>
      <c r="B331">
        <v>0</v>
      </c>
      <c r="V331" s="1"/>
      <c r="W331" s="1"/>
    </row>
    <row r="332" spans="1:23" x14ac:dyDescent="0.25">
      <c r="A332" s="1" t="s">
        <v>205</v>
      </c>
      <c r="B332">
        <v>0</v>
      </c>
      <c r="V332" s="1"/>
      <c r="W332" s="1"/>
    </row>
    <row r="333" spans="1:23" x14ac:dyDescent="0.25">
      <c r="A333" s="1" t="s">
        <v>205</v>
      </c>
      <c r="B333">
        <v>0</v>
      </c>
      <c r="V333" s="1"/>
      <c r="W333" s="1"/>
    </row>
    <row r="334" spans="1:23" x14ac:dyDescent="0.25">
      <c r="A334" s="1" t="s">
        <v>205</v>
      </c>
      <c r="B334">
        <v>1</v>
      </c>
      <c r="V334" s="1"/>
      <c r="W334" s="1"/>
    </row>
    <row r="335" spans="1:23" x14ac:dyDescent="0.25">
      <c r="A335" s="1" t="s">
        <v>205</v>
      </c>
      <c r="B335">
        <v>0</v>
      </c>
      <c r="V335" s="1"/>
      <c r="W335" s="1"/>
    </row>
    <row r="336" spans="1:23" x14ac:dyDescent="0.25">
      <c r="A336" s="1" t="s">
        <v>205</v>
      </c>
      <c r="B336">
        <v>0</v>
      </c>
      <c r="V336" s="1"/>
      <c r="W336" s="1"/>
    </row>
    <row r="337" spans="1:23" x14ac:dyDescent="0.25">
      <c r="A337" s="1" t="s">
        <v>205</v>
      </c>
      <c r="B337">
        <v>1</v>
      </c>
      <c r="V337" s="1"/>
      <c r="W337" s="1"/>
    </row>
    <row r="338" spans="1:23" x14ac:dyDescent="0.25">
      <c r="A338" s="1" t="s">
        <v>205</v>
      </c>
      <c r="B338">
        <v>1</v>
      </c>
      <c r="V338" s="1"/>
      <c r="W338" s="1"/>
    </row>
    <row r="339" spans="1:23" x14ac:dyDescent="0.25">
      <c r="A339" s="1" t="s">
        <v>205</v>
      </c>
      <c r="B339">
        <v>1</v>
      </c>
      <c r="V339" s="1"/>
      <c r="W339" s="1"/>
    </row>
    <row r="340" spans="1:23" x14ac:dyDescent="0.25">
      <c r="A340" s="1" t="s">
        <v>205</v>
      </c>
      <c r="B340">
        <v>0</v>
      </c>
      <c r="V340" s="1"/>
      <c r="W340" s="1"/>
    </row>
    <row r="341" spans="1:23" x14ac:dyDescent="0.25">
      <c r="A341" s="1" t="s">
        <v>205</v>
      </c>
      <c r="B341">
        <v>0</v>
      </c>
      <c r="V341" s="1"/>
      <c r="W341" s="1"/>
    </row>
    <row r="342" spans="1:23" x14ac:dyDescent="0.25">
      <c r="A342" s="1" t="s">
        <v>205</v>
      </c>
      <c r="B342">
        <v>0</v>
      </c>
      <c r="V342" s="1"/>
      <c r="W342" s="1"/>
    </row>
    <row r="343" spans="1:23" x14ac:dyDescent="0.25">
      <c r="A343" s="1" t="s">
        <v>205</v>
      </c>
      <c r="B343">
        <v>0</v>
      </c>
      <c r="V343" s="1"/>
      <c r="W343" s="1"/>
    </row>
    <row r="344" spans="1:23" x14ac:dyDescent="0.25">
      <c r="A344" s="1" t="s">
        <v>205</v>
      </c>
      <c r="B344">
        <v>1</v>
      </c>
      <c r="V344" s="1"/>
      <c r="W344" s="1"/>
    </row>
    <row r="345" spans="1:23" x14ac:dyDescent="0.25">
      <c r="A345" s="1" t="s">
        <v>205</v>
      </c>
      <c r="B345">
        <v>0</v>
      </c>
      <c r="V345" s="1"/>
      <c r="W345" s="1"/>
    </row>
    <row r="346" spans="1:23" x14ac:dyDescent="0.25">
      <c r="A346" s="1" t="s">
        <v>205</v>
      </c>
      <c r="B346">
        <v>0</v>
      </c>
      <c r="V346" s="1"/>
      <c r="W346" s="1"/>
    </row>
    <row r="347" spans="1:23" x14ac:dyDescent="0.25">
      <c r="A347" s="1" t="s">
        <v>205</v>
      </c>
      <c r="B347">
        <v>0</v>
      </c>
      <c r="V347" s="1"/>
      <c r="W347" s="1"/>
    </row>
    <row r="348" spans="1:23" x14ac:dyDescent="0.25">
      <c r="A348" s="1" t="s">
        <v>205</v>
      </c>
      <c r="B348">
        <v>0</v>
      </c>
      <c r="V348" s="1"/>
      <c r="W348" s="1"/>
    </row>
    <row r="349" spans="1:23" x14ac:dyDescent="0.25">
      <c r="A349" s="1" t="s">
        <v>205</v>
      </c>
      <c r="B349">
        <v>0</v>
      </c>
      <c r="V349" s="1"/>
      <c r="W349" s="1"/>
    </row>
    <row r="350" spans="1:23" x14ac:dyDescent="0.25">
      <c r="A350" s="1" t="s">
        <v>205</v>
      </c>
      <c r="B350">
        <v>1</v>
      </c>
      <c r="V350" s="1"/>
      <c r="W350" s="1"/>
    </row>
    <row r="351" spans="1:23" x14ac:dyDescent="0.25">
      <c r="A351" s="1" t="s">
        <v>205</v>
      </c>
      <c r="B351">
        <v>0</v>
      </c>
      <c r="V351" s="1"/>
      <c r="W351" s="1"/>
    </row>
    <row r="352" spans="1:23" x14ac:dyDescent="0.25">
      <c r="A352" s="1" t="s">
        <v>205</v>
      </c>
      <c r="B352">
        <v>1</v>
      </c>
      <c r="V352" s="1"/>
      <c r="W352" s="1"/>
    </row>
    <row r="353" spans="1:23" x14ac:dyDescent="0.25">
      <c r="A353" s="1" t="s">
        <v>205</v>
      </c>
      <c r="B353">
        <v>0</v>
      </c>
      <c r="V353" s="1"/>
      <c r="W353" s="1"/>
    </row>
    <row r="354" spans="1:23" x14ac:dyDescent="0.25">
      <c r="A354" s="1" t="s">
        <v>205</v>
      </c>
      <c r="B354">
        <v>1</v>
      </c>
      <c r="V354" s="1"/>
      <c r="W354" s="1"/>
    </row>
    <row r="355" spans="1:23" x14ac:dyDescent="0.25">
      <c r="A355" s="1" t="s">
        <v>205</v>
      </c>
      <c r="B355">
        <v>0</v>
      </c>
      <c r="V355" s="1"/>
      <c r="W355" s="1"/>
    </row>
    <row r="356" spans="1:23" x14ac:dyDescent="0.25">
      <c r="A356" s="1" t="s">
        <v>205</v>
      </c>
      <c r="B356">
        <v>1</v>
      </c>
      <c r="V356" s="1"/>
      <c r="W356" s="1"/>
    </row>
    <row r="357" spans="1:23" x14ac:dyDescent="0.25">
      <c r="A357" s="1" t="s">
        <v>205</v>
      </c>
      <c r="B357">
        <v>0</v>
      </c>
      <c r="V357" s="1"/>
      <c r="W357" s="1"/>
    </row>
    <row r="358" spans="1:23" x14ac:dyDescent="0.25">
      <c r="A358" s="1" t="s">
        <v>205</v>
      </c>
      <c r="B358">
        <v>1</v>
      </c>
      <c r="V358" s="1"/>
      <c r="W358" s="1"/>
    </row>
    <row r="359" spans="1:23" x14ac:dyDescent="0.25">
      <c r="A359" s="1" t="s">
        <v>205</v>
      </c>
      <c r="B359">
        <v>1</v>
      </c>
      <c r="V359" s="1"/>
      <c r="W359" s="1"/>
    </row>
    <row r="360" spans="1:23" x14ac:dyDescent="0.25">
      <c r="A360" s="1" t="s">
        <v>82</v>
      </c>
      <c r="B360">
        <v>0</v>
      </c>
      <c r="V360" s="1"/>
      <c r="W360" s="1"/>
    </row>
    <row r="361" spans="1:23" x14ac:dyDescent="0.25">
      <c r="A361" s="1" t="s">
        <v>82</v>
      </c>
      <c r="B361">
        <v>6</v>
      </c>
      <c r="V361" s="1"/>
      <c r="W361" s="1"/>
    </row>
    <row r="362" spans="1:23" x14ac:dyDescent="0.25">
      <c r="A362" s="1" t="s">
        <v>82</v>
      </c>
      <c r="B362">
        <v>8</v>
      </c>
      <c r="V362" s="1"/>
      <c r="W362" s="1"/>
    </row>
    <row r="363" spans="1:23" x14ac:dyDescent="0.25">
      <c r="A363" s="1" t="s">
        <v>82</v>
      </c>
      <c r="B363">
        <v>0</v>
      </c>
      <c r="V363" s="1"/>
      <c r="W363" s="1"/>
    </row>
    <row r="364" spans="1:23" x14ac:dyDescent="0.25">
      <c r="A364" s="1" t="s">
        <v>82</v>
      </c>
      <c r="B364">
        <v>1</v>
      </c>
      <c r="V364" s="1"/>
      <c r="W364" s="1"/>
    </row>
    <row r="365" spans="1:23" x14ac:dyDescent="0.25">
      <c r="A365" s="1" t="s">
        <v>82</v>
      </c>
      <c r="B365">
        <v>0</v>
      </c>
      <c r="V365" s="1"/>
      <c r="W365" s="1"/>
    </row>
    <row r="366" spans="1:23" x14ac:dyDescent="0.25">
      <c r="A366" s="1" t="s">
        <v>82</v>
      </c>
      <c r="B366">
        <v>2</v>
      </c>
      <c r="V366" s="1"/>
      <c r="W366" s="1"/>
    </row>
    <row r="367" spans="1:23" x14ac:dyDescent="0.25">
      <c r="A367" s="1" t="s">
        <v>82</v>
      </c>
      <c r="B367">
        <v>3</v>
      </c>
      <c r="V367" s="1"/>
      <c r="W367" s="1"/>
    </row>
    <row r="368" spans="1:23" x14ac:dyDescent="0.25">
      <c r="A368" s="1" t="s">
        <v>82</v>
      </c>
      <c r="B368">
        <v>8</v>
      </c>
      <c r="V368" s="1"/>
      <c r="W368" s="1"/>
    </row>
    <row r="369" spans="1:23" x14ac:dyDescent="0.25">
      <c r="A369" s="1" t="s">
        <v>82</v>
      </c>
      <c r="B369">
        <v>3</v>
      </c>
      <c r="V369" s="1"/>
      <c r="W369" s="1"/>
    </row>
    <row r="370" spans="1:23" x14ac:dyDescent="0.25">
      <c r="A370" s="1" t="s">
        <v>82</v>
      </c>
      <c r="B370">
        <v>3</v>
      </c>
      <c r="V370" s="1"/>
      <c r="W370" s="1"/>
    </row>
    <row r="371" spans="1:23" x14ac:dyDescent="0.25">
      <c r="A371" s="1" t="s">
        <v>82</v>
      </c>
      <c r="B371">
        <v>4</v>
      </c>
      <c r="V371" s="1"/>
      <c r="W371" s="1"/>
    </row>
    <row r="372" spans="1:23" x14ac:dyDescent="0.25">
      <c r="A372" s="1" t="s">
        <v>82</v>
      </c>
      <c r="B372">
        <v>7</v>
      </c>
      <c r="V372" s="1"/>
      <c r="W372" s="1"/>
    </row>
    <row r="373" spans="1:23" x14ac:dyDescent="0.25">
      <c r="A373" s="1" t="s">
        <v>82</v>
      </c>
      <c r="B373">
        <v>0</v>
      </c>
      <c r="V373" s="1"/>
      <c r="W373" s="1"/>
    </row>
    <row r="374" spans="1:23" x14ac:dyDescent="0.25">
      <c r="A374" s="1" t="s">
        <v>82</v>
      </c>
      <c r="B374">
        <v>0</v>
      </c>
      <c r="V374" s="1"/>
      <c r="W374" s="1"/>
    </row>
    <row r="375" spans="1:23" x14ac:dyDescent="0.25">
      <c r="A375" s="1" t="s">
        <v>82</v>
      </c>
      <c r="B375">
        <v>12</v>
      </c>
      <c r="V375" s="1"/>
      <c r="W375" s="1"/>
    </row>
    <row r="376" spans="1:23" x14ac:dyDescent="0.25">
      <c r="A376" s="1" t="s">
        <v>82</v>
      </c>
      <c r="B376">
        <v>2</v>
      </c>
      <c r="V376" s="1"/>
      <c r="W376" s="1"/>
    </row>
    <row r="377" spans="1:23" x14ac:dyDescent="0.25">
      <c r="A377" s="1" t="s">
        <v>82</v>
      </c>
      <c r="B377">
        <v>3</v>
      </c>
      <c r="V377" s="1"/>
      <c r="W377" s="1"/>
    </row>
    <row r="378" spans="1:23" x14ac:dyDescent="0.25">
      <c r="A378" s="1" t="s">
        <v>82</v>
      </c>
      <c r="B378">
        <v>0</v>
      </c>
      <c r="V378" s="1"/>
      <c r="W378" s="1"/>
    </row>
    <row r="379" spans="1:23" x14ac:dyDescent="0.25">
      <c r="A379" s="1" t="s">
        <v>82</v>
      </c>
      <c r="B379">
        <v>4</v>
      </c>
      <c r="V379" s="1"/>
      <c r="W379" s="1"/>
    </row>
    <row r="380" spans="1:23" x14ac:dyDescent="0.25">
      <c r="A380" s="1" t="s">
        <v>82</v>
      </c>
      <c r="B380">
        <v>0</v>
      </c>
      <c r="V380" s="1"/>
      <c r="W380" s="1"/>
    </row>
    <row r="381" spans="1:23" x14ac:dyDescent="0.25">
      <c r="A381" s="1" t="s">
        <v>82</v>
      </c>
      <c r="B381">
        <v>3</v>
      </c>
      <c r="V381" s="1"/>
      <c r="W381" s="1"/>
    </row>
    <row r="382" spans="1:23" x14ac:dyDescent="0.25">
      <c r="A382" s="1" t="s">
        <v>82</v>
      </c>
      <c r="B382">
        <v>5</v>
      </c>
      <c r="V382" s="1"/>
      <c r="W382" s="1"/>
    </row>
    <row r="383" spans="1:23" x14ac:dyDescent="0.25">
      <c r="A383" s="1" t="s">
        <v>82</v>
      </c>
      <c r="B383">
        <v>1</v>
      </c>
      <c r="V383" s="1"/>
      <c r="W383" s="1"/>
    </row>
    <row r="384" spans="1:23" x14ac:dyDescent="0.25">
      <c r="A384" s="1" t="s">
        <v>82</v>
      </c>
      <c r="B384">
        <v>0</v>
      </c>
      <c r="V384" s="1"/>
      <c r="W384" s="1"/>
    </row>
    <row r="385" spans="1:23" x14ac:dyDescent="0.25">
      <c r="A385" s="1" t="s">
        <v>82</v>
      </c>
      <c r="B385">
        <v>0</v>
      </c>
      <c r="V385" s="1"/>
      <c r="W385" s="1"/>
    </row>
    <row r="386" spans="1:23" x14ac:dyDescent="0.25">
      <c r="A386" s="1" t="s">
        <v>82</v>
      </c>
      <c r="B386">
        <v>1</v>
      </c>
      <c r="V386" s="1"/>
      <c r="W386" s="1"/>
    </row>
    <row r="387" spans="1:23" x14ac:dyDescent="0.25">
      <c r="A387" s="1" t="s">
        <v>82</v>
      </c>
      <c r="B387">
        <v>2</v>
      </c>
      <c r="V387" s="1"/>
      <c r="W387" s="1"/>
    </row>
    <row r="388" spans="1:23" x14ac:dyDescent="0.25">
      <c r="A388" s="1" t="s">
        <v>82</v>
      </c>
      <c r="B388">
        <v>2</v>
      </c>
      <c r="V388" s="1"/>
      <c r="W388" s="1"/>
    </row>
    <row r="389" spans="1:23" x14ac:dyDescent="0.25">
      <c r="A389" s="1" t="s">
        <v>82</v>
      </c>
      <c r="B389">
        <v>2</v>
      </c>
      <c r="V389" s="1"/>
      <c r="W389" s="1"/>
    </row>
    <row r="390" spans="1:23" x14ac:dyDescent="0.25">
      <c r="A390" s="1" t="s">
        <v>82</v>
      </c>
      <c r="B390">
        <v>4</v>
      </c>
      <c r="V390" s="1"/>
      <c r="W390" s="1"/>
    </row>
    <row r="391" spans="1:23" x14ac:dyDescent="0.25">
      <c r="A391" s="1" t="s">
        <v>82</v>
      </c>
      <c r="B391">
        <v>1</v>
      </c>
      <c r="V391" s="1"/>
      <c r="W391" s="1"/>
    </row>
    <row r="392" spans="1:23" x14ac:dyDescent="0.25">
      <c r="V392" s="1"/>
      <c r="W392" s="1"/>
    </row>
    <row r="393" spans="1:23" x14ac:dyDescent="0.25">
      <c r="V393" s="1"/>
      <c r="W393" s="1"/>
    </row>
    <row r="394" spans="1:23" x14ac:dyDescent="0.25">
      <c r="V394" s="1"/>
      <c r="W394" s="1"/>
    </row>
    <row r="395" spans="1:23" x14ac:dyDescent="0.25">
      <c r="V395" s="1"/>
      <c r="W395" s="1"/>
    </row>
    <row r="396" spans="1:23" x14ac:dyDescent="0.25">
      <c r="V396" s="1"/>
      <c r="W396" s="1"/>
    </row>
    <row r="397" spans="1:23" x14ac:dyDescent="0.25">
      <c r="V397" s="1"/>
      <c r="W397" s="1"/>
    </row>
    <row r="398" spans="1:23" x14ac:dyDescent="0.25">
      <c r="V398" s="1"/>
      <c r="W398" s="1"/>
    </row>
    <row r="399" spans="1:23" x14ac:dyDescent="0.25">
      <c r="V399" s="1"/>
      <c r="W399" s="1"/>
    </row>
    <row r="400" spans="1:23" x14ac:dyDescent="0.25">
      <c r="V400" s="1"/>
      <c r="W400" s="1"/>
    </row>
    <row r="401" spans="22:23" x14ac:dyDescent="0.25">
      <c r="V401" s="1"/>
      <c r="W401" s="1"/>
    </row>
    <row r="402" spans="22:23" x14ac:dyDescent="0.25">
      <c r="V402" s="1"/>
      <c r="W402" s="1"/>
    </row>
    <row r="403" spans="22:23" x14ac:dyDescent="0.25">
      <c r="V403" s="1"/>
      <c r="W403" s="1"/>
    </row>
    <row r="404" spans="22:23" x14ac:dyDescent="0.25">
      <c r="V404" s="1"/>
      <c r="W404" s="1"/>
    </row>
    <row r="405" spans="22:23" x14ac:dyDescent="0.25">
      <c r="V405" s="1"/>
      <c r="W405" s="1"/>
    </row>
    <row r="406" spans="22:23" x14ac:dyDescent="0.25">
      <c r="V406" s="1"/>
      <c r="W406" s="1"/>
    </row>
    <row r="407" spans="22:23" x14ac:dyDescent="0.25">
      <c r="V407" s="1"/>
      <c r="W407" s="1"/>
    </row>
    <row r="408" spans="22:23" x14ac:dyDescent="0.25">
      <c r="V408" s="1"/>
      <c r="W408" s="1"/>
    </row>
    <row r="409" spans="22:23" x14ac:dyDescent="0.25">
      <c r="V409" s="1"/>
      <c r="W409" s="1"/>
    </row>
    <row r="410" spans="22:23" x14ac:dyDescent="0.25">
      <c r="V410" s="1"/>
      <c r="W410" s="1"/>
    </row>
    <row r="411" spans="22:23" x14ac:dyDescent="0.25">
      <c r="V411" s="1"/>
      <c r="W411" s="1"/>
    </row>
    <row r="412" spans="22:23" x14ac:dyDescent="0.25">
      <c r="V412" s="1"/>
      <c r="W412" s="1"/>
    </row>
    <row r="413" spans="22:23" x14ac:dyDescent="0.25">
      <c r="V413" s="1"/>
      <c r="W413" s="1"/>
    </row>
    <row r="414" spans="22:23" x14ac:dyDescent="0.25">
      <c r="V414" s="1"/>
      <c r="W414" s="1"/>
    </row>
    <row r="415" spans="22:23" x14ac:dyDescent="0.25">
      <c r="V415" s="1"/>
      <c r="W415" s="1"/>
    </row>
    <row r="416" spans="22:23" x14ac:dyDescent="0.25">
      <c r="V416" s="1"/>
      <c r="W416" s="1"/>
    </row>
    <row r="417" spans="22:23" x14ac:dyDescent="0.25">
      <c r="V417" s="1"/>
      <c r="W417" s="1"/>
    </row>
    <row r="418" spans="22:23" x14ac:dyDescent="0.25">
      <c r="V418" s="1"/>
      <c r="W418" s="1"/>
    </row>
    <row r="419" spans="22:23" x14ac:dyDescent="0.25">
      <c r="V419" s="1"/>
      <c r="W419" s="1"/>
    </row>
    <row r="420" spans="22:23" x14ac:dyDescent="0.25">
      <c r="V420" s="1"/>
      <c r="W420" s="1"/>
    </row>
    <row r="421" spans="22:23" x14ac:dyDescent="0.25">
      <c r="V421" s="1"/>
      <c r="W421" s="1"/>
    </row>
    <row r="422" spans="22:23" x14ac:dyDescent="0.25">
      <c r="V422" s="1"/>
      <c r="W422" s="1"/>
    </row>
    <row r="423" spans="22:23" x14ac:dyDescent="0.25">
      <c r="V423" s="1"/>
      <c r="W423" s="1"/>
    </row>
    <row r="424" spans="22:23" x14ac:dyDescent="0.25">
      <c r="V424" s="1"/>
      <c r="W424" s="1"/>
    </row>
    <row r="425" spans="22:23" x14ac:dyDescent="0.25">
      <c r="V425" s="1"/>
      <c r="W425" s="1"/>
    </row>
    <row r="426" spans="22:23" x14ac:dyDescent="0.25">
      <c r="V426" s="1"/>
      <c r="W426" s="1"/>
    </row>
    <row r="427" spans="22:23" x14ac:dyDescent="0.25">
      <c r="V427" s="1"/>
      <c r="W427" s="1"/>
    </row>
    <row r="428" spans="22:23" x14ac:dyDescent="0.25">
      <c r="V428" s="1"/>
      <c r="W428" s="1"/>
    </row>
    <row r="429" spans="22:23" x14ac:dyDescent="0.25">
      <c r="V429" s="1"/>
      <c r="W429" s="1"/>
    </row>
    <row r="430" spans="22:23" x14ac:dyDescent="0.25">
      <c r="V430" s="1"/>
      <c r="W430" s="1"/>
    </row>
    <row r="431" spans="22:23" x14ac:dyDescent="0.25">
      <c r="V431" s="1"/>
      <c r="W431" s="1"/>
    </row>
    <row r="432" spans="22:23" x14ac:dyDescent="0.25">
      <c r="V432" s="1"/>
      <c r="W432" s="1"/>
    </row>
    <row r="433" spans="22:23" x14ac:dyDescent="0.25">
      <c r="V433" s="1"/>
      <c r="W433" s="1"/>
    </row>
    <row r="434" spans="22:23" x14ac:dyDescent="0.25">
      <c r="V434" s="1"/>
      <c r="W434" s="1"/>
    </row>
    <row r="435" spans="22:23" x14ac:dyDescent="0.25">
      <c r="V435" s="1"/>
      <c r="W435" s="1"/>
    </row>
    <row r="436" spans="22:23" x14ac:dyDescent="0.25">
      <c r="V436" s="1"/>
      <c r="W436" s="1"/>
    </row>
    <row r="437" spans="22:23" x14ac:dyDescent="0.25">
      <c r="V437" s="1"/>
      <c r="W437" s="1"/>
    </row>
    <row r="438" spans="22:23" x14ac:dyDescent="0.25">
      <c r="V438" s="1"/>
      <c r="W438" s="1"/>
    </row>
    <row r="439" spans="22:23" x14ac:dyDescent="0.25">
      <c r="V439" s="1"/>
      <c r="W439" s="1"/>
    </row>
    <row r="440" spans="22:23" x14ac:dyDescent="0.25">
      <c r="V440" s="1"/>
      <c r="W440" s="1"/>
    </row>
    <row r="441" spans="22:23" x14ac:dyDescent="0.25">
      <c r="V441" s="1"/>
      <c r="W441" s="1"/>
    </row>
    <row r="442" spans="22:23" x14ac:dyDescent="0.25">
      <c r="V442" s="1"/>
      <c r="W442" s="1"/>
    </row>
    <row r="443" spans="22:23" x14ac:dyDescent="0.25">
      <c r="V443" s="1"/>
      <c r="W443" s="1"/>
    </row>
    <row r="444" spans="22:23" x14ac:dyDescent="0.25">
      <c r="V444" s="1"/>
      <c r="W444" s="1"/>
    </row>
    <row r="445" spans="22:23" x14ac:dyDescent="0.25">
      <c r="V445" s="1"/>
      <c r="W445" s="1"/>
    </row>
    <row r="446" spans="22:23" x14ac:dyDescent="0.25">
      <c r="V446" s="1"/>
      <c r="W446" s="1"/>
    </row>
    <row r="447" spans="22:23" x14ac:dyDescent="0.25">
      <c r="V447" s="1"/>
      <c r="W447" s="1"/>
    </row>
    <row r="448" spans="22:23" x14ac:dyDescent="0.25">
      <c r="V448" s="1"/>
      <c r="W448" s="1"/>
    </row>
    <row r="449" spans="22:23" x14ac:dyDescent="0.25">
      <c r="V449" s="1"/>
      <c r="W449" s="1"/>
    </row>
    <row r="450" spans="22:23" x14ac:dyDescent="0.25">
      <c r="V450" s="1"/>
      <c r="W450" s="1"/>
    </row>
    <row r="451" spans="22:23" x14ac:dyDescent="0.25">
      <c r="V451" s="1"/>
      <c r="W451" s="1"/>
    </row>
    <row r="452" spans="22:23" x14ac:dyDescent="0.25">
      <c r="V452" s="1"/>
      <c r="W452" s="1"/>
    </row>
    <row r="453" spans="22:23" x14ac:dyDescent="0.25">
      <c r="V453" s="1"/>
      <c r="W453" s="1"/>
    </row>
    <row r="454" spans="22:23" x14ac:dyDescent="0.25">
      <c r="V454" s="1"/>
      <c r="W454" s="1"/>
    </row>
    <row r="455" spans="22:23" x14ac:dyDescent="0.25">
      <c r="V455" s="1"/>
      <c r="W455" s="1"/>
    </row>
    <row r="456" spans="22:23" x14ac:dyDescent="0.25">
      <c r="V456" s="1"/>
      <c r="W456" s="1"/>
    </row>
    <row r="457" spans="22:23" x14ac:dyDescent="0.25">
      <c r="V457" s="1"/>
      <c r="W457" s="1"/>
    </row>
    <row r="458" spans="22:23" x14ac:dyDescent="0.25">
      <c r="V458" s="1"/>
      <c r="W458" s="1"/>
    </row>
    <row r="459" spans="22:23" x14ac:dyDescent="0.25">
      <c r="V459" s="1"/>
      <c r="W459" s="1"/>
    </row>
    <row r="460" spans="22:23" x14ac:dyDescent="0.25">
      <c r="V460" s="1"/>
      <c r="W460" s="1"/>
    </row>
    <row r="461" spans="22:23" x14ac:dyDescent="0.25">
      <c r="V461" s="1"/>
      <c r="W461" s="1"/>
    </row>
    <row r="462" spans="22:23" x14ac:dyDescent="0.25">
      <c r="V462" s="1"/>
      <c r="W462" s="1"/>
    </row>
    <row r="463" spans="22:23" x14ac:dyDescent="0.25">
      <c r="V463" s="1"/>
      <c r="W463" s="1"/>
    </row>
    <row r="464" spans="22:23" x14ac:dyDescent="0.25">
      <c r="V464" s="1"/>
      <c r="W464" s="1"/>
    </row>
    <row r="465" spans="22:23" x14ac:dyDescent="0.25">
      <c r="V465" s="1"/>
      <c r="W465" s="1"/>
    </row>
    <row r="466" spans="22:23" x14ac:dyDescent="0.25">
      <c r="V466" s="1"/>
      <c r="W466" s="1"/>
    </row>
    <row r="467" spans="22:23" x14ac:dyDescent="0.25">
      <c r="V467" s="1"/>
      <c r="W467" s="1"/>
    </row>
    <row r="468" spans="22:23" x14ac:dyDescent="0.25">
      <c r="V468" s="1"/>
      <c r="W468" s="1"/>
    </row>
    <row r="469" spans="22:23" x14ac:dyDescent="0.25">
      <c r="V469" s="1"/>
      <c r="W469" s="1"/>
    </row>
    <row r="470" spans="22:23" x14ac:dyDescent="0.25">
      <c r="V470" s="1"/>
      <c r="W470" s="1"/>
    </row>
    <row r="471" spans="22:23" x14ac:dyDescent="0.25">
      <c r="V471" s="1"/>
      <c r="W471" s="1"/>
    </row>
    <row r="472" spans="22:23" x14ac:dyDescent="0.25">
      <c r="V472" s="1"/>
      <c r="W472" s="1"/>
    </row>
    <row r="473" spans="22:23" x14ac:dyDescent="0.25">
      <c r="V473" s="1"/>
      <c r="W473" s="1"/>
    </row>
    <row r="474" spans="22:23" x14ac:dyDescent="0.25">
      <c r="V474" s="1"/>
      <c r="W474" s="1"/>
    </row>
    <row r="475" spans="22:23" x14ac:dyDescent="0.25">
      <c r="V475" s="1"/>
      <c r="W475" s="1"/>
    </row>
    <row r="476" spans="22:23" x14ac:dyDescent="0.25">
      <c r="V476" s="1"/>
      <c r="W476" s="1"/>
    </row>
    <row r="477" spans="22:23" x14ac:dyDescent="0.25">
      <c r="V477" s="1"/>
      <c r="W477" s="1"/>
    </row>
    <row r="478" spans="22:23" x14ac:dyDescent="0.25">
      <c r="V478" s="1"/>
      <c r="W478" s="1"/>
    </row>
    <row r="479" spans="22:23" x14ac:dyDescent="0.25">
      <c r="V479" s="1"/>
      <c r="W479" s="1"/>
    </row>
    <row r="480" spans="22:23" x14ac:dyDescent="0.25">
      <c r="V480" s="1"/>
      <c r="W480" s="1"/>
    </row>
    <row r="481" spans="22:23" x14ac:dyDescent="0.25">
      <c r="V481" s="1"/>
      <c r="W481" s="1"/>
    </row>
    <row r="482" spans="22:23" x14ac:dyDescent="0.25">
      <c r="V482" s="1"/>
      <c r="W482" s="1"/>
    </row>
    <row r="483" spans="22:23" x14ac:dyDescent="0.25">
      <c r="V483" s="1"/>
      <c r="W483" s="1"/>
    </row>
    <row r="484" spans="22:23" x14ac:dyDescent="0.25">
      <c r="V484" s="1"/>
      <c r="W484" s="1"/>
    </row>
    <row r="485" spans="22:23" x14ac:dyDescent="0.25">
      <c r="V485" s="1"/>
      <c r="W485" s="1"/>
    </row>
    <row r="486" spans="22:23" x14ac:dyDescent="0.25">
      <c r="V486" s="1"/>
      <c r="W486" s="1"/>
    </row>
    <row r="487" spans="22:23" x14ac:dyDescent="0.25">
      <c r="V487" s="1"/>
      <c r="W487" s="1"/>
    </row>
    <row r="488" spans="22:23" x14ac:dyDescent="0.25">
      <c r="V488" s="1"/>
      <c r="W488" s="1"/>
    </row>
    <row r="489" spans="22:23" x14ac:dyDescent="0.25">
      <c r="V489" s="1"/>
      <c r="W489" s="1"/>
    </row>
    <row r="490" spans="22:23" x14ac:dyDescent="0.25">
      <c r="V490" s="1"/>
      <c r="W490" s="1"/>
    </row>
    <row r="491" spans="22:23" x14ac:dyDescent="0.25">
      <c r="V491" s="1"/>
      <c r="W491" s="1"/>
    </row>
    <row r="492" spans="22:23" x14ac:dyDescent="0.25">
      <c r="V492" s="1"/>
      <c r="W492" s="1"/>
    </row>
    <row r="493" spans="22:23" x14ac:dyDescent="0.25">
      <c r="V493" s="1"/>
      <c r="W493" s="1"/>
    </row>
    <row r="494" spans="22:23" x14ac:dyDescent="0.25">
      <c r="V494" s="1"/>
      <c r="W494" s="1"/>
    </row>
    <row r="495" spans="22:23" x14ac:dyDescent="0.25">
      <c r="V495" s="1"/>
      <c r="W495" s="1"/>
    </row>
    <row r="496" spans="22:23" x14ac:dyDescent="0.25">
      <c r="V496" s="1"/>
      <c r="W496" s="1"/>
    </row>
    <row r="497" spans="22:23" x14ac:dyDescent="0.25">
      <c r="V497" s="1"/>
      <c r="W497" s="1"/>
    </row>
    <row r="498" spans="22:23" x14ac:dyDescent="0.25">
      <c r="V498" s="1"/>
      <c r="W498" s="1"/>
    </row>
    <row r="499" spans="22:23" x14ac:dyDescent="0.25">
      <c r="V499" s="1"/>
      <c r="W499" s="1"/>
    </row>
    <row r="500" spans="22:23" x14ac:dyDescent="0.25">
      <c r="V500" s="1"/>
      <c r="W500" s="1"/>
    </row>
    <row r="501" spans="22:23" x14ac:dyDescent="0.25">
      <c r="V501" s="1"/>
      <c r="W501" s="1"/>
    </row>
    <row r="502" spans="22:23" x14ac:dyDescent="0.25">
      <c r="V502" s="1"/>
      <c r="W502" s="1"/>
    </row>
    <row r="503" spans="22:23" x14ac:dyDescent="0.25">
      <c r="V503" s="1"/>
      <c r="W503" s="1"/>
    </row>
    <row r="504" spans="22:23" x14ac:dyDescent="0.25">
      <c r="V504" s="1"/>
      <c r="W504" s="1"/>
    </row>
    <row r="505" spans="22:23" x14ac:dyDescent="0.25">
      <c r="V505" s="1"/>
      <c r="W505" s="1"/>
    </row>
    <row r="506" spans="22:23" x14ac:dyDescent="0.25">
      <c r="V506" s="1"/>
      <c r="W506" s="1"/>
    </row>
    <row r="507" spans="22:23" x14ac:dyDescent="0.25">
      <c r="V507" s="1"/>
      <c r="W507" s="1"/>
    </row>
    <row r="508" spans="22:23" x14ac:dyDescent="0.25">
      <c r="V508" s="1"/>
      <c r="W508" s="1"/>
    </row>
    <row r="509" spans="22:23" x14ac:dyDescent="0.25">
      <c r="V509" s="1"/>
      <c r="W509" s="1"/>
    </row>
    <row r="510" spans="22:23" x14ac:dyDescent="0.25">
      <c r="V510" s="1"/>
      <c r="W510" s="1"/>
    </row>
    <row r="511" spans="22:23" x14ac:dyDescent="0.25">
      <c r="V511" s="1"/>
      <c r="W511" s="1"/>
    </row>
    <row r="512" spans="22:23" x14ac:dyDescent="0.25">
      <c r="V512" s="1"/>
      <c r="W512" s="1"/>
    </row>
    <row r="513" spans="22:23" x14ac:dyDescent="0.25">
      <c r="V513" s="1"/>
      <c r="W513" s="1"/>
    </row>
    <row r="514" spans="22:23" x14ac:dyDescent="0.25">
      <c r="V514" s="1"/>
      <c r="W514" s="1"/>
    </row>
    <row r="515" spans="22:23" x14ac:dyDescent="0.25">
      <c r="V515" s="1"/>
      <c r="W515" s="1"/>
    </row>
    <row r="516" spans="22:23" x14ac:dyDescent="0.25">
      <c r="V516" s="1"/>
      <c r="W516" s="1"/>
    </row>
    <row r="517" spans="22:23" x14ac:dyDescent="0.25">
      <c r="V517" s="1"/>
      <c r="W517" s="1"/>
    </row>
    <row r="518" spans="22:23" x14ac:dyDescent="0.25">
      <c r="V518" s="1"/>
      <c r="W518" s="1"/>
    </row>
    <row r="519" spans="22:23" x14ac:dyDescent="0.25">
      <c r="V519" s="1"/>
      <c r="W519" s="1"/>
    </row>
    <row r="520" spans="22:23" x14ac:dyDescent="0.25">
      <c r="V520" s="1"/>
      <c r="W520" s="1"/>
    </row>
    <row r="521" spans="22:23" x14ac:dyDescent="0.25">
      <c r="V521" s="1"/>
      <c r="W521" s="1"/>
    </row>
    <row r="522" spans="22:23" x14ac:dyDescent="0.25">
      <c r="V522" s="1"/>
      <c r="W522" s="1"/>
    </row>
    <row r="523" spans="22:23" x14ac:dyDescent="0.25">
      <c r="V523" s="1"/>
      <c r="W523" s="1"/>
    </row>
    <row r="524" spans="22:23" x14ac:dyDescent="0.25">
      <c r="V524" s="1"/>
      <c r="W524" s="1"/>
    </row>
    <row r="525" spans="22:23" x14ac:dyDescent="0.25">
      <c r="V525" s="1"/>
      <c r="W525" s="1"/>
    </row>
    <row r="526" spans="22:23" x14ac:dyDescent="0.25">
      <c r="V526" s="1"/>
      <c r="W526" s="1"/>
    </row>
    <row r="527" spans="22:23" x14ac:dyDescent="0.25">
      <c r="V527" s="1"/>
      <c r="W527" s="1"/>
    </row>
    <row r="528" spans="22:23" x14ac:dyDescent="0.25">
      <c r="V528" s="1"/>
      <c r="W528" s="1"/>
    </row>
    <row r="529" spans="22:23" x14ac:dyDescent="0.25">
      <c r="V529" s="1"/>
      <c r="W529" s="1"/>
    </row>
    <row r="530" spans="22:23" x14ac:dyDescent="0.25">
      <c r="V530" s="1"/>
      <c r="W530" s="1"/>
    </row>
    <row r="531" spans="22:23" x14ac:dyDescent="0.25">
      <c r="V531" s="1"/>
      <c r="W531" s="1"/>
    </row>
    <row r="532" spans="22:23" x14ac:dyDescent="0.25">
      <c r="V532" s="1"/>
      <c r="W532" s="1"/>
    </row>
    <row r="533" spans="22:23" x14ac:dyDescent="0.25">
      <c r="V533" s="1"/>
      <c r="W533" s="1"/>
    </row>
    <row r="534" spans="22:23" x14ac:dyDescent="0.25">
      <c r="V534" s="1"/>
      <c r="W534" s="1"/>
    </row>
    <row r="535" spans="22:23" x14ac:dyDescent="0.25">
      <c r="V535" s="1"/>
      <c r="W535" s="1"/>
    </row>
    <row r="536" spans="22:23" x14ac:dyDescent="0.25">
      <c r="V536" s="1"/>
      <c r="W536" s="1"/>
    </row>
    <row r="537" spans="22:23" x14ac:dyDescent="0.25">
      <c r="V537" s="1"/>
      <c r="W537" s="1"/>
    </row>
    <row r="538" spans="22:23" x14ac:dyDescent="0.25">
      <c r="V538" s="1"/>
      <c r="W538" s="1"/>
    </row>
    <row r="539" spans="22:23" x14ac:dyDescent="0.25">
      <c r="V539" s="1"/>
      <c r="W539" s="1"/>
    </row>
    <row r="540" spans="22:23" x14ac:dyDescent="0.25">
      <c r="V540" s="1"/>
      <c r="W540" s="1"/>
    </row>
    <row r="541" spans="22:23" x14ac:dyDescent="0.25">
      <c r="V541" s="1"/>
      <c r="W541" s="1"/>
    </row>
    <row r="542" spans="22:23" x14ac:dyDescent="0.25">
      <c r="V542" s="1"/>
      <c r="W542" s="1"/>
    </row>
    <row r="543" spans="22:23" x14ac:dyDescent="0.25">
      <c r="V543" s="1"/>
      <c r="W543" s="1"/>
    </row>
    <row r="544" spans="22:23" x14ac:dyDescent="0.25">
      <c r="V544" s="1"/>
      <c r="W544" s="1"/>
    </row>
    <row r="545" spans="22:23" x14ac:dyDescent="0.25">
      <c r="V545" s="1"/>
      <c r="W545" s="1"/>
    </row>
    <row r="546" spans="22:23" x14ac:dyDescent="0.25">
      <c r="V546" s="1"/>
      <c r="W546" s="1"/>
    </row>
    <row r="547" spans="22:23" x14ac:dyDescent="0.25">
      <c r="V547" s="1"/>
      <c r="W547" s="1"/>
    </row>
    <row r="548" spans="22:23" x14ac:dyDescent="0.25">
      <c r="V548" s="1"/>
      <c r="W548" s="1"/>
    </row>
    <row r="549" spans="22:23" x14ac:dyDescent="0.25">
      <c r="V549" s="1"/>
      <c r="W549" s="1"/>
    </row>
    <row r="550" spans="22:23" x14ac:dyDescent="0.25">
      <c r="V550" s="1"/>
      <c r="W550" s="1"/>
    </row>
    <row r="551" spans="22:23" x14ac:dyDescent="0.25">
      <c r="V551" s="1"/>
      <c r="W551" s="1"/>
    </row>
    <row r="552" spans="22:23" x14ac:dyDescent="0.25">
      <c r="V552" s="1"/>
      <c r="W552" s="1"/>
    </row>
    <row r="553" spans="22:23" x14ac:dyDescent="0.25">
      <c r="V553" s="1"/>
      <c r="W553" s="1"/>
    </row>
    <row r="554" spans="22:23" x14ac:dyDescent="0.25">
      <c r="V554" s="1"/>
      <c r="W554" s="1"/>
    </row>
    <row r="555" spans="22:23" x14ac:dyDescent="0.25">
      <c r="V555" s="1"/>
      <c r="W555" s="1"/>
    </row>
    <row r="556" spans="22:23" x14ac:dyDescent="0.25">
      <c r="V556" s="1"/>
      <c r="W556" s="1"/>
    </row>
    <row r="557" spans="22:23" x14ac:dyDescent="0.25">
      <c r="V557" s="1"/>
      <c r="W557" s="1"/>
    </row>
    <row r="558" spans="22:23" x14ac:dyDescent="0.25">
      <c r="V558" s="1"/>
      <c r="W558" s="1"/>
    </row>
    <row r="559" spans="22:23" x14ac:dyDescent="0.25">
      <c r="V559" s="1"/>
      <c r="W559" s="1"/>
    </row>
    <row r="560" spans="22:23" x14ac:dyDescent="0.25">
      <c r="V560" s="1"/>
      <c r="W560" s="1"/>
    </row>
    <row r="561" spans="22:23" x14ac:dyDescent="0.25">
      <c r="V561" s="1"/>
      <c r="W561" s="1"/>
    </row>
    <row r="562" spans="22:23" x14ac:dyDescent="0.25">
      <c r="V562" s="1"/>
      <c r="W562" s="1"/>
    </row>
    <row r="563" spans="22:23" x14ac:dyDescent="0.25">
      <c r="V563" s="1"/>
      <c r="W563" s="1"/>
    </row>
    <row r="564" spans="22:23" x14ac:dyDescent="0.25">
      <c r="V564" s="1"/>
      <c r="W564" s="1"/>
    </row>
    <row r="565" spans="22:23" x14ac:dyDescent="0.25">
      <c r="V565" s="1"/>
      <c r="W565" s="1"/>
    </row>
    <row r="566" spans="22:23" x14ac:dyDescent="0.25">
      <c r="V566" s="1"/>
      <c r="W566" s="1"/>
    </row>
    <row r="567" spans="22:23" x14ac:dyDescent="0.25">
      <c r="V567" s="1"/>
      <c r="W567" s="1"/>
    </row>
    <row r="568" spans="22:23" x14ac:dyDescent="0.25">
      <c r="V568" s="1"/>
      <c r="W568" s="1"/>
    </row>
    <row r="569" spans="22:23" x14ac:dyDescent="0.25">
      <c r="V569" s="1"/>
      <c r="W569" s="1"/>
    </row>
    <row r="570" spans="22:23" x14ac:dyDescent="0.25">
      <c r="V570" s="1"/>
      <c r="W570" s="1"/>
    </row>
    <row r="571" spans="22:23" x14ac:dyDescent="0.25">
      <c r="V571" s="1"/>
      <c r="W571" s="1"/>
    </row>
    <row r="572" spans="22:23" x14ac:dyDescent="0.25">
      <c r="V572" s="1"/>
      <c r="W572" s="1"/>
    </row>
    <row r="573" spans="22:23" x14ac:dyDescent="0.25">
      <c r="V573" s="1"/>
      <c r="W573" s="1"/>
    </row>
    <row r="574" spans="22:23" x14ac:dyDescent="0.25">
      <c r="V574" s="1"/>
      <c r="W574" s="1"/>
    </row>
    <row r="575" spans="22:23" x14ac:dyDescent="0.25">
      <c r="V575" s="1"/>
      <c r="W575" s="1"/>
    </row>
    <row r="576" spans="22:23" x14ac:dyDescent="0.25">
      <c r="V576" s="1"/>
      <c r="W576" s="1"/>
    </row>
    <row r="577" spans="22:23" x14ac:dyDescent="0.25">
      <c r="V577" s="1"/>
      <c r="W577" s="1"/>
    </row>
    <row r="578" spans="22:23" x14ac:dyDescent="0.25">
      <c r="V578" s="1"/>
      <c r="W578" s="1"/>
    </row>
    <row r="579" spans="22:23" x14ac:dyDescent="0.25">
      <c r="V579" s="1"/>
      <c r="W579" s="1"/>
    </row>
    <row r="580" spans="22:23" x14ac:dyDescent="0.25">
      <c r="V580" s="1"/>
      <c r="W580" s="1"/>
    </row>
    <row r="581" spans="22:23" x14ac:dyDescent="0.25">
      <c r="V581" s="1"/>
      <c r="W581" s="1"/>
    </row>
    <row r="582" spans="22:23" x14ac:dyDescent="0.25">
      <c r="V582" s="1"/>
      <c r="W582" s="1"/>
    </row>
    <row r="583" spans="22:23" x14ac:dyDescent="0.25">
      <c r="V583" s="1"/>
      <c r="W583" s="1"/>
    </row>
    <row r="584" spans="22:23" x14ac:dyDescent="0.25">
      <c r="V584" s="1"/>
      <c r="W584" s="1"/>
    </row>
    <row r="585" spans="22:23" x14ac:dyDescent="0.25">
      <c r="V585" s="1"/>
      <c r="W585" s="1"/>
    </row>
    <row r="586" spans="22:23" x14ac:dyDescent="0.25">
      <c r="V586" s="1"/>
      <c r="W586" s="1"/>
    </row>
    <row r="587" spans="22:23" x14ac:dyDescent="0.25">
      <c r="V587" s="1"/>
      <c r="W587" s="1"/>
    </row>
    <row r="588" spans="22:23" x14ac:dyDescent="0.25">
      <c r="V588" s="1"/>
      <c r="W588" s="1"/>
    </row>
    <row r="589" spans="22:23" x14ac:dyDescent="0.25">
      <c r="V589" s="1"/>
      <c r="W589" s="1"/>
    </row>
    <row r="590" spans="22:23" x14ac:dyDescent="0.25">
      <c r="V590" s="1"/>
      <c r="W590" s="1"/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9"/>
  <sheetViews>
    <sheetView workbookViewId="0">
      <selection activeCell="J4" sqref="J4"/>
    </sheetView>
  </sheetViews>
  <sheetFormatPr defaultRowHeight="15" x14ac:dyDescent="0.25"/>
  <cols>
    <col min="1" max="1" width="13.85546875" customWidth="1"/>
    <col min="7" max="7" width="10.5703125" customWidth="1"/>
  </cols>
  <sheetData>
    <row r="1" spans="1:12" x14ac:dyDescent="0.25">
      <c r="A1" s="45" t="s">
        <v>192</v>
      </c>
      <c r="B1" s="38" t="s">
        <v>194</v>
      </c>
      <c r="C1" s="38" t="s">
        <v>195</v>
      </c>
    </row>
    <row r="2" spans="1:12" x14ac:dyDescent="0.25">
      <c r="A2" s="39" t="s">
        <v>229</v>
      </c>
      <c r="B2" s="40">
        <v>0.66727985974431281</v>
      </c>
      <c r="C2" s="40">
        <v>5.091807463129093E-2</v>
      </c>
    </row>
    <row r="3" spans="1:12" x14ac:dyDescent="0.25">
      <c r="A3" s="39" t="s">
        <v>230</v>
      </c>
      <c r="B3" s="40">
        <v>0.59933709163611248</v>
      </c>
      <c r="C3" s="40">
        <v>0.1046657248508269</v>
      </c>
      <c r="J3" t="s">
        <v>241</v>
      </c>
    </row>
    <row r="4" spans="1:12" x14ac:dyDescent="0.25">
      <c r="A4" s="39" t="s">
        <v>231</v>
      </c>
      <c r="B4" s="40">
        <v>1.2009876259804737</v>
      </c>
      <c r="C4" s="40">
        <v>0.62592224344352232</v>
      </c>
    </row>
    <row r="5" spans="1:12" x14ac:dyDescent="0.25">
      <c r="A5" s="39" t="s">
        <v>232</v>
      </c>
      <c r="B5" s="40">
        <v>0.67295899371942458</v>
      </c>
      <c r="C5" s="40">
        <v>0.11001230808929889</v>
      </c>
      <c r="G5" t="s">
        <v>239</v>
      </c>
    </row>
    <row r="7" spans="1:12" x14ac:dyDescent="0.25">
      <c r="A7" s="51" t="s">
        <v>64</v>
      </c>
      <c r="B7" s="50" t="s">
        <v>228</v>
      </c>
      <c r="C7" s="50"/>
      <c r="D7" s="50"/>
      <c r="E7" s="50"/>
      <c r="F7" s="41"/>
      <c r="G7" s="51" t="s">
        <v>238</v>
      </c>
      <c r="H7" s="52" t="s">
        <v>237</v>
      </c>
      <c r="I7" s="50"/>
      <c r="J7" s="50"/>
      <c r="K7" s="50"/>
    </row>
    <row r="8" spans="1:12" x14ac:dyDescent="0.25">
      <c r="A8" s="51"/>
      <c r="B8" s="38" t="s">
        <v>233</v>
      </c>
      <c r="C8" s="38" t="s">
        <v>234</v>
      </c>
      <c r="D8" s="38" t="s">
        <v>235</v>
      </c>
      <c r="E8" s="38" t="s">
        <v>236</v>
      </c>
      <c r="F8" s="42"/>
      <c r="G8" s="51"/>
      <c r="H8" s="38" t="s">
        <v>233</v>
      </c>
      <c r="I8" s="38" t="s">
        <v>234</v>
      </c>
      <c r="J8" s="38" t="s">
        <v>235</v>
      </c>
      <c r="K8" s="38" t="s">
        <v>236</v>
      </c>
    </row>
    <row r="9" spans="1:12" x14ac:dyDescent="0.25">
      <c r="A9" s="43">
        <v>0</v>
      </c>
      <c r="B9" s="44">
        <f>_xlfn.GAMMA.DIST(_xlfn.GAMMA.INV($A9,$B$2,1),$B$2+1,1,TRUE)</f>
        <v>0</v>
      </c>
      <c r="C9" s="44">
        <f t="shared" ref="C9:C19" si="0">_xlfn.GAMMA.DIST(_xlfn.GAMMA.INV($A9,$B$3,1),$B$3+1,1,TRUE)</f>
        <v>0</v>
      </c>
      <c r="D9" s="44">
        <f t="shared" ref="D9:D19" si="1">_xlfn.GAMMA.DIST(_xlfn.GAMMA.INV($A9,$B$4,1),$B$4+1,1,TRUE)</f>
        <v>0</v>
      </c>
      <c r="E9" s="44">
        <f t="shared" ref="E9:E19" si="2">_xlfn.GAMMA.DIST(_xlfn.GAMMA.INV($A9,$B$5,1),$B$5+1,1,TRUE)</f>
        <v>0</v>
      </c>
      <c r="F9" s="44"/>
      <c r="G9" s="11">
        <v>0</v>
      </c>
      <c r="H9" s="44">
        <f>_xlfn.GAMMA.DIST(G9,$B$2,1/$C$2,TRUE)</f>
        <v>0</v>
      </c>
      <c r="I9" s="44">
        <f>_xlfn.GAMMA.DIST(G9,$B$3,1/$C$3,TRUE)</f>
        <v>0</v>
      </c>
      <c r="J9" s="44">
        <f>_xlfn.GAMMA.DIST(G9,$B$4,1/$C$4,TRUE)</f>
        <v>0</v>
      </c>
      <c r="K9" s="44">
        <f>_xlfn.GAMMA.DIST(G9,$B$5,1/$C$5,TRUE)</f>
        <v>0</v>
      </c>
    </row>
    <row r="10" spans="1:12" x14ac:dyDescent="0.25">
      <c r="A10" s="43">
        <f>A9+0.1</f>
        <v>0.1</v>
      </c>
      <c r="B10" s="44">
        <f t="shared" ref="B10:B19" si="3">_xlfn.GAMMA.DIST(_xlfn.GAMMA.INV(A10,$B$2,1),$B$2+1,1,TRUE)</f>
        <v>1.6494176140066515E-3</v>
      </c>
      <c r="C10" s="44">
        <f t="shared" si="0"/>
        <v>1.1191646665819272E-3</v>
      </c>
      <c r="D10" s="44">
        <f t="shared" si="1"/>
        <v>7.6343662077027665E-3</v>
      </c>
      <c r="E10" s="44">
        <f t="shared" si="2"/>
        <v>1.6977578256281982E-3</v>
      </c>
      <c r="F10" s="44"/>
      <c r="G10" s="11">
        <v>1</v>
      </c>
      <c r="H10" s="44">
        <f t="shared" ref="H10:H19" si="4">_xlfn.GAMMA.DIST(G10,$B$2,1/$C$2,TRUE)</f>
        <v>0.14883611448405504</v>
      </c>
      <c r="I10" s="44">
        <f t="shared" ref="I10:I19" si="5">_xlfn.GAMMA.DIST(G10,$B$3,1/$C$3,TRUE)</f>
        <v>0.27838504716207146</v>
      </c>
      <c r="J10" s="44">
        <f t="shared" ref="J10:J19" si="6">_xlfn.GAMMA.DIST(G10,$B$4,1/$C$4,TRUE)</f>
        <v>0.37289528830742602</v>
      </c>
      <c r="K10" s="44">
        <f t="shared" ref="K10:K19" si="7">_xlfn.GAMMA.DIST(G10,$B$5,1/$C$5,TRUE)</f>
        <v>0.23981530568024376</v>
      </c>
    </row>
    <row r="11" spans="1:12" x14ac:dyDescent="0.25">
      <c r="A11" s="43">
        <f t="shared" ref="A11:A19" si="8">A10+0.1</f>
        <v>0.2</v>
      </c>
      <c r="B11" s="44">
        <f t="shared" si="3"/>
        <v>9.5043730684614101E-3</v>
      </c>
      <c r="C11" s="44">
        <f t="shared" si="0"/>
        <v>7.2254642209231583E-3</v>
      </c>
      <c r="D11" s="44">
        <f t="shared" si="1"/>
        <v>2.8452330363823129E-2</v>
      </c>
      <c r="E11" s="44">
        <f t="shared" si="2"/>
        <v>9.700809962982393E-3</v>
      </c>
      <c r="F11" s="44"/>
      <c r="G11" s="11">
        <v>2</v>
      </c>
      <c r="H11" s="44">
        <f t="shared" si="4"/>
        <v>0.23167578839512024</v>
      </c>
      <c r="I11" s="44">
        <f t="shared" si="5"/>
        <v>0.40613082849333887</v>
      </c>
      <c r="J11" s="44">
        <f t="shared" si="6"/>
        <v>0.63780376351830093</v>
      </c>
      <c r="K11" s="44">
        <f t="shared" si="7"/>
        <v>0.36638799320287108</v>
      </c>
    </row>
    <row r="12" spans="1:12" x14ac:dyDescent="0.25">
      <c r="A12" s="43">
        <f t="shared" si="8"/>
        <v>0.30000000000000004</v>
      </c>
      <c r="B12" s="44">
        <f t="shared" si="3"/>
        <v>2.68755624136322E-2</v>
      </c>
      <c r="C12" s="44">
        <f t="shared" si="0"/>
        <v>2.1805197290586369E-2</v>
      </c>
      <c r="D12" s="44">
        <f t="shared" si="1"/>
        <v>6.2610604310071025E-2</v>
      </c>
      <c r="E12" s="44">
        <f t="shared" si="2"/>
        <v>2.7298993987136269E-2</v>
      </c>
      <c r="F12" s="44"/>
      <c r="G12" s="11">
        <v>5</v>
      </c>
      <c r="H12" s="44">
        <f t="shared" si="4"/>
        <v>0.40264250984582212</v>
      </c>
      <c r="I12" s="44">
        <f t="shared" si="5"/>
        <v>0.63158912473842421</v>
      </c>
      <c r="J12" s="44">
        <f t="shared" si="6"/>
        <v>0.93688835191125142</v>
      </c>
      <c r="K12" s="44">
        <f t="shared" si="7"/>
        <v>0.60106924446933208</v>
      </c>
    </row>
    <row r="13" spans="1:12" x14ac:dyDescent="0.25">
      <c r="A13" s="43">
        <f t="shared" si="8"/>
        <v>0.4</v>
      </c>
      <c r="B13" s="44">
        <f t="shared" si="3"/>
        <v>5.7012985240831787E-2</v>
      </c>
      <c r="C13" s="44">
        <f t="shared" si="0"/>
        <v>4.84104144390251E-2</v>
      </c>
      <c r="D13" s="44">
        <f t="shared" si="1"/>
        <v>0.11126023222383219</v>
      </c>
      <c r="E13" s="44">
        <f t="shared" si="2"/>
        <v>5.7715903325636003E-2</v>
      </c>
      <c r="F13" s="44"/>
      <c r="G13" s="11">
        <v>8</v>
      </c>
      <c r="H13" s="44">
        <f t="shared" si="4"/>
        <v>0.52060713182286034</v>
      </c>
      <c r="I13" s="44">
        <f t="shared" si="5"/>
        <v>0.75783266662071336</v>
      </c>
      <c r="J13" s="44">
        <f t="shared" si="6"/>
        <v>0.98957223312399623</v>
      </c>
      <c r="K13" s="44">
        <f t="shared" si="7"/>
        <v>0.73691891306252655</v>
      </c>
    </row>
    <row r="14" spans="1:12" x14ac:dyDescent="0.25">
      <c r="A14" s="43">
        <f t="shared" si="8"/>
        <v>0.5</v>
      </c>
      <c r="B14" s="44">
        <f t="shared" si="3"/>
        <v>0.10372288634704539</v>
      </c>
      <c r="C14" s="44">
        <f t="shared" si="0"/>
        <v>9.1218717131946014E-2</v>
      </c>
      <c r="D14" s="44">
        <f t="shared" si="1"/>
        <v>0.17626345775965016</v>
      </c>
      <c r="E14" s="44">
        <f t="shared" si="2"/>
        <v>0.10472782936074121</v>
      </c>
      <c r="F14" s="44"/>
      <c r="G14" s="11">
        <v>10</v>
      </c>
      <c r="H14" s="44">
        <f t="shared" si="4"/>
        <v>0.58243557395455214</v>
      </c>
      <c r="I14" s="44">
        <f t="shared" si="5"/>
        <v>0.81415870302843851</v>
      </c>
      <c r="J14" s="44">
        <f t="shared" si="6"/>
        <v>0.99690045120860993</v>
      </c>
      <c r="K14" s="44">
        <f t="shared" si="7"/>
        <v>0.79824542258708264</v>
      </c>
    </row>
    <row r="15" spans="1:12" x14ac:dyDescent="0.25">
      <c r="A15" s="43">
        <f t="shared" si="8"/>
        <v>0.6</v>
      </c>
      <c r="B15" s="44">
        <f t="shared" si="3"/>
        <v>0.17198069511644082</v>
      </c>
      <c r="C15" s="44">
        <f t="shared" si="0"/>
        <v>0.15567564713435092</v>
      </c>
      <c r="D15" s="44">
        <f t="shared" si="1"/>
        <v>0.26042546639474062</v>
      </c>
      <c r="E15" s="44">
        <f t="shared" si="2"/>
        <v>0.17327363819343647</v>
      </c>
      <c r="F15" s="44"/>
      <c r="G15" s="11">
        <v>15</v>
      </c>
      <c r="H15" s="44">
        <f t="shared" si="4"/>
        <v>0.69914781031276529</v>
      </c>
      <c r="I15" s="44">
        <f t="shared" si="5"/>
        <v>0.90126893576399625</v>
      </c>
      <c r="J15" s="44">
        <f t="shared" si="6"/>
        <v>0.9998542174619216</v>
      </c>
      <c r="K15" s="44">
        <f t="shared" si="7"/>
        <v>0.89357326706412099</v>
      </c>
      <c r="L15" s="46"/>
    </row>
    <row r="16" spans="1:12" x14ac:dyDescent="0.25">
      <c r="A16" s="43">
        <f t="shared" si="8"/>
        <v>0.7</v>
      </c>
      <c r="B16" s="44">
        <f t="shared" si="3"/>
        <v>0.26901434053593898</v>
      </c>
      <c r="C16" s="44">
        <f t="shared" si="0"/>
        <v>0.24966389944222439</v>
      </c>
      <c r="D16" s="44">
        <f t="shared" si="1"/>
        <v>0.3681215136769716</v>
      </c>
      <c r="E16" s="44">
        <f t="shared" si="2"/>
        <v>0.27053123368546639</v>
      </c>
      <c r="F16" s="44"/>
      <c r="G16" s="11">
        <v>20</v>
      </c>
      <c r="H16" s="44">
        <f t="shared" si="4"/>
        <v>0.77985809055217048</v>
      </c>
      <c r="I16" s="44">
        <f t="shared" si="5"/>
        <v>0.94619973157288317</v>
      </c>
      <c r="J16" s="44">
        <f t="shared" si="6"/>
        <v>0.99999327588870424</v>
      </c>
      <c r="K16" s="44">
        <f t="shared" si="7"/>
        <v>0.94268142333184657</v>
      </c>
    </row>
    <row r="17" spans="1:11" x14ac:dyDescent="0.25">
      <c r="A17" s="43">
        <f t="shared" si="8"/>
        <v>0.79999999999999993</v>
      </c>
      <c r="B17" s="44">
        <f t="shared" si="3"/>
        <v>0.40684376187308247</v>
      </c>
      <c r="C17" s="44">
        <f t="shared" si="0"/>
        <v>0.38626167134075118</v>
      </c>
      <c r="D17" s="44">
        <f t="shared" si="1"/>
        <v>0.50688181365114415</v>
      </c>
      <c r="E17" s="44">
        <f t="shared" si="2"/>
        <v>0.40844040358805367</v>
      </c>
      <c r="F17" s="44"/>
      <c r="G17" s="11">
        <v>30</v>
      </c>
      <c r="H17" s="44">
        <f t="shared" si="4"/>
        <v>0.87901223401207118</v>
      </c>
      <c r="I17" s="44">
        <f t="shared" si="5"/>
        <v>0.98335111852703649</v>
      </c>
      <c r="J17" s="44">
        <f t="shared" si="6"/>
        <v>0.99999998611344321</v>
      </c>
      <c r="K17" s="44">
        <f t="shared" si="7"/>
        <v>0.98280091546060877</v>
      </c>
    </row>
    <row r="18" spans="1:11" x14ac:dyDescent="0.25">
      <c r="A18" s="43">
        <f t="shared" si="8"/>
        <v>0.89999999999999991</v>
      </c>
      <c r="B18" s="44">
        <f t="shared" si="3"/>
        <v>0.61060926055375087</v>
      </c>
      <c r="C18" s="44">
        <f t="shared" si="0"/>
        <v>0.59281187151737758</v>
      </c>
      <c r="D18" s="44">
        <f t="shared" si="1"/>
        <v>0.69263629777607238</v>
      </c>
      <c r="E18" s="44">
        <f t="shared" si="2"/>
        <v>0.61197538011632613</v>
      </c>
      <c r="F18" s="44"/>
      <c r="G18" s="11">
        <v>50</v>
      </c>
      <c r="H18" s="44">
        <f t="shared" si="4"/>
        <v>0.96144043101821275</v>
      </c>
      <c r="I18" s="44">
        <f t="shared" si="5"/>
        <v>0.99827005337828356</v>
      </c>
      <c r="J18" s="44">
        <f t="shared" si="6"/>
        <v>0.99999999999994393</v>
      </c>
      <c r="K18" s="44">
        <f t="shared" si="7"/>
        <v>0.99834403800891547</v>
      </c>
    </row>
    <row r="19" spans="1:11" x14ac:dyDescent="0.25">
      <c r="A19" s="43">
        <f t="shared" si="8"/>
        <v>0.99999999999999989</v>
      </c>
      <c r="B19" s="44">
        <f t="shared" si="3"/>
        <v>0.999999999999994</v>
      </c>
      <c r="C19" s="44">
        <f t="shared" si="0"/>
        <v>0.99999999999999334</v>
      </c>
      <c r="D19" s="44">
        <f t="shared" si="1"/>
        <v>0.99999999999999645</v>
      </c>
      <c r="E19" s="44">
        <f t="shared" si="2"/>
        <v>0.999999999999994</v>
      </c>
      <c r="F19" s="44"/>
      <c r="G19" s="11">
        <v>80</v>
      </c>
      <c r="H19" s="44">
        <f t="shared" si="4"/>
        <v>0.99262058854971991</v>
      </c>
      <c r="I19" s="44">
        <f t="shared" si="5"/>
        <v>0.99993661864525385</v>
      </c>
      <c r="J19" s="44">
        <f t="shared" si="6"/>
        <v>1</v>
      </c>
      <c r="K19" s="44">
        <f t="shared" si="7"/>
        <v>0.99994674234196945</v>
      </c>
    </row>
  </sheetData>
  <mergeCells count="4">
    <mergeCell ref="B7:E7"/>
    <mergeCell ref="A7:A8"/>
    <mergeCell ref="H7:K7"/>
    <mergeCell ref="G7:G8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4">
    <tabColor theme="7" tint="-0.249977111117893"/>
  </sheetPr>
  <dimension ref="A1:A6"/>
  <sheetViews>
    <sheetView workbookViewId="0">
      <selection activeCell="B2" sqref="B2"/>
    </sheetView>
  </sheetViews>
  <sheetFormatPr defaultRowHeight="15" x14ac:dyDescent="0.25"/>
  <cols>
    <col min="1" max="1" width="9.28515625" customWidth="1"/>
  </cols>
  <sheetData>
    <row r="1" spans="1:1" x14ac:dyDescent="0.25">
      <c r="A1" s="3" t="s">
        <v>76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72</v>
      </c>
    </row>
    <row r="6" spans="1:1" x14ac:dyDescent="0.25">
      <c r="A6" t="s">
        <v>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89"/>
  <sheetViews>
    <sheetView workbookViewId="0"/>
  </sheetViews>
  <sheetFormatPr defaultRowHeight="15" x14ac:dyDescent="0.25"/>
  <cols>
    <col min="1" max="1" width="17.5703125" customWidth="1"/>
    <col min="2" max="2" width="16.85546875" customWidth="1"/>
    <col min="3" max="3" width="12.7109375" customWidth="1"/>
    <col min="5" max="5" width="13.28515625" customWidth="1"/>
    <col min="6" max="6" width="14.28515625" customWidth="1"/>
    <col min="7" max="7" width="12" customWidth="1"/>
    <col min="8" max="8" width="19.42578125" customWidth="1"/>
    <col min="11" max="11" width="14.28515625" customWidth="1"/>
    <col min="12" max="12" width="11" customWidth="1"/>
    <col min="15" max="15" width="23" customWidth="1"/>
    <col min="16" max="16" width="23.140625" customWidth="1"/>
    <col min="17" max="17" width="19.7109375" customWidth="1"/>
    <col min="18" max="18" width="18.42578125" customWidth="1"/>
    <col min="20" max="20" width="10.85546875" customWidth="1"/>
    <col min="21" max="21" width="13.28515625" customWidth="1"/>
  </cols>
  <sheetData>
    <row r="1" spans="1:23" ht="18.75" x14ac:dyDescent="0.3">
      <c r="A1" s="8" t="s">
        <v>187</v>
      </c>
      <c r="O1" s="8" t="s">
        <v>191</v>
      </c>
    </row>
    <row r="2" spans="1:23" ht="15.75" customHeight="1" x14ac:dyDescent="0.25">
      <c r="A2" s="3" t="s">
        <v>83</v>
      </c>
      <c r="B2" s="3" t="s">
        <v>84</v>
      </c>
      <c r="C2" s="9" t="s">
        <v>85</v>
      </c>
      <c r="D2" s="9" t="s">
        <v>86</v>
      </c>
      <c r="E2" s="9"/>
      <c r="F2" s="3"/>
      <c r="G2" s="3"/>
      <c r="H2" s="3"/>
      <c r="I2" s="3" t="s">
        <v>87</v>
      </c>
      <c r="J2" s="3"/>
      <c r="K2" s="3"/>
      <c r="L2" s="3"/>
      <c r="M2" s="3" t="s">
        <v>186</v>
      </c>
    </row>
    <row r="3" spans="1:23" ht="30" customHeight="1" x14ac:dyDescent="0.25">
      <c r="B3" s="3"/>
      <c r="C3" s="3"/>
      <c r="D3" s="9" t="s">
        <v>55</v>
      </c>
      <c r="E3" s="3" t="s">
        <v>88</v>
      </c>
      <c r="F3" s="3" t="s">
        <v>90</v>
      </c>
      <c r="G3" s="3" t="s">
        <v>91</v>
      </c>
      <c r="H3" s="3" t="s">
        <v>92</v>
      </c>
      <c r="I3" s="3" t="s">
        <v>55</v>
      </c>
      <c r="J3" s="3" t="s">
        <v>93</v>
      </c>
      <c r="K3" s="3" t="s">
        <v>94</v>
      </c>
      <c r="L3" s="3" t="s">
        <v>95</v>
      </c>
      <c r="M3" s="3"/>
    </row>
    <row r="4" spans="1:23" x14ac:dyDescent="0.25">
      <c r="B4" s="3"/>
      <c r="C4" s="3"/>
      <c r="D4" s="9"/>
      <c r="E4" s="3" t="s">
        <v>89</v>
      </c>
      <c r="F4" s="3"/>
      <c r="G4" s="3"/>
      <c r="H4" s="3"/>
      <c r="I4" s="3"/>
      <c r="J4" s="3"/>
      <c r="K4" s="3"/>
      <c r="L4" s="3"/>
      <c r="M4" s="3"/>
      <c r="O4" s="3" t="s">
        <v>189</v>
      </c>
      <c r="P4" s="3" t="s">
        <v>61</v>
      </c>
      <c r="Q4" s="3" t="s">
        <v>190</v>
      </c>
      <c r="R4" s="25" t="s">
        <v>192</v>
      </c>
      <c r="T4" s="3" t="s">
        <v>64</v>
      </c>
      <c r="U4" s="3" t="s">
        <v>65</v>
      </c>
    </row>
    <row r="5" spans="1:23" x14ac:dyDescent="0.25">
      <c r="A5" t="s">
        <v>96</v>
      </c>
      <c r="B5" t="s">
        <v>97</v>
      </c>
      <c r="C5" s="2">
        <v>559721</v>
      </c>
      <c r="D5" s="17">
        <v>965.8</v>
      </c>
      <c r="E5">
        <v>7.7</v>
      </c>
      <c r="F5">
        <v>72.2</v>
      </c>
      <c r="G5">
        <v>301.2</v>
      </c>
      <c r="H5">
        <v>584.79999999999995</v>
      </c>
      <c r="I5">
        <v>6073.2</v>
      </c>
      <c r="J5">
        <v>1071.2</v>
      </c>
      <c r="K5">
        <v>4076.7</v>
      </c>
      <c r="L5">
        <v>925.3</v>
      </c>
      <c r="M5">
        <v>15.9</v>
      </c>
      <c r="O5" t="s">
        <v>20</v>
      </c>
      <c r="P5" t="s">
        <v>20</v>
      </c>
      <c r="Q5">
        <f t="shared" ref="Q5:Q29" si="0">INDEX($D$5:$D$87,MATCH(P5,$B$5:$B$87,0))</f>
        <v>694.2</v>
      </c>
      <c r="R5" t="str">
        <f>_xlfn.IFS(Q5&lt;$U$6,"very low",AND(Q5&gt;=$U$6,Q5&lt;=$U$7),"low",AND(Q5&gt;=$U$7,Q5&lt;=$U$8),"high",Q5&gt;$U$8,"very high")</f>
        <v>low</v>
      </c>
      <c r="T5" s="6" t="s">
        <v>66</v>
      </c>
      <c r="U5" s="2">
        <f>MIN(Q5:Q30)</f>
        <v>398.6</v>
      </c>
    </row>
    <row r="6" spans="1:23" x14ac:dyDescent="0.25">
      <c r="A6" t="s">
        <v>98</v>
      </c>
      <c r="B6" t="s">
        <v>99</v>
      </c>
      <c r="C6" s="2">
        <v>349471</v>
      </c>
      <c r="D6" s="17">
        <v>363.7</v>
      </c>
      <c r="E6">
        <v>5.2</v>
      </c>
      <c r="F6">
        <v>36.9</v>
      </c>
      <c r="G6">
        <v>125.6</v>
      </c>
      <c r="H6">
        <v>196</v>
      </c>
      <c r="I6">
        <v>2872.3</v>
      </c>
      <c r="J6">
        <v>422.4</v>
      </c>
      <c r="K6">
        <v>1972.4</v>
      </c>
      <c r="L6">
        <v>477.6</v>
      </c>
      <c r="M6">
        <v>8</v>
      </c>
      <c r="O6" t="s">
        <v>48</v>
      </c>
      <c r="P6" t="s">
        <v>48</v>
      </c>
      <c r="Q6">
        <f t="shared" si="0"/>
        <v>673.9</v>
      </c>
      <c r="R6" t="str">
        <f t="shared" ref="R6:R30" si="1">_xlfn.IFS(Q6&lt;$U$6,"very low",AND(Q6&gt;=$U$6,Q6&lt;=$U$7),"low",AND(Q6&gt;=$U$7,Q6&lt;=$U$8),"high",Q6&gt;$U$8,"very high")</f>
        <v>low</v>
      </c>
      <c r="T6" s="5">
        <v>0.25</v>
      </c>
      <c r="U6" s="2">
        <f>_xlfn.PERCENTILE.EXC($Q$5:$Q$30,T6)</f>
        <v>644.92499999999995</v>
      </c>
    </row>
    <row r="7" spans="1:23" x14ac:dyDescent="0.25">
      <c r="A7" t="s">
        <v>100</v>
      </c>
      <c r="B7" t="s">
        <v>101</v>
      </c>
      <c r="C7" s="2">
        <v>301239</v>
      </c>
      <c r="D7" s="17">
        <v>1070.9000000000001</v>
      </c>
      <c r="E7">
        <v>8.6</v>
      </c>
      <c r="F7">
        <v>171.6</v>
      </c>
      <c r="G7">
        <v>206.1</v>
      </c>
      <c r="H7">
        <v>684.5</v>
      </c>
      <c r="I7">
        <v>3917.5</v>
      </c>
      <c r="J7">
        <v>559.4</v>
      </c>
      <c r="K7">
        <v>2975</v>
      </c>
      <c r="L7">
        <v>383.1</v>
      </c>
      <c r="M7">
        <v>35.200000000000003</v>
      </c>
      <c r="O7" s="12" t="s">
        <v>41</v>
      </c>
      <c r="P7" t="s">
        <v>152</v>
      </c>
      <c r="Q7">
        <f t="shared" si="0"/>
        <v>1596.1</v>
      </c>
      <c r="R7" t="str">
        <f t="shared" si="1"/>
        <v>very high</v>
      </c>
      <c r="T7" s="5">
        <v>0.5</v>
      </c>
      <c r="U7" s="2">
        <f>_xlfn.PERCENTILE.EXC($Q$5:$Q$30,T7)</f>
        <v>840.3</v>
      </c>
    </row>
    <row r="8" spans="1:23" x14ac:dyDescent="0.25">
      <c r="A8" t="s">
        <v>102</v>
      </c>
      <c r="B8" t="s">
        <v>103</v>
      </c>
      <c r="C8" s="2">
        <v>387565</v>
      </c>
      <c r="D8" s="17">
        <v>502.1</v>
      </c>
      <c r="E8">
        <v>2.1</v>
      </c>
      <c r="F8">
        <v>53.7</v>
      </c>
      <c r="G8">
        <v>136.5</v>
      </c>
      <c r="H8">
        <v>309.89999999999998</v>
      </c>
      <c r="I8">
        <v>3443.6</v>
      </c>
      <c r="J8">
        <v>559.9</v>
      </c>
      <c r="K8">
        <v>2657.1</v>
      </c>
      <c r="L8">
        <v>226.5</v>
      </c>
      <c r="M8">
        <v>7.5</v>
      </c>
      <c r="O8" s="12" t="s">
        <v>15</v>
      </c>
      <c r="P8" s="17" t="s">
        <v>113</v>
      </c>
      <c r="Q8">
        <f t="shared" si="0"/>
        <v>585.79999999999995</v>
      </c>
      <c r="R8" t="str">
        <f t="shared" si="1"/>
        <v>very low</v>
      </c>
      <c r="T8" s="5">
        <v>0.75</v>
      </c>
      <c r="U8" s="2">
        <f>_xlfn.PERCENTILE.EXC($Q$5:$Q$30,T8)</f>
        <v>1223.9499999999998</v>
      </c>
    </row>
    <row r="9" spans="1:23" x14ac:dyDescent="0.25">
      <c r="A9" t="s">
        <v>104</v>
      </c>
      <c r="B9" t="s">
        <v>31</v>
      </c>
      <c r="C9" s="2">
        <v>464710</v>
      </c>
      <c r="D9" s="17">
        <v>1119.5999999999999</v>
      </c>
      <c r="E9">
        <v>20.2</v>
      </c>
      <c r="F9">
        <v>36.6</v>
      </c>
      <c r="G9">
        <v>429.3</v>
      </c>
      <c r="H9">
        <v>633.5</v>
      </c>
      <c r="I9">
        <v>5499.3</v>
      </c>
      <c r="J9">
        <v>1028.8</v>
      </c>
      <c r="K9">
        <v>3549.1</v>
      </c>
      <c r="L9">
        <v>921.4</v>
      </c>
      <c r="M9">
        <v>10.8</v>
      </c>
      <c r="O9" s="12" t="s">
        <v>42</v>
      </c>
      <c r="P9" s="17" t="s">
        <v>113</v>
      </c>
      <c r="Q9">
        <f t="shared" si="0"/>
        <v>585.79999999999995</v>
      </c>
      <c r="R9" t="str">
        <f t="shared" si="1"/>
        <v>very low</v>
      </c>
      <c r="T9" s="7" t="s">
        <v>67</v>
      </c>
      <c r="U9" s="2">
        <f>MAX(Q5:Q30)</f>
        <v>1759.6</v>
      </c>
    </row>
    <row r="10" spans="1:23" x14ac:dyDescent="0.25">
      <c r="A10" t="s">
        <v>105</v>
      </c>
      <c r="B10" t="s">
        <v>106</v>
      </c>
      <c r="C10" s="2">
        <v>360237</v>
      </c>
      <c r="D10" s="17">
        <v>460.8</v>
      </c>
      <c r="E10">
        <v>6.7</v>
      </c>
      <c r="F10">
        <v>97.7</v>
      </c>
      <c r="G10">
        <v>124.1</v>
      </c>
      <c r="H10">
        <v>232.3</v>
      </c>
      <c r="I10">
        <v>2936.7</v>
      </c>
      <c r="J10">
        <v>467.2</v>
      </c>
      <c r="K10">
        <v>2119.4</v>
      </c>
      <c r="L10">
        <v>350</v>
      </c>
      <c r="M10">
        <v>17.8</v>
      </c>
      <c r="O10" t="s">
        <v>35</v>
      </c>
      <c r="P10" t="s">
        <v>35</v>
      </c>
      <c r="Q10">
        <f t="shared" si="0"/>
        <v>1202.5999999999999</v>
      </c>
      <c r="R10" t="str">
        <f t="shared" si="1"/>
        <v>high</v>
      </c>
      <c r="T10" s="2"/>
    </row>
    <row r="11" spans="1:23" x14ac:dyDescent="0.25">
      <c r="A11" t="s">
        <v>102</v>
      </c>
      <c r="B11" t="s">
        <v>107</v>
      </c>
      <c r="C11" s="2">
        <v>938728</v>
      </c>
      <c r="D11" s="17">
        <v>372.5</v>
      </c>
      <c r="E11">
        <v>2.5</v>
      </c>
      <c r="F11">
        <v>51.9</v>
      </c>
      <c r="G11">
        <v>99</v>
      </c>
      <c r="H11">
        <v>219.2</v>
      </c>
      <c r="I11">
        <v>3771</v>
      </c>
      <c r="J11">
        <v>532.6</v>
      </c>
      <c r="K11">
        <v>2990</v>
      </c>
      <c r="L11">
        <v>248.3</v>
      </c>
      <c r="M11">
        <v>9.6999999999999993</v>
      </c>
      <c r="O11" t="s">
        <v>29</v>
      </c>
      <c r="P11" t="s">
        <v>29</v>
      </c>
      <c r="Q11">
        <f t="shared" si="0"/>
        <v>903.8</v>
      </c>
      <c r="R11" t="str">
        <f t="shared" si="1"/>
        <v>high</v>
      </c>
      <c r="T11" s="24" t="s">
        <v>68</v>
      </c>
      <c r="U11" s="25" t="s">
        <v>69</v>
      </c>
      <c r="V11" s="27"/>
      <c r="W11" s="27"/>
    </row>
    <row r="12" spans="1:23" x14ac:dyDescent="0.25">
      <c r="A12" t="s">
        <v>98</v>
      </c>
      <c r="B12" t="s">
        <v>108</v>
      </c>
      <c r="C12" s="2">
        <v>373887</v>
      </c>
      <c r="D12" s="17">
        <v>484.1</v>
      </c>
      <c r="E12">
        <v>5.9</v>
      </c>
      <c r="F12">
        <v>19</v>
      </c>
      <c r="G12">
        <v>175.2</v>
      </c>
      <c r="H12">
        <v>284</v>
      </c>
      <c r="I12">
        <v>4161.3999999999996</v>
      </c>
      <c r="J12">
        <v>1036.9000000000001</v>
      </c>
      <c r="K12">
        <v>2484.1999999999998</v>
      </c>
      <c r="L12">
        <v>640.29999999999995</v>
      </c>
      <c r="M12">
        <v>90.7</v>
      </c>
      <c r="O12" t="s">
        <v>39</v>
      </c>
      <c r="P12" t="s">
        <v>39</v>
      </c>
      <c r="Q12">
        <f t="shared" si="0"/>
        <v>925</v>
      </c>
      <c r="R12" t="str">
        <f t="shared" si="1"/>
        <v>high</v>
      </c>
      <c r="T12" s="26" t="s">
        <v>205</v>
      </c>
      <c r="U12" s="27" t="s">
        <v>70</v>
      </c>
      <c r="V12" s="27"/>
      <c r="W12" s="27"/>
    </row>
    <row r="13" spans="1:23" x14ac:dyDescent="0.25">
      <c r="A13" t="s">
        <v>109</v>
      </c>
      <c r="B13" t="s">
        <v>38</v>
      </c>
      <c r="C13" s="2">
        <v>621252</v>
      </c>
      <c r="D13" s="17">
        <v>1535.9</v>
      </c>
      <c r="E13">
        <v>57.8</v>
      </c>
      <c r="F13">
        <v>46.2</v>
      </c>
      <c r="G13">
        <v>694.2</v>
      </c>
      <c r="H13">
        <v>740.1</v>
      </c>
      <c r="I13">
        <v>4980.3999999999996</v>
      </c>
      <c r="J13">
        <v>1248.5999999999999</v>
      </c>
      <c r="K13">
        <v>2842.3</v>
      </c>
      <c r="L13">
        <v>889.5</v>
      </c>
      <c r="M13">
        <v>41.9</v>
      </c>
      <c r="O13" t="s">
        <v>28</v>
      </c>
      <c r="P13" t="s">
        <v>28</v>
      </c>
      <c r="Q13">
        <f t="shared" si="0"/>
        <v>1759.6</v>
      </c>
      <c r="R13" t="str">
        <f t="shared" si="1"/>
        <v>very high</v>
      </c>
      <c r="T13" s="26" t="s">
        <v>81</v>
      </c>
      <c r="U13" s="27" t="s">
        <v>208</v>
      </c>
      <c r="V13" s="27"/>
      <c r="W13" s="27"/>
    </row>
    <row r="14" spans="1:23" x14ac:dyDescent="0.25">
      <c r="A14" t="s">
        <v>110</v>
      </c>
      <c r="B14" t="s">
        <v>111</v>
      </c>
      <c r="C14" s="2">
        <v>665258</v>
      </c>
      <c r="D14" s="17">
        <v>706.8</v>
      </c>
      <c r="E14">
        <v>5.7</v>
      </c>
      <c r="F14">
        <v>36.1</v>
      </c>
      <c r="G14">
        <v>233.1</v>
      </c>
      <c r="H14">
        <v>431.9</v>
      </c>
      <c r="I14">
        <v>2316.1</v>
      </c>
      <c r="J14">
        <v>354.3</v>
      </c>
      <c r="K14">
        <v>1769.5</v>
      </c>
      <c r="L14">
        <v>192.3</v>
      </c>
      <c r="M14" t="s">
        <v>112</v>
      </c>
      <c r="O14" t="s">
        <v>45</v>
      </c>
      <c r="P14" t="s">
        <v>45</v>
      </c>
      <c r="Q14">
        <f t="shared" si="0"/>
        <v>648.29999999999995</v>
      </c>
      <c r="R14" t="str">
        <f t="shared" si="1"/>
        <v>low</v>
      </c>
      <c r="T14" s="26" t="s">
        <v>82</v>
      </c>
      <c r="U14" s="27" t="s">
        <v>209</v>
      </c>
      <c r="V14" s="27"/>
      <c r="W14" s="27"/>
    </row>
    <row r="15" spans="1:23" x14ac:dyDescent="0.25">
      <c r="A15" t="s">
        <v>113</v>
      </c>
      <c r="B15" t="s">
        <v>26</v>
      </c>
      <c r="C15" s="2">
        <v>258096</v>
      </c>
      <c r="D15" s="17">
        <v>1118.5999999999999</v>
      </c>
      <c r="E15">
        <v>15.9</v>
      </c>
      <c r="F15">
        <v>67</v>
      </c>
      <c r="G15">
        <v>400.2</v>
      </c>
      <c r="H15">
        <v>635.4</v>
      </c>
      <c r="I15">
        <v>4330.2</v>
      </c>
      <c r="J15">
        <v>1076</v>
      </c>
      <c r="K15">
        <v>2875.3</v>
      </c>
      <c r="L15">
        <v>378.9</v>
      </c>
      <c r="M15">
        <v>67</v>
      </c>
      <c r="O15" t="s">
        <v>49</v>
      </c>
      <c r="P15" t="s">
        <v>49</v>
      </c>
      <c r="Q15">
        <f t="shared" si="0"/>
        <v>1442.5</v>
      </c>
      <c r="R15" t="str">
        <f t="shared" si="1"/>
        <v>very high</v>
      </c>
      <c r="T15" s="26" t="s">
        <v>206</v>
      </c>
      <c r="U15" s="27" t="s">
        <v>207</v>
      </c>
      <c r="V15" s="27"/>
      <c r="W15" s="27"/>
    </row>
    <row r="16" spans="1:23" x14ac:dyDescent="0.25">
      <c r="A16" t="s">
        <v>12</v>
      </c>
      <c r="B16" t="s">
        <v>114</v>
      </c>
      <c r="C16" s="2">
        <v>258875</v>
      </c>
      <c r="D16" s="17">
        <v>189.3</v>
      </c>
      <c r="E16">
        <v>0.4</v>
      </c>
      <c r="F16">
        <v>30.5</v>
      </c>
      <c r="G16">
        <v>44</v>
      </c>
      <c r="H16">
        <v>114.3</v>
      </c>
      <c r="I16">
        <v>2083.1999999999998</v>
      </c>
      <c r="J16">
        <v>297.39999999999998</v>
      </c>
      <c r="K16">
        <v>1686.9</v>
      </c>
      <c r="L16">
        <v>98.9</v>
      </c>
      <c r="M16">
        <v>17.399999999999999</v>
      </c>
      <c r="O16" s="12" t="s">
        <v>47</v>
      </c>
      <c r="P16" s="17" t="s">
        <v>177</v>
      </c>
      <c r="Q16">
        <f t="shared" si="0"/>
        <v>630.70000000000005</v>
      </c>
      <c r="R16" t="str">
        <f t="shared" si="1"/>
        <v>very low</v>
      </c>
    </row>
    <row r="17" spans="1:20" x14ac:dyDescent="0.25">
      <c r="A17" t="s">
        <v>115</v>
      </c>
      <c r="B17" t="s">
        <v>116</v>
      </c>
      <c r="C17" s="2">
        <v>877817</v>
      </c>
      <c r="D17" s="17">
        <v>677.6</v>
      </c>
      <c r="E17">
        <v>6.9</v>
      </c>
      <c r="F17">
        <v>24.6</v>
      </c>
      <c r="G17">
        <v>221.8</v>
      </c>
      <c r="H17">
        <v>424.2</v>
      </c>
      <c r="I17">
        <v>3767.9</v>
      </c>
      <c r="J17">
        <v>769.5</v>
      </c>
      <c r="K17">
        <v>2744.4</v>
      </c>
      <c r="L17">
        <v>253.9</v>
      </c>
      <c r="M17">
        <v>24.6</v>
      </c>
      <c r="O17" s="12" t="s">
        <v>12</v>
      </c>
      <c r="P17" s="17" t="s">
        <v>53</v>
      </c>
      <c r="Q17">
        <f t="shared" si="0"/>
        <v>634.79999999999995</v>
      </c>
      <c r="R17" t="str">
        <f t="shared" si="1"/>
        <v>very low</v>
      </c>
    </row>
    <row r="18" spans="1:20" x14ac:dyDescent="0.25">
      <c r="A18" t="s">
        <v>117</v>
      </c>
      <c r="B18" t="s">
        <v>29</v>
      </c>
      <c r="C18" s="2">
        <v>2728695</v>
      </c>
      <c r="D18" s="17">
        <v>903.8</v>
      </c>
      <c r="E18">
        <v>23.8</v>
      </c>
      <c r="F18">
        <v>52.5</v>
      </c>
      <c r="G18">
        <v>353.6</v>
      </c>
      <c r="H18">
        <v>480.2</v>
      </c>
      <c r="I18">
        <v>2946.3</v>
      </c>
      <c r="J18">
        <v>482</v>
      </c>
      <c r="K18">
        <v>2089.6999999999998</v>
      </c>
      <c r="L18">
        <v>374.6</v>
      </c>
      <c r="M18">
        <v>19.600000000000001</v>
      </c>
      <c r="O18" t="s">
        <v>38</v>
      </c>
      <c r="P18" t="s">
        <v>38</v>
      </c>
      <c r="Q18">
        <f t="shared" si="0"/>
        <v>1535.9</v>
      </c>
      <c r="R18" t="str">
        <f t="shared" si="1"/>
        <v>very high</v>
      </c>
    </row>
    <row r="19" spans="1:20" x14ac:dyDescent="0.25">
      <c r="A19" t="s">
        <v>98</v>
      </c>
      <c r="B19" t="s">
        <v>118</v>
      </c>
      <c r="C19" s="2">
        <v>265215</v>
      </c>
      <c r="D19" s="17">
        <v>265.8</v>
      </c>
      <c r="E19">
        <v>2.2999999999999998</v>
      </c>
      <c r="F19">
        <v>23.8</v>
      </c>
      <c r="G19">
        <v>90.1</v>
      </c>
      <c r="H19">
        <v>149.69999999999999</v>
      </c>
      <c r="I19">
        <v>1741.6</v>
      </c>
      <c r="J19">
        <v>267.7</v>
      </c>
      <c r="K19">
        <v>1166.2</v>
      </c>
      <c r="L19">
        <v>307.7</v>
      </c>
      <c r="M19">
        <v>10.199999999999999</v>
      </c>
      <c r="O19" s="12" t="s">
        <v>13</v>
      </c>
      <c r="P19" s="17" t="s">
        <v>116</v>
      </c>
      <c r="Q19">
        <f t="shared" si="0"/>
        <v>677.6</v>
      </c>
      <c r="R19" t="str">
        <f t="shared" si="1"/>
        <v>low</v>
      </c>
    </row>
    <row r="20" spans="1:20" x14ac:dyDescent="0.25">
      <c r="A20" t="s">
        <v>119</v>
      </c>
      <c r="B20" t="s">
        <v>39</v>
      </c>
      <c r="C20" s="2">
        <v>298478</v>
      </c>
      <c r="D20" s="17">
        <v>925</v>
      </c>
      <c r="E20">
        <v>22.1</v>
      </c>
      <c r="F20">
        <v>79.099999999999994</v>
      </c>
      <c r="G20">
        <v>423.1</v>
      </c>
      <c r="H20">
        <v>400.7</v>
      </c>
      <c r="I20">
        <v>5510</v>
      </c>
      <c r="J20">
        <v>1478.5</v>
      </c>
      <c r="K20">
        <v>3642.8</v>
      </c>
      <c r="L20">
        <v>388.6</v>
      </c>
      <c r="M20">
        <v>147.4</v>
      </c>
      <c r="O20" t="s">
        <v>32</v>
      </c>
      <c r="P20" t="s">
        <v>32</v>
      </c>
      <c r="Q20">
        <f t="shared" si="0"/>
        <v>966.7</v>
      </c>
      <c r="R20" t="str">
        <f t="shared" si="1"/>
        <v>high</v>
      </c>
    </row>
    <row r="21" spans="1:20" x14ac:dyDescent="0.25">
      <c r="A21" t="s">
        <v>119</v>
      </c>
      <c r="B21" t="s">
        <v>120</v>
      </c>
      <c r="C21" s="2">
        <v>388655</v>
      </c>
      <c r="D21" s="17">
        <v>1334.3</v>
      </c>
      <c r="E21">
        <v>16.2</v>
      </c>
      <c r="F21">
        <v>124</v>
      </c>
      <c r="G21">
        <v>769.3</v>
      </c>
      <c r="H21">
        <v>424.8</v>
      </c>
      <c r="I21">
        <v>5434.4</v>
      </c>
      <c r="J21">
        <v>1787.7</v>
      </c>
      <c r="K21">
        <v>2659.2</v>
      </c>
      <c r="L21">
        <v>987.5</v>
      </c>
      <c r="M21">
        <v>78.2</v>
      </c>
      <c r="O21" t="s">
        <v>33</v>
      </c>
      <c r="P21" t="s">
        <v>33</v>
      </c>
      <c r="Q21">
        <f t="shared" si="0"/>
        <v>1288</v>
      </c>
      <c r="R21" t="str">
        <f t="shared" si="1"/>
        <v>very high</v>
      </c>
    </row>
    <row r="22" spans="1:20" x14ac:dyDescent="0.25">
      <c r="A22" t="s">
        <v>105</v>
      </c>
      <c r="B22" t="s">
        <v>121</v>
      </c>
      <c r="C22" s="2">
        <v>452410</v>
      </c>
      <c r="D22" s="17">
        <v>438.3</v>
      </c>
      <c r="E22">
        <v>5.5</v>
      </c>
      <c r="F22">
        <v>75.400000000000006</v>
      </c>
      <c r="G22">
        <v>83.1</v>
      </c>
      <c r="H22">
        <v>274.3</v>
      </c>
      <c r="I22">
        <v>3648</v>
      </c>
      <c r="J22">
        <v>533.6</v>
      </c>
      <c r="K22">
        <v>2732.7</v>
      </c>
      <c r="L22">
        <v>381.7</v>
      </c>
      <c r="M22">
        <v>27.9</v>
      </c>
      <c r="O22" t="s">
        <v>36</v>
      </c>
      <c r="P22" t="s">
        <v>36</v>
      </c>
      <c r="Q22">
        <f t="shared" si="0"/>
        <v>1417.3</v>
      </c>
      <c r="R22" t="str">
        <f t="shared" si="1"/>
        <v>very high</v>
      </c>
    </row>
    <row r="23" spans="1:20" x14ac:dyDescent="0.25">
      <c r="A23" t="s">
        <v>119</v>
      </c>
      <c r="B23" t="s">
        <v>122</v>
      </c>
      <c r="C23" s="2">
        <v>860090</v>
      </c>
      <c r="D23" s="17">
        <v>546.29999999999995</v>
      </c>
      <c r="E23">
        <v>9.1</v>
      </c>
      <c r="F23">
        <v>95.1</v>
      </c>
      <c r="G23">
        <v>264.2</v>
      </c>
      <c r="H23">
        <v>177.9</v>
      </c>
      <c r="I23">
        <v>3934.3</v>
      </c>
      <c r="J23">
        <v>851.6</v>
      </c>
      <c r="K23">
        <v>2715.6</v>
      </c>
      <c r="L23">
        <v>367.2</v>
      </c>
      <c r="M23">
        <v>47.8</v>
      </c>
      <c r="O23" t="s">
        <v>25</v>
      </c>
      <c r="P23" t="s">
        <v>25</v>
      </c>
      <c r="Q23">
        <f t="shared" si="0"/>
        <v>1021.3</v>
      </c>
      <c r="R23" t="str">
        <f t="shared" si="1"/>
        <v>high</v>
      </c>
      <c r="T23" s="28"/>
    </row>
    <row r="24" spans="1:20" x14ac:dyDescent="0.25">
      <c r="A24" t="s">
        <v>102</v>
      </c>
      <c r="B24" t="s">
        <v>123</v>
      </c>
      <c r="C24" s="2">
        <v>324326</v>
      </c>
      <c r="D24" s="17">
        <v>645</v>
      </c>
      <c r="E24">
        <v>5.2</v>
      </c>
      <c r="F24">
        <v>86.9</v>
      </c>
      <c r="G24">
        <v>121.5</v>
      </c>
      <c r="H24">
        <v>431.4</v>
      </c>
      <c r="I24">
        <v>3465.6</v>
      </c>
      <c r="J24">
        <v>674.6</v>
      </c>
      <c r="K24">
        <v>2632.8</v>
      </c>
      <c r="L24">
        <v>158.19999999999999</v>
      </c>
      <c r="M24">
        <v>18.2</v>
      </c>
      <c r="O24" s="12" t="s">
        <v>43</v>
      </c>
      <c r="P24" s="17" t="s">
        <v>111</v>
      </c>
      <c r="Q24">
        <f t="shared" si="0"/>
        <v>706.8</v>
      </c>
      <c r="R24" t="str">
        <f t="shared" si="1"/>
        <v>low</v>
      </c>
      <c r="T24" s="28"/>
    </row>
    <row r="25" spans="1:20" x14ac:dyDescent="0.25">
      <c r="A25" t="s">
        <v>102</v>
      </c>
      <c r="B25" t="s">
        <v>20</v>
      </c>
      <c r="C25" s="2">
        <v>1301977</v>
      </c>
      <c r="D25" s="17">
        <v>694.2</v>
      </c>
      <c r="E25">
        <v>10.4</v>
      </c>
      <c r="F25">
        <v>60.1</v>
      </c>
      <c r="G25">
        <v>320.8</v>
      </c>
      <c r="H25">
        <v>302.8</v>
      </c>
      <c r="I25">
        <v>3440.2</v>
      </c>
      <c r="J25">
        <v>854.2</v>
      </c>
      <c r="K25">
        <v>2002.8</v>
      </c>
      <c r="L25">
        <v>583.29999999999995</v>
      </c>
      <c r="M25">
        <v>26.8</v>
      </c>
      <c r="O25" t="s">
        <v>24</v>
      </c>
      <c r="P25" t="s">
        <v>24</v>
      </c>
      <c r="Q25">
        <f t="shared" si="0"/>
        <v>1029</v>
      </c>
      <c r="R25" t="str">
        <f t="shared" si="1"/>
        <v>high</v>
      </c>
      <c r="T25" s="28"/>
    </row>
    <row r="26" spans="1:20" x14ac:dyDescent="0.25">
      <c r="A26" t="s">
        <v>105</v>
      </c>
      <c r="B26" t="s">
        <v>48</v>
      </c>
      <c r="C26" s="2">
        <v>682418</v>
      </c>
      <c r="D26" s="17">
        <v>673.9</v>
      </c>
      <c r="E26">
        <v>7.8</v>
      </c>
      <c r="F26">
        <v>80.3</v>
      </c>
      <c r="G26">
        <v>180.2</v>
      </c>
      <c r="H26">
        <v>405.6</v>
      </c>
      <c r="I26">
        <v>3529.9</v>
      </c>
      <c r="J26">
        <v>697.8</v>
      </c>
      <c r="K26">
        <v>2192.5</v>
      </c>
      <c r="L26">
        <v>639.6</v>
      </c>
      <c r="M26">
        <v>16.399999999999999</v>
      </c>
      <c r="O26" t="s">
        <v>16</v>
      </c>
      <c r="P26" t="s">
        <v>16</v>
      </c>
      <c r="Q26">
        <f t="shared" si="0"/>
        <v>706.2</v>
      </c>
      <c r="R26" t="str">
        <f t="shared" si="1"/>
        <v>low</v>
      </c>
      <c r="T26" s="28"/>
    </row>
    <row r="27" spans="1:20" x14ac:dyDescent="0.25">
      <c r="A27" t="s">
        <v>124</v>
      </c>
      <c r="B27" t="s">
        <v>28</v>
      </c>
      <c r="C27" s="2">
        <v>673225</v>
      </c>
      <c r="D27" s="17">
        <v>1759.6</v>
      </c>
      <c r="E27">
        <v>43.4</v>
      </c>
      <c r="F27">
        <v>78.7</v>
      </c>
      <c r="G27">
        <v>513.5</v>
      </c>
      <c r="H27">
        <v>1123.5</v>
      </c>
      <c r="I27">
        <v>4093.6</v>
      </c>
      <c r="J27">
        <v>1161.5999999999999</v>
      </c>
      <c r="K27">
        <v>2157.1999999999998</v>
      </c>
      <c r="L27">
        <v>774.8</v>
      </c>
      <c r="M27">
        <v>125.1</v>
      </c>
      <c r="O27" t="s">
        <v>21</v>
      </c>
      <c r="P27" t="s">
        <v>21</v>
      </c>
      <c r="Q27">
        <f t="shared" si="0"/>
        <v>776.8</v>
      </c>
      <c r="R27" t="str">
        <f t="shared" si="1"/>
        <v>low</v>
      </c>
    </row>
    <row r="28" spans="1:20" x14ac:dyDescent="0.25">
      <c r="A28" t="s">
        <v>115</v>
      </c>
      <c r="B28" t="s">
        <v>125</v>
      </c>
      <c r="C28" s="2">
        <v>257911</v>
      </c>
      <c r="D28" s="17">
        <v>847.2</v>
      </c>
      <c r="E28">
        <v>13.2</v>
      </c>
      <c r="F28">
        <v>28.7</v>
      </c>
      <c r="G28">
        <v>286.10000000000002</v>
      </c>
      <c r="H28">
        <v>519.20000000000005</v>
      </c>
      <c r="I28">
        <v>4115.8</v>
      </c>
      <c r="J28">
        <v>1234.5</v>
      </c>
      <c r="K28">
        <v>2644.7</v>
      </c>
      <c r="L28">
        <v>236.5</v>
      </c>
      <c r="M28">
        <v>12</v>
      </c>
      <c r="O28" t="s">
        <v>23</v>
      </c>
      <c r="P28" t="s">
        <v>23</v>
      </c>
      <c r="Q28">
        <f t="shared" si="0"/>
        <v>598.70000000000005</v>
      </c>
      <c r="R28" t="str">
        <f t="shared" si="1"/>
        <v>very low</v>
      </c>
    </row>
    <row r="29" spans="1:20" x14ac:dyDescent="0.25">
      <c r="A29" t="s">
        <v>102</v>
      </c>
      <c r="B29" t="s">
        <v>126</v>
      </c>
      <c r="C29" s="2">
        <v>686077</v>
      </c>
      <c r="D29" s="17">
        <v>366.6</v>
      </c>
      <c r="E29">
        <v>2.5</v>
      </c>
      <c r="F29">
        <v>46.9</v>
      </c>
      <c r="G29">
        <v>59.8</v>
      </c>
      <c r="H29">
        <v>257.39999999999998</v>
      </c>
      <c r="I29">
        <v>1914.2</v>
      </c>
      <c r="J29">
        <v>206.8</v>
      </c>
      <c r="K29">
        <v>1591.1</v>
      </c>
      <c r="L29">
        <v>116.3</v>
      </c>
      <c r="M29">
        <v>8.3000000000000007</v>
      </c>
      <c r="O29" s="12" t="s">
        <v>44</v>
      </c>
      <c r="P29" t="s">
        <v>156</v>
      </c>
      <c r="Q29">
        <f t="shared" si="0"/>
        <v>1101</v>
      </c>
      <c r="R29" t="str">
        <f t="shared" si="1"/>
        <v>high</v>
      </c>
    </row>
    <row r="30" spans="1:20" x14ac:dyDescent="0.25">
      <c r="A30" t="s">
        <v>127</v>
      </c>
      <c r="B30" t="s">
        <v>128</v>
      </c>
      <c r="C30" s="2">
        <v>259712</v>
      </c>
      <c r="D30" s="17">
        <v>378.9</v>
      </c>
      <c r="E30">
        <v>9.6</v>
      </c>
      <c r="F30">
        <v>37.299999999999997</v>
      </c>
      <c r="G30">
        <v>171.7</v>
      </c>
      <c r="H30">
        <v>160.19999999999999</v>
      </c>
      <c r="I30">
        <v>3058.4</v>
      </c>
      <c r="J30">
        <v>569.9</v>
      </c>
      <c r="K30">
        <v>2360.6999999999998</v>
      </c>
      <c r="L30">
        <v>127.8</v>
      </c>
      <c r="M30">
        <v>18.899999999999999</v>
      </c>
      <c r="O30" t="s">
        <v>34</v>
      </c>
      <c r="P30" t="s">
        <v>34</v>
      </c>
      <c r="Q30">
        <f>INDEX($D$5:$D$87,MATCH(P30,$B$5:$B$87,0))</f>
        <v>398.6</v>
      </c>
      <c r="R30" t="str">
        <f t="shared" si="1"/>
        <v>very low</v>
      </c>
    </row>
    <row r="31" spans="1:20" x14ac:dyDescent="0.25">
      <c r="A31" t="s">
        <v>102</v>
      </c>
      <c r="B31" t="s">
        <v>129</v>
      </c>
      <c r="C31" s="2">
        <v>829731</v>
      </c>
      <c r="D31" s="17">
        <v>525.4</v>
      </c>
      <c r="E31">
        <v>6.7</v>
      </c>
      <c r="F31">
        <v>62.2</v>
      </c>
      <c r="G31">
        <v>118.2</v>
      </c>
      <c r="H31">
        <v>338.2</v>
      </c>
      <c r="I31">
        <v>3585.7</v>
      </c>
      <c r="J31">
        <v>723.7</v>
      </c>
      <c r="K31">
        <v>2589.9</v>
      </c>
      <c r="L31">
        <v>272.10000000000002</v>
      </c>
      <c r="M31">
        <v>17.100000000000001</v>
      </c>
    </row>
    <row r="32" spans="1:20" x14ac:dyDescent="0.25">
      <c r="A32" t="s">
        <v>98</v>
      </c>
      <c r="B32" t="s">
        <v>130</v>
      </c>
      <c r="C32" s="2">
        <v>520837</v>
      </c>
      <c r="D32" s="17">
        <v>551.20000000000005</v>
      </c>
      <c r="E32">
        <v>7.5</v>
      </c>
      <c r="F32">
        <v>32.1</v>
      </c>
      <c r="G32">
        <v>194.3</v>
      </c>
      <c r="H32">
        <v>317.39999999999998</v>
      </c>
      <c r="I32">
        <v>4148.3</v>
      </c>
      <c r="J32">
        <v>850.4</v>
      </c>
      <c r="K32">
        <v>2723.3</v>
      </c>
      <c r="L32">
        <v>574.70000000000005</v>
      </c>
      <c r="M32">
        <v>49</v>
      </c>
    </row>
    <row r="33" spans="1:13" x14ac:dyDescent="0.25">
      <c r="A33" t="s">
        <v>115</v>
      </c>
      <c r="B33" t="s">
        <v>131</v>
      </c>
      <c r="C33" s="2">
        <v>285950</v>
      </c>
      <c r="D33" s="17">
        <v>597</v>
      </c>
      <c r="E33">
        <v>9.1</v>
      </c>
      <c r="F33">
        <v>25.2</v>
      </c>
      <c r="G33">
        <v>185.3</v>
      </c>
      <c r="H33">
        <v>377.3</v>
      </c>
      <c r="I33">
        <v>3568.5</v>
      </c>
      <c r="J33">
        <v>828.5</v>
      </c>
      <c r="K33">
        <v>2551.5</v>
      </c>
      <c r="L33">
        <v>188.5</v>
      </c>
      <c r="M33">
        <v>34.6</v>
      </c>
    </row>
    <row r="34" spans="1:13" x14ac:dyDescent="0.25">
      <c r="A34" t="s">
        <v>132</v>
      </c>
      <c r="B34" t="s">
        <v>133</v>
      </c>
      <c r="C34" s="2">
        <v>282554</v>
      </c>
      <c r="D34" s="17">
        <v>168.5</v>
      </c>
      <c r="E34">
        <v>1.4</v>
      </c>
      <c r="F34">
        <v>34.700000000000003</v>
      </c>
      <c r="G34">
        <v>63.7</v>
      </c>
      <c r="H34">
        <v>68.7</v>
      </c>
      <c r="I34">
        <v>1893.1</v>
      </c>
      <c r="J34">
        <v>479.9</v>
      </c>
      <c r="K34">
        <v>1225.5999999999999</v>
      </c>
      <c r="L34">
        <v>187.6</v>
      </c>
      <c r="M34">
        <v>7.1</v>
      </c>
    </row>
    <row r="35" spans="1:13" x14ac:dyDescent="0.25">
      <c r="A35" t="s">
        <v>134</v>
      </c>
      <c r="B35" t="s">
        <v>135</v>
      </c>
      <c r="C35" s="2">
        <v>999307</v>
      </c>
      <c r="D35" s="17">
        <v>243.9</v>
      </c>
      <c r="E35">
        <v>1.5</v>
      </c>
      <c r="F35">
        <v>31.8</v>
      </c>
      <c r="G35">
        <v>89.7</v>
      </c>
      <c r="H35">
        <v>120.9</v>
      </c>
      <c r="I35">
        <v>3110.7</v>
      </c>
      <c r="J35">
        <v>428.7</v>
      </c>
      <c r="K35">
        <v>2294.6</v>
      </c>
      <c r="L35">
        <v>387.4</v>
      </c>
      <c r="M35">
        <v>23.1</v>
      </c>
    </row>
    <row r="36" spans="1:13" x14ac:dyDescent="0.25">
      <c r="A36" t="s">
        <v>102</v>
      </c>
      <c r="B36" t="s">
        <v>32</v>
      </c>
      <c r="C36" s="2">
        <v>2275221</v>
      </c>
      <c r="D36" s="17">
        <v>966.7</v>
      </c>
      <c r="E36">
        <v>13.3</v>
      </c>
      <c r="F36">
        <v>43.3</v>
      </c>
      <c r="G36">
        <v>451.7</v>
      </c>
      <c r="H36">
        <v>458.3</v>
      </c>
      <c r="I36">
        <v>4397.5</v>
      </c>
      <c r="J36">
        <v>872.8</v>
      </c>
      <c r="K36">
        <v>2928.7</v>
      </c>
      <c r="L36">
        <v>596</v>
      </c>
      <c r="M36">
        <v>29.5</v>
      </c>
    </row>
    <row r="37" spans="1:13" x14ac:dyDescent="0.25">
      <c r="A37" t="s">
        <v>127</v>
      </c>
      <c r="B37" t="s">
        <v>33</v>
      </c>
      <c r="C37" s="2">
        <v>863675</v>
      </c>
      <c r="D37" s="17">
        <v>1288</v>
      </c>
      <c r="E37">
        <v>17.100000000000001</v>
      </c>
      <c r="F37">
        <v>78.400000000000006</v>
      </c>
      <c r="G37">
        <v>440.2</v>
      </c>
      <c r="H37">
        <v>752.3</v>
      </c>
      <c r="I37">
        <v>4790.8</v>
      </c>
      <c r="J37">
        <v>1283.5</v>
      </c>
      <c r="K37">
        <v>2929.5</v>
      </c>
      <c r="L37">
        <v>577.9</v>
      </c>
      <c r="M37" t="s">
        <v>112</v>
      </c>
    </row>
    <row r="38" spans="1:13" x14ac:dyDescent="0.25">
      <c r="A38" t="s">
        <v>98</v>
      </c>
      <c r="B38" t="s">
        <v>136</v>
      </c>
      <c r="C38" s="2">
        <v>258198</v>
      </c>
      <c r="D38" s="17">
        <v>55.8</v>
      </c>
      <c r="E38">
        <v>0.8</v>
      </c>
      <c r="F38">
        <v>10.5</v>
      </c>
      <c r="G38">
        <v>22.1</v>
      </c>
      <c r="H38">
        <v>22.5</v>
      </c>
      <c r="I38">
        <v>1498.1</v>
      </c>
      <c r="J38">
        <v>202.6</v>
      </c>
      <c r="K38">
        <v>1217.7</v>
      </c>
      <c r="L38">
        <v>77.8</v>
      </c>
      <c r="M38">
        <v>3.1</v>
      </c>
    </row>
    <row r="39" spans="1:13" x14ac:dyDescent="0.25">
      <c r="A39" t="s">
        <v>137</v>
      </c>
      <c r="B39" t="s">
        <v>45</v>
      </c>
      <c r="C39" s="2">
        <v>867258</v>
      </c>
      <c r="D39" s="17">
        <v>648.29999999999995</v>
      </c>
      <c r="E39">
        <v>11.2</v>
      </c>
      <c r="F39">
        <v>54.3</v>
      </c>
      <c r="G39">
        <v>161.19999999999999</v>
      </c>
      <c r="H39">
        <v>421.6</v>
      </c>
      <c r="I39">
        <v>3673</v>
      </c>
      <c r="J39">
        <v>701.3</v>
      </c>
      <c r="K39">
        <v>2704.6</v>
      </c>
      <c r="L39">
        <v>267</v>
      </c>
      <c r="M39">
        <v>8.1999999999999993</v>
      </c>
    </row>
    <row r="40" spans="1:13" x14ac:dyDescent="0.25">
      <c r="A40" t="s">
        <v>138</v>
      </c>
      <c r="B40" t="s">
        <v>139</v>
      </c>
      <c r="C40" s="2">
        <v>265159</v>
      </c>
      <c r="D40" s="17">
        <v>521.6</v>
      </c>
      <c r="E40">
        <v>10.199999999999999</v>
      </c>
      <c r="F40">
        <v>36.6</v>
      </c>
      <c r="G40">
        <v>207</v>
      </c>
      <c r="H40">
        <v>267.8</v>
      </c>
      <c r="I40">
        <v>1594.9</v>
      </c>
      <c r="J40">
        <v>368.1</v>
      </c>
      <c r="K40">
        <v>998.6</v>
      </c>
      <c r="L40">
        <v>228.2</v>
      </c>
      <c r="M40">
        <v>23.4</v>
      </c>
    </row>
    <row r="41" spans="1:13" x14ac:dyDescent="0.25">
      <c r="A41" t="s">
        <v>140</v>
      </c>
      <c r="B41" t="s">
        <v>36</v>
      </c>
      <c r="C41" s="2">
        <v>473373</v>
      </c>
      <c r="D41" s="17">
        <v>1417.3</v>
      </c>
      <c r="E41">
        <v>23</v>
      </c>
      <c r="F41">
        <v>77.3</v>
      </c>
      <c r="G41">
        <v>359.8</v>
      </c>
      <c r="H41">
        <v>957.2</v>
      </c>
      <c r="I41">
        <v>4441.3</v>
      </c>
      <c r="J41">
        <v>1029</v>
      </c>
      <c r="K41">
        <v>2587.6</v>
      </c>
      <c r="L41">
        <v>824.7</v>
      </c>
      <c r="M41">
        <v>41.8</v>
      </c>
    </row>
    <row r="42" spans="1:13" x14ac:dyDescent="0.25">
      <c r="A42" t="s">
        <v>102</v>
      </c>
      <c r="B42" t="s">
        <v>141</v>
      </c>
      <c r="C42" s="2">
        <v>256280</v>
      </c>
      <c r="D42" s="17">
        <v>379.3</v>
      </c>
      <c r="E42">
        <v>3.1</v>
      </c>
      <c r="F42">
        <v>51.9</v>
      </c>
      <c r="G42">
        <v>63.2</v>
      </c>
      <c r="H42">
        <v>261</v>
      </c>
      <c r="I42">
        <v>3370.9</v>
      </c>
      <c r="J42">
        <v>405.8</v>
      </c>
      <c r="K42">
        <v>2843.8</v>
      </c>
      <c r="L42">
        <v>121.4</v>
      </c>
      <c r="M42">
        <v>34.299999999999997</v>
      </c>
    </row>
    <row r="43" spans="1:13" x14ac:dyDescent="0.25">
      <c r="A43" t="s">
        <v>132</v>
      </c>
      <c r="B43" t="s">
        <v>142</v>
      </c>
      <c r="C43" s="2">
        <v>1562134</v>
      </c>
      <c r="D43" s="17">
        <v>920.7</v>
      </c>
      <c r="E43">
        <v>8.1</v>
      </c>
      <c r="F43">
        <v>70.900000000000006</v>
      </c>
      <c r="G43">
        <v>320.7</v>
      </c>
      <c r="H43">
        <v>521</v>
      </c>
      <c r="I43">
        <v>2995.3</v>
      </c>
      <c r="J43">
        <v>952.3</v>
      </c>
      <c r="K43">
        <v>1537</v>
      </c>
      <c r="L43">
        <v>506</v>
      </c>
      <c r="M43">
        <v>8.6</v>
      </c>
    </row>
    <row r="44" spans="1:13" x14ac:dyDescent="0.25">
      <c r="A44" t="s">
        <v>143</v>
      </c>
      <c r="B44" t="s">
        <v>144</v>
      </c>
      <c r="C44" s="2">
        <v>314077</v>
      </c>
      <c r="D44" s="17">
        <v>332.4</v>
      </c>
      <c r="E44">
        <v>4.8</v>
      </c>
      <c r="F44">
        <v>51.9</v>
      </c>
      <c r="G44">
        <v>162.69999999999999</v>
      </c>
      <c r="H44">
        <v>113</v>
      </c>
      <c r="I44">
        <v>3949.7</v>
      </c>
      <c r="J44">
        <v>797.6</v>
      </c>
      <c r="K44">
        <v>2834</v>
      </c>
      <c r="L44">
        <v>318.10000000000002</v>
      </c>
      <c r="M44">
        <v>15</v>
      </c>
    </row>
    <row r="45" spans="1:13" x14ac:dyDescent="0.25">
      <c r="A45" t="s">
        <v>145</v>
      </c>
      <c r="B45" t="s">
        <v>146</v>
      </c>
      <c r="C45" s="2">
        <v>276585</v>
      </c>
      <c r="D45" s="17">
        <v>370.6</v>
      </c>
      <c r="E45">
        <v>0.4</v>
      </c>
      <c r="F45">
        <v>69.8</v>
      </c>
      <c r="G45">
        <v>77.400000000000006</v>
      </c>
      <c r="H45">
        <v>223.1</v>
      </c>
      <c r="I45">
        <v>3265.9</v>
      </c>
      <c r="J45">
        <v>480.1</v>
      </c>
      <c r="K45">
        <v>2655.2</v>
      </c>
      <c r="L45">
        <v>130.5</v>
      </c>
      <c r="M45">
        <v>32.9</v>
      </c>
    </row>
    <row r="46" spans="1:13" x14ac:dyDescent="0.25">
      <c r="A46" t="s">
        <v>98</v>
      </c>
      <c r="B46" t="s">
        <v>147</v>
      </c>
      <c r="C46" s="2">
        <v>476318</v>
      </c>
      <c r="D46" s="17">
        <v>580.70000000000005</v>
      </c>
      <c r="E46">
        <v>7.6</v>
      </c>
      <c r="F46">
        <v>37.200000000000003</v>
      </c>
      <c r="G46">
        <v>221.3</v>
      </c>
      <c r="H46">
        <v>314.7</v>
      </c>
      <c r="I46">
        <v>3010</v>
      </c>
      <c r="J46">
        <v>649.6</v>
      </c>
      <c r="K46">
        <v>1766.3</v>
      </c>
      <c r="L46">
        <v>594.1</v>
      </c>
      <c r="M46">
        <v>14.5</v>
      </c>
    </row>
    <row r="47" spans="1:13" x14ac:dyDescent="0.25">
      <c r="A47" t="s">
        <v>98</v>
      </c>
      <c r="B47" t="s">
        <v>53</v>
      </c>
      <c r="C47" s="2">
        <v>3962726</v>
      </c>
      <c r="D47" s="17">
        <v>634.79999999999995</v>
      </c>
      <c r="E47">
        <v>7.1</v>
      </c>
      <c r="F47">
        <v>55.7</v>
      </c>
      <c r="G47">
        <v>225.9</v>
      </c>
      <c r="H47">
        <v>346</v>
      </c>
      <c r="I47">
        <v>2359.6</v>
      </c>
      <c r="J47">
        <v>407.8</v>
      </c>
      <c r="K47">
        <v>1544.2</v>
      </c>
      <c r="L47">
        <v>407.6</v>
      </c>
      <c r="M47">
        <v>28.5</v>
      </c>
    </row>
    <row r="48" spans="1:13" x14ac:dyDescent="0.25">
      <c r="A48" t="s">
        <v>143</v>
      </c>
      <c r="B48" t="s">
        <v>148</v>
      </c>
      <c r="C48" s="2">
        <v>680550</v>
      </c>
      <c r="D48" s="17">
        <v>631.79999999999995</v>
      </c>
      <c r="E48">
        <v>11.9</v>
      </c>
      <c r="F48">
        <v>30.1</v>
      </c>
      <c r="G48">
        <v>227</v>
      </c>
      <c r="H48">
        <v>362.8</v>
      </c>
      <c r="I48">
        <v>4166</v>
      </c>
      <c r="J48">
        <v>922.3</v>
      </c>
      <c r="K48">
        <v>2769.8</v>
      </c>
      <c r="L48">
        <v>473.9</v>
      </c>
      <c r="M48" t="s">
        <v>112</v>
      </c>
    </row>
    <row r="49" spans="1:13" x14ac:dyDescent="0.25">
      <c r="A49" t="s">
        <v>44</v>
      </c>
      <c r="B49" t="s">
        <v>149</v>
      </c>
      <c r="C49" s="2">
        <v>657936</v>
      </c>
      <c r="D49" s="17">
        <v>1740.1</v>
      </c>
      <c r="E49">
        <v>20.5</v>
      </c>
      <c r="F49">
        <v>80.599999999999994</v>
      </c>
      <c r="G49">
        <v>475.9</v>
      </c>
      <c r="H49">
        <v>1163.2</v>
      </c>
      <c r="I49">
        <v>5630.8</v>
      </c>
      <c r="J49">
        <v>1561.2</v>
      </c>
      <c r="K49">
        <v>3655.2</v>
      </c>
      <c r="L49">
        <v>414.3</v>
      </c>
      <c r="M49">
        <v>45.9</v>
      </c>
    </row>
    <row r="50" spans="1:13" x14ac:dyDescent="0.25">
      <c r="A50" t="s">
        <v>12</v>
      </c>
      <c r="B50" t="s">
        <v>150</v>
      </c>
      <c r="C50" s="2">
        <v>471034</v>
      </c>
      <c r="D50" s="17">
        <v>418.7</v>
      </c>
      <c r="E50">
        <v>3.4</v>
      </c>
      <c r="F50">
        <v>51.2</v>
      </c>
      <c r="G50">
        <v>86.6</v>
      </c>
      <c r="H50">
        <v>277.5</v>
      </c>
      <c r="I50">
        <v>2527.4</v>
      </c>
      <c r="J50">
        <v>471.1</v>
      </c>
      <c r="K50">
        <v>1881.2</v>
      </c>
      <c r="L50">
        <v>175.1</v>
      </c>
      <c r="M50">
        <v>17</v>
      </c>
    </row>
    <row r="51" spans="1:13" x14ac:dyDescent="0.25">
      <c r="A51" t="s">
        <v>137</v>
      </c>
      <c r="B51" t="s">
        <v>25</v>
      </c>
      <c r="C51" s="2">
        <v>437969</v>
      </c>
      <c r="D51" s="17">
        <v>1021.3</v>
      </c>
      <c r="E51">
        <v>17.100000000000001</v>
      </c>
      <c r="F51">
        <v>18.3</v>
      </c>
      <c r="G51">
        <v>383.8</v>
      </c>
      <c r="H51">
        <v>602.1</v>
      </c>
      <c r="I51">
        <v>4367.3999999999996</v>
      </c>
      <c r="J51">
        <v>709.9</v>
      </c>
      <c r="K51">
        <v>3132.9</v>
      </c>
      <c r="L51">
        <v>524.70000000000005</v>
      </c>
      <c r="M51">
        <v>20.8</v>
      </c>
    </row>
    <row r="52" spans="1:13" x14ac:dyDescent="0.25">
      <c r="A52" t="s">
        <v>151</v>
      </c>
      <c r="B52" t="s">
        <v>152</v>
      </c>
      <c r="C52" s="2">
        <v>600400</v>
      </c>
      <c r="D52" s="17">
        <v>1596.1</v>
      </c>
      <c r="E52">
        <v>24.2</v>
      </c>
      <c r="F52">
        <v>72.599999999999994</v>
      </c>
      <c r="G52">
        <v>624.4</v>
      </c>
      <c r="H52">
        <v>874.9</v>
      </c>
      <c r="I52">
        <v>4264.2</v>
      </c>
      <c r="J52">
        <v>912.9</v>
      </c>
      <c r="K52">
        <v>2122.1</v>
      </c>
      <c r="L52">
        <v>1229.2</v>
      </c>
      <c r="M52">
        <v>37.1</v>
      </c>
    </row>
    <row r="53" spans="1:13" x14ac:dyDescent="0.25">
      <c r="A53" t="s">
        <v>40</v>
      </c>
      <c r="B53" t="s">
        <v>153</v>
      </c>
      <c r="C53" s="2">
        <v>413479</v>
      </c>
      <c r="D53" s="17">
        <v>1062.9000000000001</v>
      </c>
      <c r="E53">
        <v>11.4</v>
      </c>
      <c r="F53">
        <v>98.4</v>
      </c>
      <c r="G53">
        <v>458.5</v>
      </c>
      <c r="H53">
        <v>494.6</v>
      </c>
      <c r="I53">
        <v>4193.8999999999996</v>
      </c>
      <c r="J53">
        <v>859.8</v>
      </c>
      <c r="K53">
        <v>2918.9</v>
      </c>
      <c r="L53">
        <v>415.3</v>
      </c>
      <c r="M53">
        <v>28.1</v>
      </c>
    </row>
    <row r="54" spans="1:13" x14ac:dyDescent="0.25">
      <c r="A54" t="s">
        <v>154</v>
      </c>
      <c r="B54" t="s">
        <v>155</v>
      </c>
      <c r="C54" s="2">
        <v>250346</v>
      </c>
      <c r="D54" s="17">
        <v>610.79999999999995</v>
      </c>
      <c r="E54">
        <v>9.6</v>
      </c>
      <c r="F54">
        <v>46.3</v>
      </c>
      <c r="G54">
        <v>160.6</v>
      </c>
      <c r="H54">
        <v>394.3</v>
      </c>
      <c r="I54">
        <v>4311.6000000000004</v>
      </c>
      <c r="J54">
        <v>882</v>
      </c>
      <c r="K54">
        <v>3186.4</v>
      </c>
      <c r="L54">
        <v>243.3</v>
      </c>
      <c r="M54" t="s">
        <v>112</v>
      </c>
    </row>
    <row r="55" spans="1:13" x14ac:dyDescent="0.25">
      <c r="A55" t="s">
        <v>44</v>
      </c>
      <c r="B55" t="s">
        <v>156</v>
      </c>
      <c r="C55" s="2">
        <v>658029</v>
      </c>
      <c r="D55" s="17">
        <v>1101</v>
      </c>
      <c r="E55">
        <v>10.9</v>
      </c>
      <c r="F55">
        <v>77</v>
      </c>
      <c r="G55">
        <v>280.7</v>
      </c>
      <c r="H55">
        <v>732.3</v>
      </c>
      <c r="I55">
        <v>3805.8</v>
      </c>
      <c r="J55">
        <v>779.9</v>
      </c>
      <c r="K55">
        <v>2805.8</v>
      </c>
      <c r="L55">
        <v>220.1</v>
      </c>
      <c r="M55">
        <v>8.1</v>
      </c>
    </row>
    <row r="56" spans="1:13" x14ac:dyDescent="0.25">
      <c r="A56" t="s">
        <v>157</v>
      </c>
      <c r="B56" t="s">
        <v>37</v>
      </c>
      <c r="C56" s="2">
        <v>393447</v>
      </c>
      <c r="D56" s="17">
        <v>949.6</v>
      </c>
      <c r="E56">
        <v>41.7</v>
      </c>
      <c r="F56">
        <v>104</v>
      </c>
      <c r="G56">
        <v>380.5</v>
      </c>
      <c r="H56">
        <v>423.4</v>
      </c>
      <c r="I56">
        <v>3874.2</v>
      </c>
      <c r="J56">
        <v>736.6</v>
      </c>
      <c r="K56">
        <v>2497.9</v>
      </c>
      <c r="L56">
        <v>639.70000000000005</v>
      </c>
      <c r="M56">
        <v>9.1</v>
      </c>
    </row>
    <row r="57" spans="1:13" x14ac:dyDescent="0.25">
      <c r="A57" t="s">
        <v>113</v>
      </c>
      <c r="B57" t="s">
        <v>113</v>
      </c>
      <c r="C57" s="2">
        <v>8537673</v>
      </c>
      <c r="D57" s="17">
        <v>585.79999999999995</v>
      </c>
      <c r="E57">
        <v>3.4</v>
      </c>
      <c r="F57">
        <v>14</v>
      </c>
      <c r="G57">
        <v>198.2</v>
      </c>
      <c r="H57">
        <v>357.2</v>
      </c>
      <c r="I57">
        <v>1518.7</v>
      </c>
      <c r="J57">
        <v>164.9</v>
      </c>
      <c r="K57">
        <v>1267.4000000000001</v>
      </c>
      <c r="L57">
        <v>86.4</v>
      </c>
      <c r="M57" t="s">
        <v>112</v>
      </c>
    </row>
    <row r="58" spans="1:13" x14ac:dyDescent="0.25">
      <c r="A58" t="s">
        <v>138</v>
      </c>
      <c r="B58" t="s">
        <v>158</v>
      </c>
      <c r="C58" s="2">
        <v>279110</v>
      </c>
      <c r="D58" s="17">
        <v>1077.7</v>
      </c>
      <c r="E58">
        <v>33.299999999999997</v>
      </c>
      <c r="F58">
        <v>17.600000000000001</v>
      </c>
      <c r="G58">
        <v>688.6</v>
      </c>
      <c r="H58">
        <v>338.2</v>
      </c>
      <c r="I58">
        <v>2851.2</v>
      </c>
      <c r="J58">
        <v>622</v>
      </c>
      <c r="K58">
        <v>1365.1</v>
      </c>
      <c r="L58">
        <v>864.2</v>
      </c>
      <c r="M58">
        <v>14</v>
      </c>
    </row>
    <row r="59" spans="1:13" x14ac:dyDescent="0.25">
      <c r="A59" t="s">
        <v>98</v>
      </c>
      <c r="B59" t="s">
        <v>49</v>
      </c>
      <c r="C59" s="2">
        <v>419481</v>
      </c>
      <c r="D59" s="17">
        <v>1442.5</v>
      </c>
      <c r="E59">
        <v>20.3</v>
      </c>
      <c r="F59">
        <v>67.900000000000006</v>
      </c>
      <c r="G59">
        <v>784.3</v>
      </c>
      <c r="H59">
        <v>570</v>
      </c>
      <c r="I59">
        <v>5856.8</v>
      </c>
      <c r="J59">
        <v>794.6</v>
      </c>
      <c r="K59">
        <v>3539.1</v>
      </c>
      <c r="L59">
        <v>1523.1</v>
      </c>
      <c r="M59">
        <v>42.7</v>
      </c>
    </row>
    <row r="60" spans="1:13" x14ac:dyDescent="0.25">
      <c r="A60" t="s">
        <v>159</v>
      </c>
      <c r="B60" t="s">
        <v>160</v>
      </c>
      <c r="C60" s="2">
        <v>630621</v>
      </c>
      <c r="D60" s="17">
        <v>765.6</v>
      </c>
      <c r="E60">
        <v>11.6</v>
      </c>
      <c r="F60">
        <v>76.099999999999994</v>
      </c>
      <c r="G60">
        <v>189</v>
      </c>
      <c r="H60">
        <v>488.9</v>
      </c>
      <c r="I60">
        <v>3956.1</v>
      </c>
      <c r="J60">
        <v>923.4</v>
      </c>
      <c r="K60">
        <v>2573.3000000000002</v>
      </c>
      <c r="L60">
        <v>459.4</v>
      </c>
      <c r="M60">
        <v>14.7</v>
      </c>
    </row>
    <row r="61" spans="1:13" x14ac:dyDescent="0.25">
      <c r="A61" t="s">
        <v>145</v>
      </c>
      <c r="B61" t="s">
        <v>161</v>
      </c>
      <c r="C61" s="2">
        <v>452252</v>
      </c>
      <c r="D61" s="17">
        <v>515</v>
      </c>
      <c r="E61">
        <v>10.6</v>
      </c>
      <c r="F61">
        <v>38.5</v>
      </c>
      <c r="G61">
        <v>144.80000000000001</v>
      </c>
      <c r="H61">
        <v>321.10000000000002</v>
      </c>
      <c r="I61">
        <v>3595.6</v>
      </c>
      <c r="J61">
        <v>477.6</v>
      </c>
      <c r="K61">
        <v>2555.6999999999998</v>
      </c>
      <c r="L61">
        <v>562.29999999999995</v>
      </c>
      <c r="M61">
        <v>17.899999999999999</v>
      </c>
    </row>
    <row r="62" spans="1:13" x14ac:dyDescent="0.25">
      <c r="A62" t="s">
        <v>137</v>
      </c>
      <c r="B62" t="s">
        <v>162</v>
      </c>
      <c r="C62" s="2">
        <v>268438</v>
      </c>
      <c r="D62" s="17">
        <v>940.6</v>
      </c>
      <c r="E62">
        <v>11.9</v>
      </c>
      <c r="F62">
        <v>67.8</v>
      </c>
      <c r="G62">
        <v>194.5</v>
      </c>
      <c r="H62">
        <v>666.4</v>
      </c>
      <c r="I62">
        <v>6015.5</v>
      </c>
      <c r="J62">
        <v>1267</v>
      </c>
      <c r="K62">
        <v>4309</v>
      </c>
      <c r="L62">
        <v>439.6</v>
      </c>
      <c r="M62">
        <v>14.5</v>
      </c>
    </row>
    <row r="63" spans="1:13" x14ac:dyDescent="0.25">
      <c r="A63" t="s">
        <v>163</v>
      </c>
      <c r="B63" t="s">
        <v>24</v>
      </c>
      <c r="C63" s="2">
        <v>1567810</v>
      </c>
      <c r="D63" s="17">
        <v>1029</v>
      </c>
      <c r="E63">
        <v>17.899999999999999</v>
      </c>
      <c r="F63">
        <v>84.3</v>
      </c>
      <c r="G63">
        <v>431.5</v>
      </c>
      <c r="H63">
        <v>495.3</v>
      </c>
      <c r="I63">
        <v>3147.4</v>
      </c>
      <c r="J63">
        <v>515.6</v>
      </c>
      <c r="K63">
        <v>2310.6999999999998</v>
      </c>
      <c r="L63">
        <v>321.10000000000002</v>
      </c>
      <c r="M63">
        <v>21</v>
      </c>
    </row>
    <row r="64" spans="1:13" x14ac:dyDescent="0.25">
      <c r="A64" t="s">
        <v>12</v>
      </c>
      <c r="B64" t="s">
        <v>164</v>
      </c>
      <c r="C64" s="2">
        <v>1559744</v>
      </c>
      <c r="D64" s="17">
        <v>593.79999999999995</v>
      </c>
      <c r="E64">
        <v>7.2</v>
      </c>
      <c r="F64">
        <v>65.099999999999994</v>
      </c>
      <c r="G64">
        <v>193.6</v>
      </c>
      <c r="H64">
        <v>327.8</v>
      </c>
      <c r="I64">
        <v>3491.3</v>
      </c>
      <c r="J64">
        <v>820.5</v>
      </c>
      <c r="K64">
        <v>2198.3000000000002</v>
      </c>
      <c r="L64">
        <v>472.5</v>
      </c>
      <c r="M64" t="s">
        <v>112</v>
      </c>
    </row>
    <row r="65" spans="1:13" x14ac:dyDescent="0.25">
      <c r="A65" t="s">
        <v>163</v>
      </c>
      <c r="B65" t="s">
        <v>16</v>
      </c>
      <c r="C65" s="2">
        <v>306870</v>
      </c>
      <c r="D65" s="17">
        <v>706.2</v>
      </c>
      <c r="E65">
        <v>18.600000000000001</v>
      </c>
      <c r="F65">
        <v>26.7</v>
      </c>
      <c r="G65">
        <v>279.60000000000002</v>
      </c>
      <c r="H65">
        <v>381.3</v>
      </c>
      <c r="I65">
        <v>3224.5</v>
      </c>
      <c r="J65">
        <v>715.9</v>
      </c>
      <c r="K65">
        <v>2312.6999999999998</v>
      </c>
      <c r="L65">
        <v>195.8</v>
      </c>
      <c r="M65">
        <v>56</v>
      </c>
    </row>
    <row r="66" spans="1:13" x14ac:dyDescent="0.25">
      <c r="A66" t="s">
        <v>102</v>
      </c>
      <c r="B66" t="s">
        <v>165</v>
      </c>
      <c r="C66" s="2">
        <v>282968</v>
      </c>
      <c r="D66" s="17">
        <v>153</v>
      </c>
      <c r="E66">
        <v>1.4</v>
      </c>
      <c r="F66">
        <v>32.200000000000003</v>
      </c>
      <c r="G66">
        <v>41</v>
      </c>
      <c r="H66">
        <v>78.5</v>
      </c>
      <c r="I66">
        <v>1799.1</v>
      </c>
      <c r="J66">
        <v>260.10000000000002</v>
      </c>
      <c r="K66">
        <v>1442.9</v>
      </c>
      <c r="L66">
        <v>96.1</v>
      </c>
      <c r="M66">
        <v>6.7</v>
      </c>
    </row>
    <row r="67" spans="1:13" x14ac:dyDescent="0.25">
      <c r="A67" t="s">
        <v>166</v>
      </c>
      <c r="B67" t="s">
        <v>167</v>
      </c>
      <c r="C67" s="2">
        <v>615672</v>
      </c>
      <c r="D67" s="17">
        <v>472.8</v>
      </c>
      <c r="E67">
        <v>4.2</v>
      </c>
      <c r="F67">
        <v>42.6</v>
      </c>
      <c r="G67">
        <v>137.6</v>
      </c>
      <c r="H67">
        <v>288.5</v>
      </c>
      <c r="I67">
        <v>5234.8</v>
      </c>
      <c r="J67">
        <v>673.4</v>
      </c>
      <c r="K67">
        <v>4013</v>
      </c>
      <c r="L67">
        <v>548.29999999999995</v>
      </c>
      <c r="M67">
        <v>27</v>
      </c>
    </row>
    <row r="68" spans="1:13" x14ac:dyDescent="0.25">
      <c r="A68" t="s">
        <v>115</v>
      </c>
      <c r="B68" t="s">
        <v>168</v>
      </c>
      <c r="C68" s="2">
        <v>428993</v>
      </c>
      <c r="D68" s="17">
        <v>392.3</v>
      </c>
      <c r="E68">
        <v>2.8</v>
      </c>
      <c r="F68">
        <v>18.399999999999999</v>
      </c>
      <c r="G68">
        <v>141</v>
      </c>
      <c r="H68">
        <v>230.1</v>
      </c>
      <c r="I68">
        <v>3063</v>
      </c>
      <c r="J68">
        <v>735.9</v>
      </c>
      <c r="K68">
        <v>2162.6999999999998</v>
      </c>
      <c r="L68">
        <v>164.3</v>
      </c>
      <c r="M68">
        <v>12.6</v>
      </c>
    </row>
    <row r="69" spans="1:13" x14ac:dyDescent="0.25">
      <c r="A69" t="s">
        <v>98</v>
      </c>
      <c r="B69" t="s">
        <v>169</v>
      </c>
      <c r="C69" s="2">
        <v>323064</v>
      </c>
      <c r="D69" s="17">
        <v>446</v>
      </c>
      <c r="E69">
        <v>3.1</v>
      </c>
      <c r="F69">
        <v>42.4</v>
      </c>
      <c r="G69">
        <v>161</v>
      </c>
      <c r="H69">
        <v>239.6</v>
      </c>
      <c r="I69">
        <v>3259.7</v>
      </c>
      <c r="J69">
        <v>505.5</v>
      </c>
      <c r="K69">
        <v>2211.3000000000002</v>
      </c>
      <c r="L69">
        <v>542.9</v>
      </c>
      <c r="M69">
        <v>22</v>
      </c>
    </row>
    <row r="70" spans="1:13" x14ac:dyDescent="0.25">
      <c r="A70" t="s">
        <v>98</v>
      </c>
      <c r="B70" t="s">
        <v>170</v>
      </c>
      <c r="C70" s="2">
        <v>489717</v>
      </c>
      <c r="D70" s="17">
        <v>737.4</v>
      </c>
      <c r="E70">
        <v>8.8000000000000007</v>
      </c>
      <c r="F70">
        <v>21.4</v>
      </c>
      <c r="G70">
        <v>239.7</v>
      </c>
      <c r="H70">
        <v>467.4</v>
      </c>
      <c r="I70">
        <v>3369.5</v>
      </c>
      <c r="J70">
        <v>758.2</v>
      </c>
      <c r="K70">
        <v>2014.4</v>
      </c>
      <c r="L70">
        <v>596.9</v>
      </c>
      <c r="M70">
        <v>28.6</v>
      </c>
    </row>
    <row r="71" spans="1:13" x14ac:dyDescent="0.25">
      <c r="A71" t="s">
        <v>102</v>
      </c>
      <c r="B71" t="s">
        <v>171</v>
      </c>
      <c r="C71" s="2">
        <v>1463586</v>
      </c>
      <c r="D71" s="17">
        <v>587.20000000000005</v>
      </c>
      <c r="E71">
        <v>6.4</v>
      </c>
      <c r="F71">
        <v>71.7</v>
      </c>
      <c r="G71">
        <v>135.69999999999999</v>
      </c>
      <c r="H71">
        <v>373.4</v>
      </c>
      <c r="I71">
        <v>5029.5</v>
      </c>
      <c r="J71">
        <v>794.8</v>
      </c>
      <c r="K71">
        <v>3812.8</v>
      </c>
      <c r="L71">
        <v>422</v>
      </c>
      <c r="M71">
        <v>17.8</v>
      </c>
    </row>
    <row r="72" spans="1:13" x14ac:dyDescent="0.25">
      <c r="A72" t="s">
        <v>98</v>
      </c>
      <c r="B72" t="s">
        <v>34</v>
      </c>
      <c r="C72" s="2">
        <v>1400467</v>
      </c>
      <c r="D72" s="17">
        <v>398.6</v>
      </c>
      <c r="E72">
        <v>2.6</v>
      </c>
      <c r="F72">
        <v>40.4</v>
      </c>
      <c r="G72">
        <v>98.4</v>
      </c>
      <c r="H72">
        <v>257.10000000000002</v>
      </c>
      <c r="I72">
        <v>2082</v>
      </c>
      <c r="J72">
        <v>366.2</v>
      </c>
      <c r="K72">
        <v>1351.9</v>
      </c>
      <c r="L72">
        <v>363.9</v>
      </c>
      <c r="M72">
        <v>12.4</v>
      </c>
    </row>
    <row r="73" spans="1:13" x14ac:dyDescent="0.25">
      <c r="A73" t="s">
        <v>98</v>
      </c>
      <c r="B73" t="s">
        <v>21</v>
      </c>
      <c r="C73" s="2">
        <v>863782</v>
      </c>
      <c r="D73" s="17">
        <v>776.8</v>
      </c>
      <c r="E73">
        <v>6.1</v>
      </c>
      <c r="F73">
        <v>39.799999999999997</v>
      </c>
      <c r="G73">
        <v>417.9</v>
      </c>
      <c r="H73">
        <v>312.89999999999998</v>
      </c>
      <c r="I73">
        <v>6138</v>
      </c>
      <c r="J73">
        <v>600.4</v>
      </c>
      <c r="K73">
        <v>4737.1000000000004</v>
      </c>
      <c r="L73">
        <v>800.5</v>
      </c>
      <c r="M73">
        <v>31.5</v>
      </c>
    </row>
    <row r="74" spans="1:13" x14ac:dyDescent="0.25">
      <c r="A74" t="s">
        <v>98</v>
      </c>
      <c r="B74" t="s">
        <v>172</v>
      </c>
      <c r="C74" s="2">
        <v>1031458</v>
      </c>
      <c r="D74" s="17">
        <v>329.6</v>
      </c>
      <c r="E74">
        <v>2.9</v>
      </c>
      <c r="F74">
        <v>36.4</v>
      </c>
      <c r="G74">
        <v>110.5</v>
      </c>
      <c r="H74">
        <v>179.8</v>
      </c>
      <c r="I74">
        <v>2427.1</v>
      </c>
      <c r="J74">
        <v>474.7</v>
      </c>
      <c r="K74">
        <v>1273.7</v>
      </c>
      <c r="L74">
        <v>678.7</v>
      </c>
      <c r="M74">
        <v>9</v>
      </c>
    </row>
    <row r="75" spans="1:13" x14ac:dyDescent="0.25">
      <c r="A75" t="s">
        <v>98</v>
      </c>
      <c r="B75" t="s">
        <v>173</v>
      </c>
      <c r="C75" s="2">
        <v>337304</v>
      </c>
      <c r="D75" s="17">
        <v>482.1</v>
      </c>
      <c r="E75">
        <v>3.6</v>
      </c>
      <c r="F75">
        <v>45.7</v>
      </c>
      <c r="G75">
        <v>155.1</v>
      </c>
      <c r="H75">
        <v>277.8</v>
      </c>
      <c r="I75">
        <v>2155.3000000000002</v>
      </c>
      <c r="J75">
        <v>269.5</v>
      </c>
      <c r="K75">
        <v>1332.3</v>
      </c>
      <c r="L75">
        <v>553.5</v>
      </c>
      <c r="M75">
        <v>11</v>
      </c>
    </row>
    <row r="76" spans="1:13" x14ac:dyDescent="0.25">
      <c r="A76" t="s">
        <v>35</v>
      </c>
      <c r="B76" t="s">
        <v>23</v>
      </c>
      <c r="C76" s="2">
        <v>683700</v>
      </c>
      <c r="D76" s="17">
        <v>598.70000000000005</v>
      </c>
      <c r="E76">
        <v>3.4</v>
      </c>
      <c r="F76">
        <v>21.1</v>
      </c>
      <c r="G76">
        <v>224.1</v>
      </c>
      <c r="H76">
        <v>350.2</v>
      </c>
      <c r="I76">
        <v>5522</v>
      </c>
      <c r="J76">
        <v>1122.9000000000001</v>
      </c>
      <c r="K76">
        <v>3831.9</v>
      </c>
      <c r="L76">
        <v>567.20000000000005</v>
      </c>
      <c r="M76">
        <v>13.5</v>
      </c>
    </row>
    <row r="77" spans="1:13" x14ac:dyDescent="0.25">
      <c r="A77" t="s">
        <v>140</v>
      </c>
      <c r="B77" t="s">
        <v>17</v>
      </c>
      <c r="C77" s="2">
        <v>317095</v>
      </c>
      <c r="D77" s="17">
        <v>1817.1</v>
      </c>
      <c r="E77">
        <v>59.8</v>
      </c>
      <c r="F77">
        <v>82.9</v>
      </c>
      <c r="G77">
        <v>564.5</v>
      </c>
      <c r="H77">
        <v>1110.4000000000001</v>
      </c>
      <c r="I77">
        <v>6316.1</v>
      </c>
      <c r="J77">
        <v>1325.2</v>
      </c>
      <c r="K77">
        <v>3998.8</v>
      </c>
      <c r="L77">
        <v>992.1</v>
      </c>
      <c r="M77">
        <v>70.3</v>
      </c>
    </row>
    <row r="78" spans="1:13" x14ac:dyDescent="0.25">
      <c r="A78" t="s">
        <v>40</v>
      </c>
      <c r="B78" t="s">
        <v>174</v>
      </c>
      <c r="C78" s="2">
        <v>300721</v>
      </c>
      <c r="D78" s="17">
        <v>703.3</v>
      </c>
      <c r="E78">
        <v>5.3</v>
      </c>
      <c r="F78">
        <v>67.8</v>
      </c>
      <c r="G78">
        <v>237.4</v>
      </c>
      <c r="H78">
        <v>392.7</v>
      </c>
      <c r="I78">
        <v>3282.1</v>
      </c>
      <c r="J78">
        <v>706.6</v>
      </c>
      <c r="K78">
        <v>1994.2</v>
      </c>
      <c r="L78">
        <v>581.29999999999995</v>
      </c>
      <c r="M78">
        <v>39.9</v>
      </c>
    </row>
    <row r="79" spans="1:13" x14ac:dyDescent="0.25">
      <c r="A79" t="s">
        <v>137</v>
      </c>
      <c r="B79" t="s">
        <v>175</v>
      </c>
      <c r="C79" s="2">
        <v>255821</v>
      </c>
      <c r="D79" s="17">
        <v>741.9</v>
      </c>
      <c r="E79">
        <v>5.5</v>
      </c>
      <c r="F79">
        <v>53.2</v>
      </c>
      <c r="G79">
        <v>224</v>
      </c>
      <c r="H79">
        <v>459.3</v>
      </c>
      <c r="I79">
        <v>5622.7</v>
      </c>
      <c r="J79">
        <v>906.5</v>
      </c>
      <c r="K79">
        <v>4120.8999999999996</v>
      </c>
      <c r="L79">
        <v>595.29999999999995</v>
      </c>
      <c r="M79">
        <v>25</v>
      </c>
    </row>
    <row r="80" spans="1:13" x14ac:dyDescent="0.25">
      <c r="A80" t="s">
        <v>98</v>
      </c>
      <c r="B80" t="s">
        <v>176</v>
      </c>
      <c r="C80" s="2">
        <v>304890</v>
      </c>
      <c r="D80" s="17">
        <v>1352</v>
      </c>
      <c r="E80">
        <v>16.100000000000001</v>
      </c>
      <c r="F80">
        <v>44.3</v>
      </c>
      <c r="G80">
        <v>375.2</v>
      </c>
      <c r="H80">
        <v>916.4</v>
      </c>
      <c r="I80">
        <v>4263.2</v>
      </c>
      <c r="J80">
        <v>948.2</v>
      </c>
      <c r="K80">
        <v>2662.9</v>
      </c>
      <c r="L80">
        <v>652</v>
      </c>
      <c r="M80">
        <v>33.799999999999997</v>
      </c>
    </row>
    <row r="81" spans="1:13" x14ac:dyDescent="0.25">
      <c r="A81" t="s">
        <v>137</v>
      </c>
      <c r="B81" t="s">
        <v>177</v>
      </c>
      <c r="C81" s="2">
        <v>364383</v>
      </c>
      <c r="D81" s="17">
        <v>630.70000000000005</v>
      </c>
      <c r="E81">
        <v>9.3000000000000007</v>
      </c>
      <c r="F81">
        <v>21.1</v>
      </c>
      <c r="G81">
        <v>184.1</v>
      </c>
      <c r="H81">
        <v>416</v>
      </c>
      <c r="I81">
        <v>2295.9</v>
      </c>
      <c r="J81">
        <v>503</v>
      </c>
      <c r="K81">
        <v>1629.3</v>
      </c>
      <c r="L81">
        <v>163.6</v>
      </c>
      <c r="M81">
        <v>14.8</v>
      </c>
    </row>
    <row r="82" spans="1:13" x14ac:dyDescent="0.25">
      <c r="A82" t="s">
        <v>119</v>
      </c>
      <c r="B82" t="s">
        <v>178</v>
      </c>
      <c r="C82" s="2">
        <v>279552</v>
      </c>
      <c r="D82" s="17">
        <v>1128.9000000000001</v>
      </c>
      <c r="E82">
        <v>8.6</v>
      </c>
      <c r="F82">
        <v>81.599999999999994</v>
      </c>
      <c r="G82">
        <v>322.7</v>
      </c>
      <c r="H82">
        <v>716.1</v>
      </c>
      <c r="I82">
        <v>4475</v>
      </c>
      <c r="J82">
        <v>1476.3</v>
      </c>
      <c r="K82">
        <v>2676.8</v>
      </c>
      <c r="L82">
        <v>321.89999999999998</v>
      </c>
      <c r="M82" t="s">
        <v>112</v>
      </c>
    </row>
    <row r="83" spans="1:13" x14ac:dyDescent="0.25">
      <c r="A83" t="s">
        <v>12</v>
      </c>
      <c r="B83" t="s">
        <v>179</v>
      </c>
      <c r="C83" s="2">
        <v>529675</v>
      </c>
      <c r="D83" s="17">
        <v>655.5</v>
      </c>
      <c r="E83">
        <v>5.9</v>
      </c>
      <c r="F83">
        <v>79.7</v>
      </c>
      <c r="G83">
        <v>199.9</v>
      </c>
      <c r="H83">
        <v>370</v>
      </c>
      <c r="I83">
        <v>6642.8</v>
      </c>
      <c r="J83">
        <v>691.7</v>
      </c>
      <c r="K83">
        <v>5586.8</v>
      </c>
      <c r="L83">
        <v>364.2</v>
      </c>
      <c r="M83">
        <v>22.1</v>
      </c>
    </row>
    <row r="84" spans="1:13" x14ac:dyDescent="0.25">
      <c r="A84" t="s">
        <v>159</v>
      </c>
      <c r="B84" t="s">
        <v>180</v>
      </c>
      <c r="C84" s="2">
        <v>401520</v>
      </c>
      <c r="D84" s="17">
        <v>903.6</v>
      </c>
      <c r="E84">
        <v>13.7</v>
      </c>
      <c r="F84">
        <v>90.9</v>
      </c>
      <c r="G84">
        <v>212.7</v>
      </c>
      <c r="H84">
        <v>586.29999999999995</v>
      </c>
      <c r="I84">
        <v>5203.2</v>
      </c>
      <c r="J84">
        <v>1372.8</v>
      </c>
      <c r="K84">
        <v>3170.2</v>
      </c>
      <c r="L84">
        <v>660.2</v>
      </c>
      <c r="M84">
        <v>43.3</v>
      </c>
    </row>
    <row r="85" spans="1:13" x14ac:dyDescent="0.25">
      <c r="A85" t="s">
        <v>181</v>
      </c>
      <c r="B85" t="s">
        <v>182</v>
      </c>
      <c r="C85" s="2">
        <v>452797</v>
      </c>
      <c r="D85" s="17">
        <v>138.30000000000001</v>
      </c>
      <c r="E85">
        <v>4.2</v>
      </c>
      <c r="F85">
        <v>22.7</v>
      </c>
      <c r="G85">
        <v>59.6</v>
      </c>
      <c r="H85">
        <v>51.7</v>
      </c>
      <c r="I85">
        <v>2205.6</v>
      </c>
      <c r="J85">
        <v>211.1</v>
      </c>
      <c r="K85">
        <v>1898.4</v>
      </c>
      <c r="L85">
        <v>96.1</v>
      </c>
      <c r="M85">
        <v>21</v>
      </c>
    </row>
    <row r="86" spans="1:13" x14ac:dyDescent="0.25">
      <c r="A86" t="s">
        <v>183</v>
      </c>
      <c r="B86" t="s">
        <v>35</v>
      </c>
      <c r="C86" s="2">
        <v>672228</v>
      </c>
      <c r="D86" s="17">
        <v>1202.5999999999999</v>
      </c>
      <c r="E86">
        <v>24.1</v>
      </c>
      <c r="F86">
        <v>73.5</v>
      </c>
      <c r="G86">
        <v>506.4</v>
      </c>
      <c r="H86">
        <v>598.6</v>
      </c>
      <c r="I86">
        <v>4516.2</v>
      </c>
      <c r="J86">
        <v>442</v>
      </c>
      <c r="K86">
        <v>3599.1</v>
      </c>
      <c r="L86">
        <v>475.1</v>
      </c>
      <c r="M86" t="s">
        <v>112</v>
      </c>
    </row>
    <row r="87" spans="1:13" x14ac:dyDescent="0.25">
      <c r="A87" t="s">
        <v>184</v>
      </c>
      <c r="B87" t="s">
        <v>185</v>
      </c>
      <c r="C87" s="2">
        <v>389824</v>
      </c>
      <c r="D87" s="17">
        <v>984.8</v>
      </c>
      <c r="E87">
        <v>6.9</v>
      </c>
      <c r="F87">
        <v>89.5</v>
      </c>
      <c r="G87">
        <v>188</v>
      </c>
      <c r="H87">
        <v>700.3</v>
      </c>
      <c r="I87">
        <v>5041.2</v>
      </c>
      <c r="J87">
        <v>892.7</v>
      </c>
      <c r="K87">
        <v>3623.9</v>
      </c>
      <c r="L87">
        <v>524.6</v>
      </c>
      <c r="M87">
        <v>33.1</v>
      </c>
    </row>
    <row r="89" spans="1:13" x14ac:dyDescent="0.25">
      <c r="A89" t="s">
        <v>188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40"/>
  <sheetViews>
    <sheetView workbookViewId="0">
      <selection activeCell="K23" sqref="K23"/>
    </sheetView>
  </sheetViews>
  <sheetFormatPr defaultRowHeight="15" x14ac:dyDescent="0.25"/>
  <cols>
    <col min="1" max="1" width="4.5703125" customWidth="1"/>
    <col min="2" max="3" width="16" customWidth="1"/>
    <col min="4" max="4" width="5.42578125" customWidth="1"/>
    <col min="5" max="5" width="7.5703125" customWidth="1"/>
    <col min="6" max="6" width="6.5703125" customWidth="1"/>
    <col min="7" max="7" width="6" customWidth="1"/>
    <col min="8" max="8" width="18.7109375" customWidth="1"/>
    <col min="9" max="9" width="5" customWidth="1"/>
    <col min="10" max="10" width="11.28515625" customWidth="1"/>
    <col min="11" max="11" width="12.28515625" customWidth="1"/>
    <col min="12" max="12" width="11.28515625" customWidth="1"/>
    <col min="14" max="14" width="6.5703125" customWidth="1"/>
    <col min="15" max="15" width="22.5703125" customWidth="1"/>
  </cols>
  <sheetData>
    <row r="1" spans="1:14" ht="18.75" x14ac:dyDescent="0.3">
      <c r="A1" s="8" t="s">
        <v>58</v>
      </c>
    </row>
    <row r="2" spans="1:14" x14ac:dyDescent="0.25">
      <c r="A2" s="3" t="s">
        <v>60</v>
      </c>
      <c r="B2" s="3" t="s">
        <v>59</v>
      </c>
      <c r="C2" s="4" t="s">
        <v>61</v>
      </c>
      <c r="D2" s="3" t="s">
        <v>56</v>
      </c>
      <c r="E2" s="3" t="s">
        <v>55</v>
      </c>
      <c r="F2" s="9" t="s">
        <v>54</v>
      </c>
      <c r="G2" s="3" t="s">
        <v>57</v>
      </c>
      <c r="H2" s="4" t="s">
        <v>193</v>
      </c>
      <c r="J2" s="3" t="s">
        <v>64</v>
      </c>
      <c r="K2" s="3" t="s">
        <v>65</v>
      </c>
      <c r="L2" s="3"/>
      <c r="M2" s="2"/>
      <c r="N2" s="2"/>
    </row>
    <row r="3" spans="1:14" x14ac:dyDescent="0.25">
      <c r="A3">
        <v>1</v>
      </c>
      <c r="B3" t="s">
        <v>20</v>
      </c>
      <c r="C3" t="s">
        <v>20</v>
      </c>
      <c r="D3">
        <v>8</v>
      </c>
      <c r="E3" s="2">
        <v>731672</v>
      </c>
      <c r="F3" s="2">
        <v>91459</v>
      </c>
      <c r="G3">
        <v>91.5</v>
      </c>
      <c r="H3" t="str">
        <f>_xlfn.IFS(F3&lt;$K$4,"very low",AND(F3&gt;=$K$4,F3&lt;=$K$5),"low",AND(F3&gt;=$K$5,F3&lt;=$K$6),"high",F3&gt;$K$6,"very high")</f>
        <v>very high</v>
      </c>
      <c r="J3" s="6" t="s">
        <v>66</v>
      </c>
      <c r="K3" s="2">
        <f>MIN(F3:F28)</f>
        <v>54613</v>
      </c>
      <c r="M3" s="2"/>
      <c r="N3" s="2"/>
    </row>
    <row r="4" spans="1:14" x14ac:dyDescent="0.25">
      <c r="A4">
        <v>5</v>
      </c>
      <c r="B4" t="s">
        <v>48</v>
      </c>
      <c r="C4" t="s">
        <v>48</v>
      </c>
      <c r="D4">
        <v>8</v>
      </c>
      <c r="E4" s="2">
        <v>615381</v>
      </c>
      <c r="F4" s="2">
        <v>76922</v>
      </c>
      <c r="G4">
        <v>101</v>
      </c>
      <c r="H4" t="str">
        <f t="shared" ref="H4:H28" si="0">_xlfn.IFS(F4&lt;$K$4,"very low",AND(F4&gt;=$K$4,F4&lt;=$K$5),"low",AND(F4&gt;=$K$5,F4&lt;=$K$6),"high",F4&gt;$K$6,"very high")</f>
        <v>very high</v>
      </c>
      <c r="J4" s="5">
        <v>0.25</v>
      </c>
      <c r="K4" s="2">
        <f>_xlfn.PERCENTILE.EXC($F$3:$F$28,J4)</f>
        <v>62236.75</v>
      </c>
      <c r="M4" s="2"/>
      <c r="N4" s="2"/>
    </row>
    <row r="5" spans="1:14" x14ac:dyDescent="0.25">
      <c r="A5">
        <v>3</v>
      </c>
      <c r="B5" t="s">
        <v>41</v>
      </c>
      <c r="C5" t="s">
        <v>41</v>
      </c>
      <c r="D5">
        <v>8</v>
      </c>
      <c r="E5" s="2">
        <v>627308</v>
      </c>
      <c r="F5" s="2">
        <v>78413</v>
      </c>
      <c r="G5">
        <v>107.2</v>
      </c>
      <c r="H5" t="str">
        <f t="shared" si="0"/>
        <v>very high</v>
      </c>
      <c r="J5" s="5">
        <v>0.5</v>
      </c>
      <c r="K5" s="2">
        <f>_xlfn.PERCENTILE.EXC($F$3:$F$28,J5)</f>
        <v>68106.5</v>
      </c>
      <c r="M5" s="2"/>
      <c r="N5" s="2"/>
    </row>
    <row r="6" spans="1:14" x14ac:dyDescent="0.25">
      <c r="A6">
        <v>2</v>
      </c>
      <c r="B6" t="s">
        <v>51</v>
      </c>
      <c r="C6" t="s">
        <v>15</v>
      </c>
      <c r="D6">
        <v>8</v>
      </c>
      <c r="E6" s="2">
        <v>632011</v>
      </c>
      <c r="F6" s="2">
        <v>79001</v>
      </c>
      <c r="G6">
        <v>95.8</v>
      </c>
      <c r="H6" t="str">
        <f t="shared" si="0"/>
        <v>very high</v>
      </c>
      <c r="J6" s="5">
        <v>0.75</v>
      </c>
      <c r="K6" s="2">
        <f>_xlfn.PERCENTILE.EXC($F$3:$F$28,J6)</f>
        <v>74616.75</v>
      </c>
      <c r="M6" s="2"/>
      <c r="N6" s="2"/>
    </row>
    <row r="7" spans="1:14" x14ac:dyDescent="0.25">
      <c r="A7">
        <v>4</v>
      </c>
      <c r="B7" t="s">
        <v>52</v>
      </c>
      <c r="C7" t="s">
        <v>42</v>
      </c>
      <c r="D7">
        <v>8</v>
      </c>
      <c r="E7" s="2">
        <v>625280</v>
      </c>
      <c r="F7" s="2">
        <v>78160</v>
      </c>
      <c r="G7">
        <v>94.7</v>
      </c>
      <c r="H7" t="str">
        <f t="shared" si="0"/>
        <v>very high</v>
      </c>
      <c r="J7" s="7" t="s">
        <v>67</v>
      </c>
      <c r="K7" s="2">
        <f>MAX(F3:F28)</f>
        <v>91459</v>
      </c>
      <c r="M7" s="2"/>
      <c r="N7" s="2"/>
    </row>
    <row r="8" spans="1:14" x14ac:dyDescent="0.25">
      <c r="A8">
        <v>6</v>
      </c>
      <c r="B8" t="s">
        <v>35</v>
      </c>
      <c r="C8" t="s">
        <v>35</v>
      </c>
      <c r="D8">
        <v>8</v>
      </c>
      <c r="E8" s="2">
        <v>609672</v>
      </c>
      <c r="F8" s="2">
        <v>76209</v>
      </c>
      <c r="G8">
        <v>89.7</v>
      </c>
      <c r="H8" t="str">
        <f t="shared" si="0"/>
        <v>very high</v>
      </c>
      <c r="J8" s="2"/>
      <c r="M8" s="2"/>
      <c r="N8" s="2"/>
    </row>
    <row r="9" spans="1:14" x14ac:dyDescent="0.25">
      <c r="A9">
        <v>25</v>
      </c>
      <c r="B9" t="s">
        <v>29</v>
      </c>
      <c r="C9" t="s">
        <v>29</v>
      </c>
      <c r="D9">
        <v>8</v>
      </c>
      <c r="E9" s="2">
        <v>496287</v>
      </c>
      <c r="F9" s="2">
        <v>62035</v>
      </c>
      <c r="G9">
        <v>100.9</v>
      </c>
      <c r="H9" t="str">
        <f t="shared" si="0"/>
        <v>very low</v>
      </c>
      <c r="J9" s="24" t="s">
        <v>68</v>
      </c>
      <c r="K9" s="25" t="s">
        <v>69</v>
      </c>
      <c r="L9" s="27"/>
      <c r="M9" s="27"/>
    </row>
    <row r="10" spans="1:14" x14ac:dyDescent="0.25">
      <c r="A10">
        <v>28</v>
      </c>
      <c r="B10" t="s">
        <v>39</v>
      </c>
      <c r="C10" t="s">
        <v>39</v>
      </c>
      <c r="D10">
        <v>8</v>
      </c>
      <c r="E10" s="2">
        <v>491118</v>
      </c>
      <c r="F10" s="2">
        <v>61389</v>
      </c>
      <c r="G10">
        <v>93.7</v>
      </c>
      <c r="H10" t="str">
        <f t="shared" si="0"/>
        <v>very low</v>
      </c>
      <c r="J10" s="26" t="s">
        <v>205</v>
      </c>
      <c r="K10" s="27" t="s">
        <v>70</v>
      </c>
      <c r="L10" s="27"/>
      <c r="M10" s="27"/>
    </row>
    <row r="11" spans="1:14" x14ac:dyDescent="0.25">
      <c r="A11">
        <v>29</v>
      </c>
      <c r="B11" t="s">
        <v>28</v>
      </c>
      <c r="C11" t="s">
        <v>28</v>
      </c>
      <c r="D11">
        <v>8</v>
      </c>
      <c r="E11" s="2">
        <v>490782</v>
      </c>
      <c r="F11" s="2">
        <v>61347</v>
      </c>
      <c r="G11">
        <v>94.4</v>
      </c>
      <c r="H11" t="str">
        <f t="shared" si="0"/>
        <v>very low</v>
      </c>
      <c r="J11" s="26" t="s">
        <v>81</v>
      </c>
      <c r="K11" s="27" t="s">
        <v>208</v>
      </c>
      <c r="L11" s="27"/>
      <c r="M11" s="27"/>
    </row>
    <row r="12" spans="1:14" x14ac:dyDescent="0.25">
      <c r="A12">
        <v>27</v>
      </c>
      <c r="B12" t="s">
        <v>45</v>
      </c>
      <c r="C12" t="s">
        <v>45</v>
      </c>
      <c r="D12">
        <v>7</v>
      </c>
      <c r="E12" s="2">
        <v>430247</v>
      </c>
      <c r="F12" s="2">
        <v>61463</v>
      </c>
      <c r="G12">
        <v>91.5</v>
      </c>
      <c r="H12" t="str">
        <f t="shared" si="0"/>
        <v>very low</v>
      </c>
      <c r="J12" s="26" t="s">
        <v>82</v>
      </c>
      <c r="K12" s="27" t="s">
        <v>209</v>
      </c>
      <c r="L12" s="27"/>
      <c r="M12" s="27"/>
    </row>
    <row r="13" spans="1:14" x14ac:dyDescent="0.25">
      <c r="A13">
        <v>30</v>
      </c>
      <c r="B13" t="s">
        <v>49</v>
      </c>
      <c r="C13" t="s">
        <v>49</v>
      </c>
      <c r="D13">
        <v>8</v>
      </c>
      <c r="E13" s="2">
        <v>436910</v>
      </c>
      <c r="F13" s="2">
        <v>54613</v>
      </c>
      <c r="G13">
        <v>86.5</v>
      </c>
      <c r="H13" t="str">
        <f t="shared" si="0"/>
        <v>very low</v>
      </c>
      <c r="J13" s="26" t="s">
        <v>206</v>
      </c>
      <c r="K13" s="27" t="s">
        <v>207</v>
      </c>
      <c r="L13" s="27"/>
      <c r="M13" s="27"/>
    </row>
    <row r="14" spans="1:14" x14ac:dyDescent="0.25">
      <c r="A14">
        <v>26</v>
      </c>
      <c r="B14" t="s">
        <v>47</v>
      </c>
      <c r="C14" t="s">
        <v>47</v>
      </c>
      <c r="D14">
        <v>8</v>
      </c>
      <c r="E14" s="2">
        <v>492480</v>
      </c>
      <c r="F14" s="2">
        <v>61560</v>
      </c>
      <c r="G14">
        <v>93.5</v>
      </c>
      <c r="H14" t="str">
        <f t="shared" si="0"/>
        <v>very low</v>
      </c>
      <c r="J14" s="2"/>
      <c r="M14" s="2"/>
      <c r="N14" s="2"/>
    </row>
    <row r="15" spans="1:14" x14ac:dyDescent="0.25">
      <c r="A15">
        <v>23</v>
      </c>
      <c r="B15" t="s">
        <v>12</v>
      </c>
      <c r="C15" t="s">
        <v>12</v>
      </c>
      <c r="D15">
        <v>8</v>
      </c>
      <c r="E15" s="2">
        <v>513487</v>
      </c>
      <c r="F15" s="2">
        <v>64185</v>
      </c>
      <c r="G15">
        <v>98.7</v>
      </c>
      <c r="H15" t="str">
        <f t="shared" si="0"/>
        <v>low</v>
      </c>
      <c r="J15" s="2"/>
      <c r="M15" s="2"/>
      <c r="N15" s="2"/>
    </row>
    <row r="16" spans="1:14" x14ac:dyDescent="0.25">
      <c r="A16">
        <v>11</v>
      </c>
      <c r="B16" t="s">
        <v>38</v>
      </c>
      <c r="C16" t="s">
        <v>38</v>
      </c>
      <c r="D16">
        <v>8</v>
      </c>
      <c r="E16" s="2">
        <v>568018</v>
      </c>
      <c r="F16" s="2">
        <v>71002</v>
      </c>
      <c r="G16">
        <v>100</v>
      </c>
      <c r="H16" t="str">
        <f t="shared" si="0"/>
        <v>high</v>
      </c>
      <c r="J16" s="2"/>
      <c r="M16" s="2"/>
      <c r="N16" s="2"/>
    </row>
    <row r="17" spans="1:14" x14ac:dyDescent="0.25">
      <c r="A17">
        <v>8</v>
      </c>
      <c r="B17" t="s">
        <v>13</v>
      </c>
      <c r="C17" t="s">
        <v>13</v>
      </c>
      <c r="D17">
        <v>8</v>
      </c>
      <c r="E17" s="2">
        <v>592454</v>
      </c>
      <c r="F17" s="2">
        <v>74056</v>
      </c>
      <c r="G17">
        <v>100.4</v>
      </c>
      <c r="H17" t="str">
        <f t="shared" si="0"/>
        <v>high</v>
      </c>
      <c r="J17" s="2"/>
      <c r="M17" s="2"/>
      <c r="N17" s="2"/>
    </row>
    <row r="18" spans="1:14" x14ac:dyDescent="0.25">
      <c r="A18">
        <v>10</v>
      </c>
      <c r="B18" t="s">
        <v>32</v>
      </c>
      <c r="C18" t="s">
        <v>32</v>
      </c>
      <c r="D18">
        <v>8</v>
      </c>
      <c r="E18" s="2">
        <v>574159</v>
      </c>
      <c r="F18" s="2">
        <v>71769</v>
      </c>
      <c r="G18">
        <v>101</v>
      </c>
      <c r="H18" t="str">
        <f t="shared" si="0"/>
        <v>high</v>
      </c>
      <c r="J18" s="2"/>
      <c r="M18" s="2"/>
      <c r="N18" s="2"/>
    </row>
    <row r="19" spans="1:14" x14ac:dyDescent="0.25">
      <c r="A19">
        <v>21</v>
      </c>
      <c r="B19" t="s">
        <v>33</v>
      </c>
      <c r="C19" t="s">
        <v>33</v>
      </c>
      <c r="D19">
        <v>8</v>
      </c>
      <c r="E19" s="2">
        <v>528381</v>
      </c>
      <c r="F19" s="2">
        <v>66047</v>
      </c>
      <c r="G19">
        <v>104.8</v>
      </c>
      <c r="H19" t="str">
        <f t="shared" si="0"/>
        <v>low</v>
      </c>
      <c r="J19" s="2"/>
      <c r="M19" s="2"/>
      <c r="N19" s="2"/>
    </row>
    <row r="20" spans="1:14" x14ac:dyDescent="0.25">
      <c r="A20">
        <v>7</v>
      </c>
      <c r="B20" t="s">
        <v>36</v>
      </c>
      <c r="C20" t="s">
        <v>36</v>
      </c>
      <c r="D20">
        <v>7</v>
      </c>
      <c r="E20" s="2">
        <v>518604</v>
      </c>
      <c r="F20" s="2">
        <v>74086</v>
      </c>
      <c r="G20">
        <v>96.5</v>
      </c>
      <c r="H20" t="str">
        <f t="shared" si="0"/>
        <v>high</v>
      </c>
      <c r="J20" s="2"/>
      <c r="K20" t="s">
        <v>71</v>
      </c>
      <c r="M20" s="2"/>
      <c r="N20" s="2"/>
    </row>
    <row r="21" spans="1:14" x14ac:dyDescent="0.25">
      <c r="A21">
        <v>17</v>
      </c>
      <c r="B21" t="s">
        <v>25</v>
      </c>
      <c r="C21" t="s">
        <v>25</v>
      </c>
      <c r="D21">
        <v>8</v>
      </c>
      <c r="E21" s="2">
        <v>537548</v>
      </c>
      <c r="F21" s="2">
        <v>67193</v>
      </c>
      <c r="G21">
        <v>102.9</v>
      </c>
      <c r="H21" t="str">
        <f t="shared" si="0"/>
        <v>low</v>
      </c>
      <c r="J21" s="2"/>
      <c r="M21" s="2"/>
      <c r="N21" s="2"/>
    </row>
    <row r="22" spans="1:14" x14ac:dyDescent="0.25">
      <c r="A22">
        <v>18</v>
      </c>
      <c r="B22" t="s">
        <v>43</v>
      </c>
      <c r="C22" t="s">
        <v>43</v>
      </c>
      <c r="D22">
        <v>8</v>
      </c>
      <c r="E22" s="2">
        <v>534632</v>
      </c>
      <c r="F22" s="2">
        <v>66829</v>
      </c>
      <c r="G22">
        <v>97.2</v>
      </c>
      <c r="H22" t="str">
        <f t="shared" si="0"/>
        <v>low</v>
      </c>
      <c r="J22" s="2"/>
      <c r="M22" s="2"/>
      <c r="N22" s="2"/>
    </row>
    <row r="23" spans="1:14" x14ac:dyDescent="0.25">
      <c r="A23">
        <v>15</v>
      </c>
      <c r="B23" t="s">
        <v>24</v>
      </c>
      <c r="C23" t="s">
        <v>24</v>
      </c>
      <c r="D23">
        <v>8</v>
      </c>
      <c r="E23" s="2">
        <v>555868</v>
      </c>
      <c r="F23" s="2">
        <v>69483</v>
      </c>
      <c r="G23">
        <v>102.8</v>
      </c>
      <c r="H23" t="str">
        <f t="shared" si="0"/>
        <v>high</v>
      </c>
      <c r="J23" s="2"/>
      <c r="M23" s="2"/>
      <c r="N23" s="2"/>
    </row>
    <row r="24" spans="1:14" x14ac:dyDescent="0.25">
      <c r="A24">
        <v>22</v>
      </c>
      <c r="B24" t="s">
        <v>16</v>
      </c>
      <c r="C24" t="s">
        <v>16</v>
      </c>
      <c r="D24">
        <v>8</v>
      </c>
      <c r="E24" s="2">
        <v>514854</v>
      </c>
      <c r="F24" s="2">
        <v>64356</v>
      </c>
      <c r="G24">
        <v>98.3</v>
      </c>
      <c r="H24" t="str">
        <f t="shared" si="0"/>
        <v>low</v>
      </c>
      <c r="J24" s="2"/>
      <c r="M24" s="2"/>
      <c r="N24" s="2"/>
    </row>
    <row r="25" spans="1:14" x14ac:dyDescent="0.25">
      <c r="A25">
        <v>12</v>
      </c>
      <c r="B25" t="s">
        <v>21</v>
      </c>
      <c r="C25" t="s">
        <v>21</v>
      </c>
      <c r="D25">
        <v>8</v>
      </c>
      <c r="E25" s="2">
        <v>566392</v>
      </c>
      <c r="F25" s="2">
        <v>70799</v>
      </c>
      <c r="G25">
        <v>103.4</v>
      </c>
      <c r="H25" t="str">
        <f t="shared" si="0"/>
        <v>high</v>
      </c>
      <c r="J25" s="2"/>
      <c r="M25" s="2"/>
      <c r="N25" s="2"/>
    </row>
    <row r="26" spans="1:14" x14ac:dyDescent="0.25">
      <c r="A26">
        <v>16</v>
      </c>
      <c r="B26" t="s">
        <v>23</v>
      </c>
      <c r="C26" t="s">
        <v>23</v>
      </c>
      <c r="D26">
        <v>8</v>
      </c>
      <c r="E26" s="2">
        <v>552162</v>
      </c>
      <c r="F26" s="2">
        <v>69020</v>
      </c>
      <c r="G26">
        <v>103</v>
      </c>
      <c r="H26" t="str">
        <f t="shared" si="0"/>
        <v>high</v>
      </c>
      <c r="J26" s="2"/>
      <c r="M26" s="2"/>
      <c r="N26" s="2"/>
    </row>
    <row r="27" spans="1:14" x14ac:dyDescent="0.25">
      <c r="A27">
        <v>24</v>
      </c>
      <c r="B27" t="s">
        <v>44</v>
      </c>
      <c r="C27" t="s">
        <v>44</v>
      </c>
      <c r="D27">
        <v>8</v>
      </c>
      <c r="E27" s="2">
        <v>498435</v>
      </c>
      <c r="F27" s="2">
        <v>62304</v>
      </c>
      <c r="G27">
        <v>90.1</v>
      </c>
      <c r="H27" t="str">
        <f t="shared" si="0"/>
        <v>low</v>
      </c>
      <c r="J27" s="2"/>
      <c r="M27" s="2"/>
      <c r="N27" s="2"/>
    </row>
    <row r="28" spans="1:14" x14ac:dyDescent="0.25">
      <c r="B28" t="s">
        <v>34</v>
      </c>
      <c r="C28" t="s">
        <v>34</v>
      </c>
      <c r="F28" s="2">
        <v>66772</v>
      </c>
      <c r="H28" t="str">
        <f t="shared" si="0"/>
        <v>low</v>
      </c>
      <c r="J28" s="2"/>
      <c r="M28" s="2"/>
      <c r="N28" s="2"/>
    </row>
    <row r="29" spans="1:14" x14ac:dyDescent="0.25">
      <c r="A29">
        <v>9</v>
      </c>
      <c r="B29" t="s">
        <v>37</v>
      </c>
      <c r="D29">
        <v>8</v>
      </c>
      <c r="E29" s="2">
        <v>584305</v>
      </c>
      <c r="F29" s="2">
        <v>73038</v>
      </c>
      <c r="G29">
        <v>95.5</v>
      </c>
      <c r="J29" s="2"/>
      <c r="M29" s="2"/>
      <c r="N29" s="2"/>
    </row>
    <row r="30" spans="1:14" x14ac:dyDescent="0.25">
      <c r="A30">
        <v>13</v>
      </c>
      <c r="B30" t="s">
        <v>31</v>
      </c>
      <c r="D30">
        <v>8</v>
      </c>
      <c r="E30" s="2">
        <v>562845</v>
      </c>
      <c r="F30" s="2">
        <v>70355</v>
      </c>
      <c r="G30">
        <v>98.8</v>
      </c>
      <c r="J30" s="2"/>
      <c r="M30" s="2"/>
      <c r="N30" s="2"/>
    </row>
    <row r="31" spans="1:14" x14ac:dyDescent="0.25">
      <c r="A31">
        <v>14</v>
      </c>
      <c r="B31" t="s">
        <v>26</v>
      </c>
      <c r="D31">
        <v>8</v>
      </c>
      <c r="E31" s="2">
        <v>559047</v>
      </c>
      <c r="F31" s="2">
        <v>69880</v>
      </c>
      <c r="G31">
        <v>95.6</v>
      </c>
      <c r="J31" s="2"/>
      <c r="M31" s="2"/>
      <c r="N31" s="2"/>
    </row>
    <row r="32" spans="1:14" x14ac:dyDescent="0.25">
      <c r="A32">
        <v>19</v>
      </c>
      <c r="B32" t="s">
        <v>53</v>
      </c>
      <c r="D32">
        <v>8</v>
      </c>
      <c r="E32" s="2">
        <v>534180</v>
      </c>
      <c r="F32" s="2">
        <v>66772</v>
      </c>
      <c r="G32">
        <v>94.6</v>
      </c>
      <c r="J32" s="2"/>
      <c r="M32" s="2"/>
      <c r="N32" s="2"/>
    </row>
    <row r="33" spans="1:14" x14ac:dyDescent="0.25">
      <c r="A33">
        <v>20</v>
      </c>
      <c r="B33" t="s">
        <v>22</v>
      </c>
      <c r="D33">
        <v>8</v>
      </c>
      <c r="E33" s="2">
        <v>529488</v>
      </c>
      <c r="F33" s="2">
        <v>66186</v>
      </c>
      <c r="G33">
        <v>90.4</v>
      </c>
      <c r="J33" s="2"/>
      <c r="M33" s="2"/>
      <c r="N33" s="2"/>
    </row>
    <row r="34" spans="1:14" x14ac:dyDescent="0.25">
      <c r="A34">
        <v>31</v>
      </c>
      <c r="B34" t="s">
        <v>40</v>
      </c>
      <c r="D34">
        <v>8</v>
      </c>
      <c r="E34" s="2">
        <v>419440</v>
      </c>
      <c r="F34" s="2">
        <v>52430</v>
      </c>
      <c r="G34">
        <v>99.8</v>
      </c>
      <c r="J34" s="2"/>
      <c r="M34" s="2"/>
      <c r="N34" s="2"/>
    </row>
    <row r="35" spans="1:14" x14ac:dyDescent="0.25">
      <c r="A35">
        <v>32</v>
      </c>
      <c r="B35" t="s">
        <v>53</v>
      </c>
      <c r="D35">
        <v>8</v>
      </c>
      <c r="E35" s="2">
        <v>419220</v>
      </c>
      <c r="F35" s="2">
        <v>52402</v>
      </c>
      <c r="G35">
        <v>80.2</v>
      </c>
    </row>
    <row r="38" spans="1:14" x14ac:dyDescent="0.25">
      <c r="A38" t="s">
        <v>63</v>
      </c>
    </row>
    <row r="39" spans="1:14" x14ac:dyDescent="0.25">
      <c r="A39" t="s">
        <v>217</v>
      </c>
    </row>
    <row r="40" spans="1:14" x14ac:dyDescent="0.25">
      <c r="A40" t="s">
        <v>62</v>
      </c>
    </row>
  </sheetData>
  <sortState ref="A3:H35">
    <sortCondition ref="H3:H3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 tint="-0.249977111117893"/>
  </sheetPr>
  <dimension ref="A1"/>
  <sheetViews>
    <sheetView zoomScale="55" zoomScaleNormal="55" workbookViewId="0">
      <selection activeCell="G1" sqref="G1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590"/>
  <sheetViews>
    <sheetView tabSelected="1" zoomScaleNormal="100" workbookViewId="0">
      <selection activeCell="O7" sqref="O7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7.42578125" customWidth="1"/>
    <col min="6" max="6" width="8.7109375" customWidth="1"/>
    <col min="7" max="7" width="7" customWidth="1"/>
    <col min="9" max="9" width="7.42578125" customWidth="1"/>
    <col min="10" max="10" width="5.85546875" customWidth="1"/>
    <col min="15" max="15" width="8.7109375" customWidth="1"/>
    <col min="16" max="16" width="6.140625" customWidth="1"/>
    <col min="19" max="19" width="7.140625" customWidth="1"/>
    <col min="22" max="22" width="6.42578125" customWidth="1"/>
    <col min="25" max="25" width="7.42578125" customWidth="1"/>
    <col min="28" max="28" width="6.5703125" customWidth="1"/>
    <col min="31" max="31" width="7.7109375" customWidth="1"/>
    <col min="34" max="34" width="6.42578125" customWidth="1"/>
  </cols>
  <sheetData>
    <row r="1" spans="1:34" ht="18.75" x14ac:dyDescent="0.3">
      <c r="A1" s="8" t="s">
        <v>212</v>
      </c>
      <c r="E1" s="8" t="s">
        <v>210</v>
      </c>
      <c r="L1" s="8" t="s">
        <v>211</v>
      </c>
      <c r="R1" s="8" t="s">
        <v>213</v>
      </c>
      <c r="X1" s="8" t="s">
        <v>214</v>
      </c>
      <c r="AD1" s="8" t="s">
        <v>219</v>
      </c>
    </row>
    <row r="2" spans="1:34" ht="18.75" x14ac:dyDescent="0.3">
      <c r="A2" s="8" t="s">
        <v>215</v>
      </c>
    </row>
    <row r="3" spans="1:34" x14ac:dyDescent="0.25">
      <c r="A3" s="3"/>
      <c r="N3" s="31"/>
    </row>
    <row r="4" spans="1:34" x14ac:dyDescent="0.25">
      <c r="A4" s="3" t="s">
        <v>194</v>
      </c>
      <c r="B4" s="20">
        <v>0.5302643329631882</v>
      </c>
      <c r="E4" s="3" t="s">
        <v>202</v>
      </c>
      <c r="F4" s="21">
        <f>SUM(I10:I20)</f>
        <v>27.923667763378262</v>
      </c>
      <c r="L4" s="3" t="s">
        <v>202</v>
      </c>
      <c r="M4" s="21">
        <f>SUM(O10:O20)</f>
        <v>9.2985050362401349</v>
      </c>
      <c r="N4" s="31" t="s">
        <v>218</v>
      </c>
      <c r="O4" s="32">
        <f>2*(('Very Low'!B3+Low!B3+High!B3+'Very High'!B3)-B6)</f>
        <v>148.42117107843387</v>
      </c>
      <c r="P4" s="32"/>
      <c r="R4" s="3" t="s">
        <v>202</v>
      </c>
      <c r="S4" s="21">
        <f>SUM(U10:U20)</f>
        <v>11.332034738431151</v>
      </c>
      <c r="T4" s="31" t="s">
        <v>218</v>
      </c>
      <c r="U4" s="32">
        <f>2*(('Very Low (2)'!B3+'Low (2)'!B3+'High (2)'!B3+'Very High (2)'!B3)-'All + Comparison'!B6)</f>
        <v>129.96818721962291</v>
      </c>
      <c r="V4" s="32"/>
      <c r="X4" s="3" t="s">
        <v>202</v>
      </c>
      <c r="Y4" s="21">
        <f>SUM(AA10:AA20)</f>
        <v>26.785965595209724</v>
      </c>
      <c r="Z4" s="31" t="s">
        <v>218</v>
      </c>
      <c r="AA4" s="32">
        <f>2*((Win!B3+Lose!B3)-'All + Comparison'!B6)</f>
        <v>9.5580596704717209</v>
      </c>
      <c r="AB4" s="32"/>
      <c r="AD4" s="3" t="s">
        <v>202</v>
      </c>
      <c r="AE4" s="21">
        <f>SUM(AG10:AG20)</f>
        <v>28.294509083379765</v>
      </c>
      <c r="AF4" s="31" t="s">
        <v>218</v>
      </c>
      <c r="AG4" s="32">
        <f>2*((Weekday!B3+Weekend!B3)-'All + Comparison'!B6)</f>
        <v>8.0538613368644292</v>
      </c>
    </row>
    <row r="5" spans="1:34" x14ac:dyDescent="0.25">
      <c r="A5" s="3" t="s">
        <v>195</v>
      </c>
      <c r="B5" s="20">
        <v>8.0607768264109744E-2</v>
      </c>
      <c r="E5" s="3" t="s">
        <v>203</v>
      </c>
      <c r="F5">
        <f>COUNT(E10:E20)-2-1</f>
        <v>7</v>
      </c>
      <c r="L5" s="3" t="s">
        <v>203</v>
      </c>
      <c r="M5">
        <f>COUNT(L10:L20)-2-1</f>
        <v>7</v>
      </c>
      <c r="N5" s="31" t="s">
        <v>203</v>
      </c>
      <c r="O5">
        <f>2*4-2</f>
        <v>6</v>
      </c>
      <c r="R5" s="3" t="s">
        <v>203</v>
      </c>
      <c r="S5">
        <f>COUNT(R10:R20)-2-1</f>
        <v>7</v>
      </c>
      <c r="T5" s="31" t="s">
        <v>203</v>
      </c>
      <c r="U5">
        <f>2*4-2</f>
        <v>6</v>
      </c>
      <c r="X5" s="3" t="s">
        <v>203</v>
      </c>
      <c r="Y5">
        <f>COUNT(X10:X20)-2-1</f>
        <v>7</v>
      </c>
      <c r="Z5" s="31" t="s">
        <v>203</v>
      </c>
      <c r="AA5">
        <f>2*2-2</f>
        <v>2</v>
      </c>
      <c r="AD5" s="3" t="s">
        <v>203</v>
      </c>
      <c r="AE5">
        <f>COUNT(AD10:AD20)-2-1</f>
        <v>7</v>
      </c>
      <c r="AF5" s="31" t="s">
        <v>203</v>
      </c>
      <c r="AG5">
        <f>2*2-2</f>
        <v>2</v>
      </c>
    </row>
    <row r="6" spans="1:34" x14ac:dyDescent="0.25">
      <c r="A6" s="3" t="s">
        <v>197</v>
      </c>
      <c r="B6" s="21">
        <f>SUM(C10:C590)</f>
        <v>-1666.9247541497784</v>
      </c>
      <c r="E6" s="3" t="s">
        <v>204</v>
      </c>
      <c r="F6" s="30">
        <f>_xlfn.CHISQ.DIST.RT(F4,F5)</f>
        <v>2.2700661115966633E-4</v>
      </c>
      <c r="L6" s="3" t="s">
        <v>204</v>
      </c>
      <c r="M6" s="19">
        <f>_xlfn.CHISQ.DIST.RT(M4,M5)</f>
        <v>0.23192914938734618</v>
      </c>
      <c r="N6" s="31" t="s">
        <v>204</v>
      </c>
      <c r="O6" s="33">
        <f>_xlfn.CHISQ.DIST.RT(O4,O5)</f>
        <v>1.6686179641983969E-29</v>
      </c>
      <c r="P6" s="33"/>
      <c r="R6" s="3" t="s">
        <v>204</v>
      </c>
      <c r="S6" s="19">
        <f>_xlfn.CHISQ.DIST.RT(S4,S5)</f>
        <v>0.12477729434038695</v>
      </c>
      <c r="T6" s="31" t="s">
        <v>204</v>
      </c>
      <c r="U6" s="33">
        <f>_xlfn.CHISQ.DIST.RT(U4,U5)</f>
        <v>1.305313969312846E-25</v>
      </c>
      <c r="V6" s="33"/>
      <c r="X6" s="3" t="s">
        <v>204</v>
      </c>
      <c r="Y6" s="29">
        <f>_xlfn.CHISQ.DIST.RT(Y4,Y5)</f>
        <v>3.6416853581044251E-4</v>
      </c>
      <c r="Z6" s="31" t="s">
        <v>204</v>
      </c>
      <c r="AA6" s="19">
        <f>_xlfn.CHISQ.DIST.RT(AA4,AA5)</f>
        <v>8.4041484223672663E-3</v>
      </c>
      <c r="AB6" s="19"/>
      <c r="AD6" s="3" t="s">
        <v>204</v>
      </c>
      <c r="AE6" s="29">
        <f>_xlfn.CHISQ.DIST.RT(AE4,AE5)</f>
        <v>1.9444353950546714E-4</v>
      </c>
      <c r="AF6" s="31" t="s">
        <v>204</v>
      </c>
      <c r="AG6" s="19">
        <f>_xlfn.CHISQ.DIST.RT(AG4,AG5)</f>
        <v>1.7828969075577988E-2</v>
      </c>
    </row>
    <row r="7" spans="1:34" x14ac:dyDescent="0.25">
      <c r="A7" s="3"/>
      <c r="B7" s="21"/>
      <c r="E7" s="3" t="s">
        <v>226</v>
      </c>
      <c r="F7" s="19">
        <f>AVERAGE(J10:J20)</f>
        <v>0.31858660966525248</v>
      </c>
      <c r="L7" s="3" t="s">
        <v>226</v>
      </c>
      <c r="M7" s="19">
        <f>AVERAGE(P10:P20)</f>
        <v>0.21237604493316919</v>
      </c>
      <c r="N7" s="31"/>
      <c r="O7" s="33"/>
      <c r="P7" s="33"/>
      <c r="R7" s="3" t="s">
        <v>226</v>
      </c>
      <c r="S7" s="19">
        <f>AVERAGE(V10:V20)</f>
        <v>0.22693046111958928</v>
      </c>
      <c r="T7" s="31"/>
      <c r="U7" s="33"/>
      <c r="V7" s="33"/>
      <c r="X7" s="3" t="s">
        <v>226</v>
      </c>
      <c r="Y7" s="19">
        <f>AVERAGE(AB10:AB20)</f>
        <v>0.31842572341646036</v>
      </c>
      <c r="Z7" s="31"/>
      <c r="AA7" s="19"/>
      <c r="AB7" s="19"/>
      <c r="AD7" s="3" t="s">
        <v>226</v>
      </c>
      <c r="AE7" s="19">
        <f>AVERAGE(AH10:AH20)</f>
        <v>0.3193982114685518</v>
      </c>
      <c r="AF7" s="31"/>
      <c r="AG7" s="19"/>
    </row>
    <row r="9" spans="1:34" x14ac:dyDescent="0.25">
      <c r="A9" s="3" t="s">
        <v>9</v>
      </c>
      <c r="B9" s="3" t="s">
        <v>196</v>
      </c>
      <c r="C9" s="3" t="s">
        <v>197</v>
      </c>
      <c r="E9" s="3" t="s">
        <v>201</v>
      </c>
      <c r="F9" s="3" t="s">
        <v>196</v>
      </c>
      <c r="G9" s="23" t="s">
        <v>200</v>
      </c>
      <c r="H9" s="3" t="s">
        <v>198</v>
      </c>
      <c r="I9" s="3" t="s">
        <v>202</v>
      </c>
      <c r="J9" s="3" t="s">
        <v>227</v>
      </c>
      <c r="L9" s="3" t="s">
        <v>201</v>
      </c>
      <c r="M9" s="23" t="s">
        <v>200</v>
      </c>
      <c r="N9" s="3" t="s">
        <v>198</v>
      </c>
      <c r="O9" s="3" t="s">
        <v>202</v>
      </c>
      <c r="P9" s="3" t="s">
        <v>227</v>
      </c>
      <c r="R9" s="3" t="s">
        <v>201</v>
      </c>
      <c r="S9" s="23" t="s">
        <v>200</v>
      </c>
      <c r="T9" s="3" t="s">
        <v>198</v>
      </c>
      <c r="U9" s="3" t="s">
        <v>202</v>
      </c>
      <c r="V9" s="3" t="s">
        <v>227</v>
      </c>
      <c r="X9" s="3" t="s">
        <v>201</v>
      </c>
      <c r="Y9" s="23" t="s">
        <v>200</v>
      </c>
      <c r="Z9" s="3" t="s">
        <v>198</v>
      </c>
      <c r="AA9" s="3" t="s">
        <v>202</v>
      </c>
      <c r="AB9" s="3" t="s">
        <v>227</v>
      </c>
      <c r="AD9" s="3" t="s">
        <v>201</v>
      </c>
      <c r="AE9" s="23" t="s">
        <v>200</v>
      </c>
      <c r="AF9" s="3" t="s">
        <v>198</v>
      </c>
      <c r="AG9" s="3" t="s">
        <v>202</v>
      </c>
      <c r="AH9" s="3" t="s">
        <v>227</v>
      </c>
    </row>
    <row r="10" spans="1:34" x14ac:dyDescent="0.25">
      <c r="A10">
        <v>5</v>
      </c>
      <c r="B10" s="19">
        <f>_xlfn.GAMMA($B$4+A10)/(_xlfn.GAMMA($B$4)*FACT(A10))*(($B$5/($B$5+1))^$B$4)*(1/($B$5+1))^A10</f>
        <v>4.6889062725604766E-2</v>
      </c>
      <c r="C10" s="22">
        <f>LN(B10)</f>
        <v>-3.0599708348711059</v>
      </c>
      <c r="E10">
        <v>0</v>
      </c>
      <c r="F10" s="19">
        <f>_xlfn.GAMMA($B$4+E10)/(_xlfn.GAMMA($B$4)*FACT(E10))*(($B$5/($B$5+1))^$B$4)*(1/($B$5+1))^E10</f>
        <v>0.25248622560460365</v>
      </c>
      <c r="G10">
        <f>COUNTIF($A$10:$A$590,E10)</f>
        <v>129</v>
      </c>
      <c r="H10" s="21">
        <f>SUM($G$10:$G$20)*F10</f>
        <v>146.69449707627473</v>
      </c>
      <c r="I10" s="20">
        <f>(G10-H10)^2/H10</f>
        <v>2.1343351865441762</v>
      </c>
      <c r="J10" s="18">
        <f>ABS(G10-H10)/G10</f>
        <v>0.13716664400212969</v>
      </c>
      <c r="L10">
        <v>0</v>
      </c>
      <c r="M10">
        <f t="shared" ref="M10:M20" si="0">G10</f>
        <v>129</v>
      </c>
      <c r="N10" s="21">
        <f>'Very Low'!H6+Low!H6+High!H6+'Very High'!H6</f>
        <v>133.91584493972982</v>
      </c>
      <c r="O10" s="20">
        <f>(M10-N10)^2/N10</f>
        <v>0.18045311577836995</v>
      </c>
      <c r="P10" s="18">
        <f>ABS(M10-N10)/M10</f>
        <v>3.8107325114184673E-2</v>
      </c>
      <c r="R10">
        <v>0</v>
      </c>
      <c r="S10">
        <f t="shared" ref="S10:S20" si="1">G10</f>
        <v>129</v>
      </c>
      <c r="T10" s="21">
        <f>'Very Low (2)'!H6+'Low (2)'!H6+'High (2)'!H6+'Very High (2)'!H6</f>
        <v>136.45966198164831</v>
      </c>
      <c r="U10" s="20">
        <f>(S10-T10)^2/T10</f>
        <v>0.40778759138310616</v>
      </c>
      <c r="V10" s="18">
        <f>ABS(S10-T10)/S10</f>
        <v>5.7826837067041163E-2</v>
      </c>
      <c r="X10">
        <v>0</v>
      </c>
      <c r="Y10">
        <f t="shared" ref="Y10:Y20" si="2">G10</f>
        <v>129</v>
      </c>
      <c r="Z10" s="21">
        <f>Win!H6+Lose!H6</f>
        <v>145.7767317898529</v>
      </c>
      <c r="AA10" s="20">
        <f>(Y10-Z10)^2/Z10</f>
        <v>1.9307520898081523</v>
      </c>
      <c r="AB10" s="37">
        <f>ABS(Y10-Z10)/Y10</f>
        <v>0.13005218441746436</v>
      </c>
      <c r="AD10">
        <v>0</v>
      </c>
      <c r="AE10">
        <f t="shared" ref="AE10:AE20" si="3">G10</f>
        <v>129</v>
      </c>
      <c r="AF10" s="21">
        <f>Weekday!H6+Weekend!H6</f>
        <v>147.09794534911424</v>
      </c>
      <c r="AG10" s="20">
        <f>(AE10-AF10)^2/AF10</f>
        <v>2.2266499037914542</v>
      </c>
      <c r="AH10" s="18">
        <f>ABS(AE10-AF10)/AE10</f>
        <v>0.14029414999313364</v>
      </c>
    </row>
    <row r="11" spans="1:34" x14ac:dyDescent="0.25">
      <c r="A11">
        <v>6</v>
      </c>
      <c r="B11" s="19">
        <f t="shared" ref="B11:B74" si="4">_xlfn.GAMMA($B$4+A11)/(_xlfn.GAMMA($B$4)*FACT(A11))*(($B$5/($B$5+1))^$B$4)*(1/($B$5+1))^A11</f>
        <v>3.9994300555208244E-2</v>
      </c>
      <c r="C11" s="22">
        <f t="shared" ref="C11:C74" si="5">LN(B11)</f>
        <v>-3.2190183211401062</v>
      </c>
      <c r="E11">
        <v>1</v>
      </c>
      <c r="F11" s="19">
        <f>_xlfn.GAMMA($B$4+E11)/(_xlfn.GAMMA($B$4)*FACT(E11))*(($B$5/($B$5+1))^$B$4)*(1/($B$5+1))^E11</f>
        <v>0.12389735104134075</v>
      </c>
      <c r="G11">
        <f t="shared" ref="G11:G19" si="6">COUNTIF($A$10:$A$590,E11)</f>
        <v>93</v>
      </c>
      <c r="H11" s="21">
        <f t="shared" ref="H11:H20" si="7">SUM($G$10:$G$20)*F11</f>
        <v>71.984360955018971</v>
      </c>
      <c r="I11" s="20">
        <f t="shared" ref="I11:I20" si="8">(G11-H11)^2/H11</f>
        <v>6.1354588498036451</v>
      </c>
      <c r="J11" s="18">
        <f t="shared" ref="J11:J20" si="9">ABS(G11-H11)/G11</f>
        <v>0.22597461338689279</v>
      </c>
      <c r="L11">
        <v>1</v>
      </c>
      <c r="M11">
        <f t="shared" si="0"/>
        <v>93</v>
      </c>
      <c r="N11" s="21">
        <f>'Very Low'!H7+Low!H7+High!H7+'Very High'!H7</f>
        <v>85.871534759920024</v>
      </c>
      <c r="O11" s="20">
        <f t="shared" ref="O11:O19" si="10">(M11-N11)^2/N11</f>
        <v>0.59175624170567453</v>
      </c>
      <c r="P11" s="18">
        <f t="shared" ref="P11:P20" si="11">ABS(M11-N11)/M11</f>
        <v>7.6650163871827701E-2</v>
      </c>
      <c r="R11">
        <v>1</v>
      </c>
      <c r="S11">
        <f t="shared" si="1"/>
        <v>93</v>
      </c>
      <c r="T11" s="21">
        <f>'Very Low (2)'!H7+'Low (2)'!H7+'High (2)'!H7+'Very High (2)'!H7</f>
        <v>82.558717250018901</v>
      </c>
      <c r="U11" s="20">
        <f t="shared" ref="U11:U19" si="12">(S11-T11)^2/T11</f>
        <v>1.3205193721081936</v>
      </c>
      <c r="V11" s="18">
        <f t="shared" ref="V11:V20" si="13">ABS(S11-T11)/S11</f>
        <v>0.11227185752667848</v>
      </c>
      <c r="X11">
        <v>1</v>
      </c>
      <c r="Y11">
        <f t="shared" si="2"/>
        <v>93</v>
      </c>
      <c r="Z11" s="21">
        <f>Win!H7+Lose!H7</f>
        <v>72.301691045314399</v>
      </c>
      <c r="AA11" s="20">
        <f t="shared" ref="AA11:AA19" si="14">(Y11-Z11)^2/Z11</f>
        <v>5.9254491477261571</v>
      </c>
      <c r="AB11" s="37">
        <f t="shared" ref="AB11:AB20" si="15">ABS(Y11-Z11)/Y11</f>
        <v>0.22256246187833978</v>
      </c>
      <c r="AD11">
        <v>1</v>
      </c>
      <c r="AE11">
        <f t="shared" si="3"/>
        <v>93</v>
      </c>
      <c r="AF11" s="21">
        <f>Weekday!H7+Weekend!H7</f>
        <v>71.788972173554455</v>
      </c>
      <c r="AG11" s="20">
        <f t="shared" ref="AG11:AG19" si="16">(AE11-AF11)^2/AF11</f>
        <v>6.267086543133205</v>
      </c>
      <c r="AH11" s="18">
        <f t="shared" ref="AH11:AH20" si="17">ABS(AE11-AF11)/AE11</f>
        <v>0.22807556802629617</v>
      </c>
    </row>
    <row r="12" spans="1:34" x14ac:dyDescent="0.25">
      <c r="A12">
        <v>9</v>
      </c>
      <c r="B12" s="19">
        <f t="shared" si="4"/>
        <v>2.6379513710731814E-2</v>
      </c>
      <c r="C12" s="22">
        <f t="shared" si="5"/>
        <v>-3.6351675658760758</v>
      </c>
      <c r="E12">
        <v>2</v>
      </c>
      <c r="F12" s="19">
        <f>_xlfn.GAMMA($B$4+E12)/(_xlfn.GAMMA($B$4)*FACT(E12))*(($B$5/($B$5+1))^$B$4)*(1/($B$5+1))^E12</f>
        <v>8.7726417861936218E-2</v>
      </c>
      <c r="G12">
        <f t="shared" si="6"/>
        <v>68</v>
      </c>
      <c r="H12" s="21">
        <f t="shared" si="7"/>
        <v>50.969048777784941</v>
      </c>
      <c r="I12" s="20">
        <f t="shared" si="8"/>
        <v>5.6907732533531101</v>
      </c>
      <c r="J12" s="18">
        <f t="shared" si="9"/>
        <v>0.25045516503257437</v>
      </c>
      <c r="L12">
        <v>2</v>
      </c>
      <c r="M12">
        <f t="shared" si="0"/>
        <v>68</v>
      </c>
      <c r="N12" s="21">
        <f>'Very Low'!H8+Low!H8+High!H8+'Very High'!H8</f>
        <v>61.652082714912034</v>
      </c>
      <c r="O12" s="20">
        <f t="shared" si="10"/>
        <v>0.65360409711790668</v>
      </c>
      <c r="P12" s="18">
        <f t="shared" si="11"/>
        <v>9.3351724780705386E-2</v>
      </c>
      <c r="R12">
        <v>2</v>
      </c>
      <c r="S12">
        <f t="shared" si="1"/>
        <v>68</v>
      </c>
      <c r="T12" s="21">
        <f>'Very Low (2)'!H8+'Low (2)'!H8+'High (2)'!H8+'Very High (2)'!H8</f>
        <v>59.336793348676103</v>
      </c>
      <c r="U12" s="20">
        <f t="shared" si="12"/>
        <v>1.2648332551866339</v>
      </c>
      <c r="V12" s="18">
        <f t="shared" si="13"/>
        <v>0.12740009781358672</v>
      </c>
      <c r="X12">
        <v>2</v>
      </c>
      <c r="Y12">
        <f t="shared" si="2"/>
        <v>68</v>
      </c>
      <c r="Z12" s="21">
        <f>Win!H8+Lose!H8</f>
        <v>51.554453428628662</v>
      </c>
      <c r="AA12" s="20">
        <f t="shared" si="14"/>
        <v>5.2460259792213577</v>
      </c>
      <c r="AB12" s="37">
        <f t="shared" si="15"/>
        <v>0.24184627310840204</v>
      </c>
      <c r="AD12">
        <v>2</v>
      </c>
      <c r="AE12">
        <f t="shared" si="3"/>
        <v>68</v>
      </c>
      <c r="AF12" s="21">
        <f>Weekday!H8+Weekend!H8</f>
        <v>50.848334560088396</v>
      </c>
      <c r="AG12" s="20">
        <f t="shared" si="16"/>
        <v>5.7854328938742468</v>
      </c>
      <c r="AH12" s="18">
        <f t="shared" si="17"/>
        <v>0.25223037411634713</v>
      </c>
    </row>
    <row r="13" spans="1:34" x14ac:dyDescent="0.25">
      <c r="A13">
        <v>6</v>
      </c>
      <c r="B13" s="19">
        <f t="shared" si="4"/>
        <v>3.9994300555208244E-2</v>
      </c>
      <c r="C13" s="22">
        <f t="shared" si="5"/>
        <v>-3.2190183211401062</v>
      </c>
      <c r="E13">
        <v>3</v>
      </c>
      <c r="F13" s="19">
        <f t="shared" ref="F13:F19" si="18">_xlfn.GAMMA($B$4+E13)/(_xlfn.GAMMA($B$4)*FACT(E13))*(($B$5/($B$5+1))^$B$4)*(1/($B$5+1))^E13</f>
        <v>6.8471044009877469E-2</v>
      </c>
      <c r="G13">
        <f t="shared" si="6"/>
        <v>51</v>
      </c>
      <c r="H13" s="21">
        <f t="shared" si="7"/>
        <v>39.781676569738806</v>
      </c>
      <c r="I13" s="20">
        <f t="shared" si="8"/>
        <v>3.1635363674360488</v>
      </c>
      <c r="J13" s="18">
        <f t="shared" si="9"/>
        <v>0.21996712608355282</v>
      </c>
      <c r="L13">
        <v>3</v>
      </c>
      <c r="M13">
        <f t="shared" si="0"/>
        <v>51</v>
      </c>
      <c r="N13" s="21">
        <f>'Very Low'!H9+Low!H9+High!H9+'Very High'!H9</f>
        <v>45.885944397199921</v>
      </c>
      <c r="O13" s="20">
        <f t="shared" si="10"/>
        <v>0.56996897529533763</v>
      </c>
      <c r="P13" s="18">
        <f t="shared" si="11"/>
        <v>0.1002756000549035</v>
      </c>
      <c r="R13">
        <v>3</v>
      </c>
      <c r="S13">
        <f t="shared" si="1"/>
        <v>51</v>
      </c>
      <c r="T13" s="21">
        <f>'Very Low (2)'!H9+'Low (2)'!H9+'High (2)'!H9+'Very High (2)'!H9</f>
        <v>44.687540934551251</v>
      </c>
      <c r="U13" s="20">
        <f t="shared" si="12"/>
        <v>0.89168342270893042</v>
      </c>
      <c r="V13" s="18">
        <f t="shared" si="13"/>
        <v>0.12377370716566174</v>
      </c>
      <c r="X13">
        <v>3</v>
      </c>
      <c r="Y13">
        <f t="shared" si="2"/>
        <v>51</v>
      </c>
      <c r="Z13" s="21">
        <f>Win!H9+Lose!H9</f>
        <v>40.346927441958435</v>
      </c>
      <c r="AA13" s="20">
        <f t="shared" si="14"/>
        <v>2.8128029102131196</v>
      </c>
      <c r="AB13" s="37">
        <f t="shared" si="15"/>
        <v>0.20888377564787383</v>
      </c>
      <c r="AD13">
        <v>3</v>
      </c>
      <c r="AE13">
        <f t="shared" si="3"/>
        <v>51</v>
      </c>
      <c r="AF13" s="21">
        <f>Weekday!H9+Weekend!H9</f>
        <v>39.711390677806968</v>
      </c>
      <c r="AG13" s="20">
        <f t="shared" si="16"/>
        <v>3.208970984245088</v>
      </c>
      <c r="AH13" s="18">
        <f t="shared" si="17"/>
        <v>0.22134528082731436</v>
      </c>
    </row>
    <row r="14" spans="1:34" x14ac:dyDescent="0.25">
      <c r="A14">
        <v>3</v>
      </c>
      <c r="B14" s="19">
        <f t="shared" si="4"/>
        <v>6.8471044009877469E-2</v>
      </c>
      <c r="C14" s="22">
        <f t="shared" si="5"/>
        <v>-2.6813443382674773</v>
      </c>
      <c r="E14">
        <v>4</v>
      </c>
      <c r="F14" s="19">
        <f t="shared" si="18"/>
        <v>5.5922438188910149E-2</v>
      </c>
      <c r="G14">
        <f t="shared" si="6"/>
        <v>36</v>
      </c>
      <c r="H14" s="21">
        <f t="shared" si="7"/>
        <v>32.490936587756799</v>
      </c>
      <c r="I14" s="20">
        <f t="shared" si="8"/>
        <v>0.37898341273990438</v>
      </c>
      <c r="J14" s="18">
        <f t="shared" si="9"/>
        <v>9.7473983673422249E-2</v>
      </c>
      <c r="L14">
        <v>4</v>
      </c>
      <c r="M14">
        <f t="shared" si="0"/>
        <v>36</v>
      </c>
      <c r="N14" s="21">
        <f>'Very Low'!H10+Low!H10+High!H10+'Very High'!H10</f>
        <v>35.140829349715261</v>
      </c>
      <c r="O14" s="20">
        <f t="shared" si="10"/>
        <v>2.100616917616038E-2</v>
      </c>
      <c r="P14" s="18">
        <f t="shared" si="11"/>
        <v>2.3865851396798296E-2</v>
      </c>
      <c r="R14">
        <v>4</v>
      </c>
      <c r="S14">
        <f t="shared" si="1"/>
        <v>36</v>
      </c>
      <c r="T14" s="21">
        <f>'Very Low (2)'!H10+'Low (2)'!H10+'High (2)'!H10+'Very High (2)'!H10</f>
        <v>34.683990345912235</v>
      </c>
      <c r="U14" s="20">
        <f t="shared" si="12"/>
        <v>4.993316490921907E-2</v>
      </c>
      <c r="V14" s="18">
        <f t="shared" si="13"/>
        <v>3.6555823724660125E-2</v>
      </c>
      <c r="X14">
        <v>4</v>
      </c>
      <c r="Y14">
        <f t="shared" si="2"/>
        <v>36</v>
      </c>
      <c r="Z14" s="21">
        <f>Win!H10+Lose!H10</f>
        <v>32.963920032356882</v>
      </c>
      <c r="AA14" s="20">
        <f t="shared" si="14"/>
        <v>0.27963244543961419</v>
      </c>
      <c r="AB14" s="37">
        <f t="shared" si="15"/>
        <v>8.4335554656753298E-2</v>
      </c>
      <c r="AD14">
        <v>4</v>
      </c>
      <c r="AE14">
        <f t="shared" si="3"/>
        <v>36</v>
      </c>
      <c r="AF14" s="21">
        <f>Weekday!H10+Weekend!H10</f>
        <v>32.451049979018208</v>
      </c>
      <c r="AG14" s="20">
        <f t="shared" si="16"/>
        <v>0.38812446005815548</v>
      </c>
      <c r="AH14" s="18">
        <f t="shared" si="17"/>
        <v>9.8581945027271994E-2</v>
      </c>
    </row>
    <row r="15" spans="1:34" x14ac:dyDescent="0.25">
      <c r="A15">
        <v>4</v>
      </c>
      <c r="B15" s="19">
        <f t="shared" si="4"/>
        <v>5.5922438188910149E-2</v>
      </c>
      <c r="C15" s="22">
        <f t="shared" si="5"/>
        <v>-2.8837895806317344</v>
      </c>
      <c r="E15">
        <v>5</v>
      </c>
      <c r="F15" s="19">
        <f t="shared" si="18"/>
        <v>4.6889062725604766E-2</v>
      </c>
      <c r="G15">
        <f t="shared" si="6"/>
        <v>21</v>
      </c>
      <c r="H15" s="21">
        <f t="shared" si="7"/>
        <v>27.242545443576368</v>
      </c>
      <c r="I15" s="20">
        <f t="shared" si="8"/>
        <v>1.4304600756132657</v>
      </c>
      <c r="J15" s="18">
        <f t="shared" si="9"/>
        <v>0.29726406874173184</v>
      </c>
      <c r="L15">
        <v>5</v>
      </c>
      <c r="M15">
        <f t="shared" si="0"/>
        <v>21</v>
      </c>
      <c r="N15" s="21">
        <f>'Very Low'!H11+Low!H11+High!H11+'Very High'!H11</f>
        <v>27.640474933225946</v>
      </c>
      <c r="O15" s="20">
        <f t="shared" si="10"/>
        <v>1.5953382655446164</v>
      </c>
      <c r="P15" s="18">
        <f t="shared" si="11"/>
        <v>0.31621309205837839</v>
      </c>
      <c r="R15">
        <v>5</v>
      </c>
      <c r="S15">
        <f t="shared" si="1"/>
        <v>21</v>
      </c>
      <c r="T15" s="21">
        <f>'Very Low (2)'!H11+'Low (2)'!H11+'High (2)'!H11+'Very High (2)'!H11</f>
        <v>27.602547539671463</v>
      </c>
      <c r="U15" s="20">
        <f t="shared" si="12"/>
        <v>1.5793337173305182</v>
      </c>
      <c r="V15" s="18">
        <f t="shared" si="13"/>
        <v>0.3144070256986411</v>
      </c>
      <c r="X15">
        <v>5</v>
      </c>
      <c r="Y15">
        <f t="shared" si="2"/>
        <v>21</v>
      </c>
      <c r="Z15" s="21">
        <f>Win!H11+Lose!H11</f>
        <v>27.609646939438058</v>
      </c>
      <c r="AA15" s="20">
        <f t="shared" si="14"/>
        <v>1.5823249301177793</v>
      </c>
      <c r="AB15" s="37">
        <f t="shared" si="15"/>
        <v>0.31474509235419323</v>
      </c>
      <c r="AD15">
        <v>5</v>
      </c>
      <c r="AE15">
        <f t="shared" si="3"/>
        <v>21</v>
      </c>
      <c r="AF15" s="21">
        <f>Weekday!H11+Weekend!H11</f>
        <v>27.221220569560195</v>
      </c>
      <c r="AG15" s="20">
        <f t="shared" si="16"/>
        <v>1.421816677037572</v>
      </c>
      <c r="AH15" s="18">
        <f t="shared" si="17"/>
        <v>0.29624859855048546</v>
      </c>
    </row>
    <row r="16" spans="1:34" x14ac:dyDescent="0.25">
      <c r="A16">
        <v>1</v>
      </c>
      <c r="B16" s="19">
        <f t="shared" si="4"/>
        <v>0.12389735104134075</v>
      </c>
      <c r="C16" s="22">
        <f t="shared" si="5"/>
        <v>-2.088301870387208</v>
      </c>
      <c r="E16">
        <v>6</v>
      </c>
      <c r="F16" s="19">
        <f t="shared" si="18"/>
        <v>3.9994300555208244E-2</v>
      </c>
      <c r="G16">
        <f t="shared" si="6"/>
        <v>19</v>
      </c>
      <c r="H16" s="21">
        <f t="shared" si="7"/>
        <v>23.23668862257599</v>
      </c>
      <c r="I16" s="20">
        <f t="shared" si="8"/>
        <v>0.77246507780052931</v>
      </c>
      <c r="J16" s="18">
        <f t="shared" si="9"/>
        <v>0.22298361171452577</v>
      </c>
      <c r="L16">
        <v>6</v>
      </c>
      <c r="M16">
        <f t="shared" si="0"/>
        <v>19</v>
      </c>
      <c r="N16" s="21">
        <f>'Very Low'!H12+Low!H12+High!H12+'Very High'!H12</f>
        <v>22.288852234695138</v>
      </c>
      <c r="O16" s="20">
        <f t="shared" si="10"/>
        <v>0.48528963751762927</v>
      </c>
      <c r="P16" s="18">
        <f t="shared" si="11"/>
        <v>0.17309748603658623</v>
      </c>
      <c r="R16">
        <v>6</v>
      </c>
      <c r="S16">
        <f t="shared" si="1"/>
        <v>19</v>
      </c>
      <c r="T16" s="21">
        <f>'Very Low (2)'!H12+'Low (2)'!H12+'High (2)'!H12+'Very High (2)'!H12</f>
        <v>22.46060695152876</v>
      </c>
      <c r="U16" s="20">
        <f t="shared" si="12"/>
        <v>0.53319131129508757</v>
      </c>
      <c r="V16" s="18">
        <f t="shared" si="13"/>
        <v>0.18213720797519789</v>
      </c>
      <c r="X16">
        <v>6</v>
      </c>
      <c r="Y16">
        <f t="shared" si="2"/>
        <v>19</v>
      </c>
      <c r="Z16" s="21">
        <f>Win!H12+Lose!H12</f>
        <v>23.503430186198393</v>
      </c>
      <c r="AA16" s="20">
        <f t="shared" si="14"/>
        <v>0.86289036456781398</v>
      </c>
      <c r="AB16" s="37">
        <f t="shared" si="15"/>
        <v>0.23702264137886281</v>
      </c>
      <c r="AD16">
        <v>6</v>
      </c>
      <c r="AE16">
        <f t="shared" si="3"/>
        <v>19</v>
      </c>
      <c r="AF16" s="21">
        <f>Weekday!H12+Weekend!H12</f>
        <v>23.226827986158547</v>
      </c>
      <c r="AG16" s="20">
        <f t="shared" si="16"/>
        <v>0.76919994564991667</v>
      </c>
      <c r="AH16" s="18">
        <f t="shared" si="17"/>
        <v>0.22246463085044985</v>
      </c>
    </row>
    <row r="17" spans="1:34" x14ac:dyDescent="0.25">
      <c r="A17">
        <v>4</v>
      </c>
      <c r="B17" s="19">
        <f t="shared" si="4"/>
        <v>5.5922438188910149E-2</v>
      </c>
      <c r="C17" s="22">
        <f t="shared" si="5"/>
        <v>-2.8837895806317344</v>
      </c>
      <c r="E17">
        <v>7</v>
      </c>
      <c r="F17" s="19">
        <f t="shared" si="18"/>
        <v>3.4527309816855006E-2</v>
      </c>
      <c r="G17">
        <f t="shared" si="6"/>
        <v>19</v>
      </c>
      <c r="H17" s="21">
        <f t="shared" si="7"/>
        <v>20.060367003592759</v>
      </c>
      <c r="I17" s="20">
        <f t="shared" si="8"/>
        <v>5.604973139857878E-2</v>
      </c>
      <c r="J17" s="18">
        <f t="shared" si="9"/>
        <v>5.5808789662776803E-2</v>
      </c>
      <c r="L17">
        <v>7</v>
      </c>
      <c r="M17">
        <f t="shared" si="0"/>
        <v>19</v>
      </c>
      <c r="N17" s="21">
        <f>'Very Low'!H13+Low!H13+High!H13+'Very High'!H13</f>
        <v>18.380010815928895</v>
      </c>
      <c r="O17" s="20">
        <f t="shared" si="10"/>
        <v>2.0913295003723791E-2</v>
      </c>
      <c r="P17" s="18">
        <f t="shared" si="11"/>
        <v>3.2631009687952912E-2</v>
      </c>
      <c r="R17">
        <v>7</v>
      </c>
      <c r="S17">
        <f t="shared" si="1"/>
        <v>19</v>
      </c>
      <c r="T17" s="21">
        <f>'Very Low (2)'!H13+'Low (2)'!H13+'High (2)'!H13+'Very High (2)'!H13</f>
        <v>18.641837940372366</v>
      </c>
      <c r="U17" s="20">
        <f t="shared" si="12"/>
        <v>6.8812990096268813E-3</v>
      </c>
      <c r="V17" s="18">
        <f t="shared" si="13"/>
        <v>1.8850634717243919E-2</v>
      </c>
      <c r="X17">
        <v>7</v>
      </c>
      <c r="Y17">
        <f t="shared" si="2"/>
        <v>19</v>
      </c>
      <c r="Z17" s="21">
        <f>Win!H13+Lose!H13</f>
        <v>20.238598459246827</v>
      </c>
      <c r="AA17" s="20">
        <f t="shared" si="14"/>
        <v>7.580199519931112E-2</v>
      </c>
      <c r="AB17" s="37">
        <f t="shared" si="15"/>
        <v>6.5189392591938261E-2</v>
      </c>
      <c r="AD17">
        <v>7</v>
      </c>
      <c r="AE17">
        <f t="shared" si="3"/>
        <v>19</v>
      </c>
      <c r="AF17" s="21">
        <f>Weekday!H13+Weekend!H13</f>
        <v>20.057577925988685</v>
      </c>
      <c r="AG17" s="20">
        <f t="shared" si="16"/>
        <v>5.576301753210796E-2</v>
      </c>
      <c r="AH17" s="18">
        <f t="shared" si="17"/>
        <v>5.5661996104667634E-2</v>
      </c>
    </row>
    <row r="18" spans="1:34" x14ac:dyDescent="0.25">
      <c r="A18">
        <v>0</v>
      </c>
      <c r="B18" s="19">
        <f t="shared" si="4"/>
        <v>0.25248622560460365</v>
      </c>
      <c r="C18" s="22">
        <f t="shared" si="5"/>
        <v>-1.376398583815716</v>
      </c>
      <c r="E18">
        <v>8</v>
      </c>
      <c r="F18" s="19">
        <f t="shared" si="18"/>
        <v>3.0075640910473121E-2</v>
      </c>
      <c r="G18">
        <f t="shared" si="6"/>
        <v>10</v>
      </c>
      <c r="H18" s="21">
        <f t="shared" si="7"/>
        <v>17.473947368984884</v>
      </c>
      <c r="I18" s="20">
        <f t="shared" si="8"/>
        <v>3.1967527482372833</v>
      </c>
      <c r="J18" s="18">
        <f t="shared" si="9"/>
        <v>0.74739473689848845</v>
      </c>
      <c r="L18">
        <v>8</v>
      </c>
      <c r="M18">
        <f t="shared" si="0"/>
        <v>10</v>
      </c>
      <c r="N18" s="21">
        <f>'Very Low'!H14+Low!H14+High!H14+'Very High'!H14</f>
        <v>15.453008881026335</v>
      </c>
      <c r="O18" s="20">
        <f t="shared" si="10"/>
        <v>1.9242405207611044</v>
      </c>
      <c r="P18" s="18">
        <f t="shared" si="11"/>
        <v>0.54530088810263355</v>
      </c>
      <c r="R18">
        <v>8</v>
      </c>
      <c r="S18">
        <f t="shared" si="1"/>
        <v>10</v>
      </c>
      <c r="T18" s="21">
        <f>'Very Low (2)'!H14+'Low (2)'!H14+'High (2)'!H14+'Very High (2)'!H14</f>
        <v>15.743132633246326</v>
      </c>
      <c r="U18" s="20">
        <f t="shared" si="12"/>
        <v>2.0951085918824193</v>
      </c>
      <c r="V18" s="18">
        <f t="shared" si="13"/>
        <v>0.57431326332463262</v>
      </c>
      <c r="X18">
        <v>8</v>
      </c>
      <c r="Y18">
        <f t="shared" si="2"/>
        <v>10</v>
      </c>
      <c r="Z18" s="21">
        <f>Win!H14+Lose!H14</f>
        <v>17.577031954717931</v>
      </c>
      <c r="AA18" s="20">
        <f t="shared" si="14"/>
        <v>3.2662746128425044</v>
      </c>
      <c r="AB18" s="37">
        <f t="shared" si="15"/>
        <v>0.7577031954717931</v>
      </c>
      <c r="AD18">
        <v>8</v>
      </c>
      <c r="AE18">
        <f t="shared" si="3"/>
        <v>10</v>
      </c>
      <c r="AF18" s="21">
        <f>Weekday!H14+Weekend!H14</f>
        <v>17.475442071373575</v>
      </c>
      <c r="AG18" s="20">
        <f t="shared" si="16"/>
        <v>3.1977579699687495</v>
      </c>
      <c r="AH18" s="18">
        <f t="shared" si="17"/>
        <v>0.74754420713735747</v>
      </c>
    </row>
    <row r="19" spans="1:34" x14ac:dyDescent="0.25">
      <c r="A19">
        <v>12</v>
      </c>
      <c r="B19" s="19">
        <f t="shared" si="4"/>
        <v>1.8326185640089178E-2</v>
      </c>
      <c r="C19" s="22">
        <f t="shared" si="5"/>
        <v>-3.9994243326154262</v>
      </c>
      <c r="E19">
        <v>9</v>
      </c>
      <c r="F19" s="19">
        <f t="shared" si="18"/>
        <v>2.6379513710731814E-2</v>
      </c>
      <c r="G19">
        <f t="shared" si="6"/>
        <v>7</v>
      </c>
      <c r="H19" s="21">
        <f t="shared" si="7"/>
        <v>15.326497465935184</v>
      </c>
      <c r="I19" s="20">
        <f t="shared" si="8"/>
        <v>4.5235749527457125</v>
      </c>
      <c r="J19" s="18">
        <f t="shared" si="9"/>
        <v>1.1894996379907405</v>
      </c>
      <c r="L19">
        <v>9</v>
      </c>
      <c r="M19">
        <f t="shared" si="0"/>
        <v>7</v>
      </c>
      <c r="N19" s="21">
        <f>'Very Low'!H15+Low!H15+High!H15+'Very High'!H15</f>
        <v>13.204684172205067</v>
      </c>
      <c r="O19" s="20">
        <f t="shared" si="10"/>
        <v>2.9154885626002236</v>
      </c>
      <c r="P19" s="18">
        <f t="shared" si="11"/>
        <v>0.88638345317215239</v>
      </c>
      <c r="R19">
        <v>9</v>
      </c>
      <c r="S19">
        <f t="shared" si="1"/>
        <v>7</v>
      </c>
      <c r="T19" s="21">
        <f>'Very Low (2)'!H15+'Low (2)'!H15+'High (2)'!H15+'Very High (2)'!H15</f>
        <v>13.494890063876563</v>
      </c>
      <c r="U19" s="20">
        <f t="shared" si="12"/>
        <v>3.1258940785861262</v>
      </c>
      <c r="V19" s="18">
        <f t="shared" si="13"/>
        <v>0.92784143769665184</v>
      </c>
      <c r="X19">
        <v>9</v>
      </c>
      <c r="Y19">
        <f t="shared" si="2"/>
        <v>7</v>
      </c>
      <c r="Z19" s="21">
        <f>Win!H15+Lose!H15</f>
        <v>15.367386750971768</v>
      </c>
      <c r="AA19" s="20">
        <f t="shared" si="14"/>
        <v>4.5559575076035967</v>
      </c>
      <c r="AB19" s="37">
        <f t="shared" si="15"/>
        <v>1.1953409644245383</v>
      </c>
      <c r="AD19">
        <v>9</v>
      </c>
      <c r="AE19">
        <f t="shared" si="3"/>
        <v>7</v>
      </c>
      <c r="AF19" s="21">
        <f>Weekday!H15+Weekend!H15</f>
        <v>15.330477791034969</v>
      </c>
      <c r="AG19" s="20">
        <f t="shared" si="16"/>
        <v>4.5267252053624247</v>
      </c>
      <c r="AH19" s="18">
        <f t="shared" si="17"/>
        <v>1.1900682558621385</v>
      </c>
    </row>
    <row r="20" spans="1:34" x14ac:dyDescent="0.25">
      <c r="A20">
        <v>4</v>
      </c>
      <c r="B20" s="19">
        <f t="shared" si="4"/>
        <v>5.5922438188910149E-2</v>
      </c>
      <c r="C20" s="22">
        <f t="shared" si="5"/>
        <v>-2.8837895806317344</v>
      </c>
      <c r="E20" s="7" t="s">
        <v>199</v>
      </c>
      <c r="F20" s="19">
        <f>1-SUM(F10:F19)</f>
        <v>0.23363069557445881</v>
      </c>
      <c r="G20">
        <f>COUNTIF($A$10:$A$590,"&gt;="&amp;10)</f>
        <v>128</v>
      </c>
      <c r="H20" s="21">
        <f t="shared" si="7"/>
        <v>135.73943412876056</v>
      </c>
      <c r="I20" s="20">
        <f t="shared" si="8"/>
        <v>0.44127810770600812</v>
      </c>
      <c r="J20" s="18">
        <f t="shared" si="9"/>
        <v>6.0464329130941907E-2</v>
      </c>
      <c r="L20" s="7" t="s">
        <v>199</v>
      </c>
      <c r="M20">
        <f t="shared" si="0"/>
        <v>128</v>
      </c>
      <c r="N20" s="21">
        <f>'Very Low'!H16+Low!H16+High!H16+'Very High'!H16</f>
        <v>121.56673280144155</v>
      </c>
      <c r="O20" s="20">
        <f>(M20-N20)^2/N20</f>
        <v>0.34044615573938802</v>
      </c>
      <c r="P20" s="18">
        <f t="shared" si="11"/>
        <v>5.0259899988737922E-2</v>
      </c>
      <c r="R20" s="7" t="s">
        <v>199</v>
      </c>
      <c r="S20">
        <f t="shared" si="1"/>
        <v>128</v>
      </c>
      <c r="T20" s="21">
        <f>'Very Low (2)'!H16+'Low (2)'!H16+'High (2)'!H16+'Very High (2)'!H16</f>
        <v>125.33028101049774</v>
      </c>
      <c r="U20" s="20">
        <f>(S20-T20)^2/T20</f>
        <v>5.686893403128937E-2</v>
      </c>
      <c r="V20" s="18">
        <f t="shared" si="13"/>
        <v>2.0857179605486387E-2</v>
      </c>
      <c r="X20" s="7" t="s">
        <v>199</v>
      </c>
      <c r="Y20">
        <f t="shared" si="2"/>
        <v>128</v>
      </c>
      <c r="Z20" s="21">
        <f>Win!H16+Lose!H16</f>
        <v>133.76018197131583</v>
      </c>
      <c r="AA20" s="20">
        <f>(Y20-Z20)^2/Z20</f>
        <v>0.24805361247031754</v>
      </c>
      <c r="AB20" s="37">
        <f t="shared" si="15"/>
        <v>4.5001421650904927E-2</v>
      </c>
      <c r="AD20" s="7" t="s">
        <v>199</v>
      </c>
      <c r="AE20">
        <f t="shared" si="3"/>
        <v>128</v>
      </c>
      <c r="AF20" s="21">
        <f>Weekday!H16+Weekend!H16</f>
        <v>135.79076091630179</v>
      </c>
      <c r="AG20" s="20">
        <f>(AE20-AF20)^2/AF20</f>
        <v>0.44698148272684834</v>
      </c>
      <c r="AH20" s="18">
        <f t="shared" si="17"/>
        <v>6.0865319658607753E-2</v>
      </c>
    </row>
    <row r="21" spans="1:34" x14ac:dyDescent="0.25">
      <c r="A21">
        <v>1</v>
      </c>
      <c r="B21" s="19">
        <f t="shared" si="4"/>
        <v>0.12389735104134075</v>
      </c>
      <c r="C21" s="22">
        <f t="shared" si="5"/>
        <v>-2.088301870387208</v>
      </c>
    </row>
    <row r="22" spans="1:34" x14ac:dyDescent="0.25">
      <c r="A22">
        <v>3</v>
      </c>
      <c r="B22" s="19">
        <f t="shared" si="4"/>
        <v>6.8471044009877469E-2</v>
      </c>
      <c r="C22" s="22">
        <f t="shared" si="5"/>
        <v>-2.6813443382674773</v>
      </c>
      <c r="G22" s="21"/>
      <c r="H22" s="21"/>
    </row>
    <row r="23" spans="1:34" x14ac:dyDescent="0.25">
      <c r="A23">
        <v>7</v>
      </c>
      <c r="B23" s="19">
        <f t="shared" si="4"/>
        <v>3.4527309816855006E-2</v>
      </c>
      <c r="C23" s="22">
        <f t="shared" si="5"/>
        <v>-3.3660046791917217</v>
      </c>
    </row>
    <row r="24" spans="1:34" x14ac:dyDescent="0.25">
      <c r="A24">
        <v>3</v>
      </c>
      <c r="B24" s="19">
        <f t="shared" si="4"/>
        <v>6.8471044009877469E-2</v>
      </c>
      <c r="C24" s="22">
        <f t="shared" si="5"/>
        <v>-2.6813443382674773</v>
      </c>
    </row>
    <row r="25" spans="1:34" x14ac:dyDescent="0.25">
      <c r="A25">
        <v>7</v>
      </c>
      <c r="B25" s="19">
        <f t="shared" si="4"/>
        <v>3.4527309816855006E-2</v>
      </c>
      <c r="C25" s="22">
        <f t="shared" si="5"/>
        <v>-3.3660046791917217</v>
      </c>
    </row>
    <row r="26" spans="1:34" x14ac:dyDescent="0.25">
      <c r="A26">
        <v>7</v>
      </c>
      <c r="B26" s="19">
        <f t="shared" si="4"/>
        <v>3.4527309816855006E-2</v>
      </c>
      <c r="C26" s="22">
        <f t="shared" si="5"/>
        <v>-3.3660046791917217</v>
      </c>
    </row>
    <row r="27" spans="1:34" x14ac:dyDescent="0.25">
      <c r="A27">
        <v>3</v>
      </c>
      <c r="B27" s="19">
        <f t="shared" si="4"/>
        <v>6.8471044009877469E-2</v>
      </c>
      <c r="C27" s="22">
        <f t="shared" si="5"/>
        <v>-2.6813443382674773</v>
      </c>
    </row>
    <row r="28" spans="1:34" x14ac:dyDescent="0.25">
      <c r="A28">
        <v>7</v>
      </c>
      <c r="B28" s="19">
        <f t="shared" si="4"/>
        <v>3.4527309816855006E-2</v>
      </c>
      <c r="C28" s="22">
        <f t="shared" si="5"/>
        <v>-3.3660046791917217</v>
      </c>
    </row>
    <row r="29" spans="1:34" x14ac:dyDescent="0.25">
      <c r="A29">
        <v>2</v>
      </c>
      <c r="B29" s="19">
        <f t="shared" si="4"/>
        <v>8.7726417861936218E-2</v>
      </c>
      <c r="C29" s="22">
        <f t="shared" si="5"/>
        <v>-2.4335321950679658</v>
      </c>
    </row>
    <row r="30" spans="1:34" x14ac:dyDescent="0.25">
      <c r="A30">
        <v>3</v>
      </c>
      <c r="B30" s="19">
        <f t="shared" si="4"/>
        <v>6.8471044009877469E-2</v>
      </c>
      <c r="C30" s="22">
        <f t="shared" si="5"/>
        <v>-2.6813443382674773</v>
      </c>
    </row>
    <row r="31" spans="1:34" x14ac:dyDescent="0.25">
      <c r="A31">
        <v>2</v>
      </c>
      <c r="B31" s="19">
        <f t="shared" si="4"/>
        <v>8.7726417861936218E-2</v>
      </c>
      <c r="C31" s="22">
        <f t="shared" si="5"/>
        <v>-2.4335321950679658</v>
      </c>
    </row>
    <row r="32" spans="1:34" x14ac:dyDescent="0.25">
      <c r="A32">
        <v>4</v>
      </c>
      <c r="B32" s="19">
        <f t="shared" si="4"/>
        <v>5.5922438188910149E-2</v>
      </c>
      <c r="C32" s="22">
        <f t="shared" si="5"/>
        <v>-2.8837895806317344</v>
      </c>
    </row>
    <row r="33" spans="1:3" x14ac:dyDescent="0.25">
      <c r="A33">
        <v>7</v>
      </c>
      <c r="B33" s="19">
        <f t="shared" si="4"/>
        <v>3.4527309816855006E-2</v>
      </c>
      <c r="C33" s="22">
        <f t="shared" si="5"/>
        <v>-3.3660046791917217</v>
      </c>
    </row>
    <row r="34" spans="1:3" x14ac:dyDescent="0.25">
      <c r="A34">
        <v>1</v>
      </c>
      <c r="B34" s="19">
        <f t="shared" si="4"/>
        <v>0.12389735104134075</v>
      </c>
      <c r="C34" s="22">
        <f t="shared" si="5"/>
        <v>-2.088301870387208</v>
      </c>
    </row>
    <row r="35" spans="1:3" x14ac:dyDescent="0.25">
      <c r="A35">
        <v>0</v>
      </c>
      <c r="B35" s="19">
        <f t="shared" si="4"/>
        <v>0.25248622560460365</v>
      </c>
      <c r="C35" s="22">
        <f t="shared" si="5"/>
        <v>-1.376398583815716</v>
      </c>
    </row>
    <row r="36" spans="1:3" x14ac:dyDescent="0.25">
      <c r="A36">
        <v>0</v>
      </c>
      <c r="B36" s="19">
        <f t="shared" si="4"/>
        <v>0.25248622560460365</v>
      </c>
      <c r="C36" s="22">
        <f t="shared" si="5"/>
        <v>-1.376398583815716</v>
      </c>
    </row>
    <row r="37" spans="1:3" x14ac:dyDescent="0.25">
      <c r="A37">
        <v>0</v>
      </c>
      <c r="B37" s="19">
        <f t="shared" si="4"/>
        <v>0.25248622560460365</v>
      </c>
      <c r="C37" s="22">
        <f t="shared" si="5"/>
        <v>-1.376398583815716</v>
      </c>
    </row>
    <row r="38" spans="1:3" x14ac:dyDescent="0.25">
      <c r="A38">
        <v>2</v>
      </c>
      <c r="B38" s="19">
        <f t="shared" si="4"/>
        <v>8.7726417861936218E-2</v>
      </c>
      <c r="C38" s="22">
        <f t="shared" si="5"/>
        <v>-2.4335321950679658</v>
      </c>
    </row>
    <row r="39" spans="1:3" x14ac:dyDescent="0.25">
      <c r="A39">
        <v>0</v>
      </c>
      <c r="B39" s="19">
        <f t="shared" si="4"/>
        <v>0.25248622560460365</v>
      </c>
      <c r="C39" s="22">
        <f t="shared" si="5"/>
        <v>-1.376398583815716</v>
      </c>
    </row>
    <row r="40" spans="1:3" x14ac:dyDescent="0.25">
      <c r="A40">
        <v>0</v>
      </c>
      <c r="B40" s="19">
        <f t="shared" si="4"/>
        <v>0.25248622560460365</v>
      </c>
      <c r="C40" s="22">
        <f t="shared" si="5"/>
        <v>-1.376398583815716</v>
      </c>
    </row>
    <row r="41" spans="1:3" x14ac:dyDescent="0.25">
      <c r="A41">
        <v>0</v>
      </c>
      <c r="B41" s="19">
        <f t="shared" si="4"/>
        <v>0.25248622560460365</v>
      </c>
      <c r="C41" s="22">
        <f t="shared" si="5"/>
        <v>-1.376398583815716</v>
      </c>
    </row>
    <row r="42" spans="1:3" x14ac:dyDescent="0.25">
      <c r="A42">
        <v>3</v>
      </c>
      <c r="B42" s="19">
        <f t="shared" si="4"/>
        <v>6.8471044009877469E-2</v>
      </c>
      <c r="C42" s="22">
        <f t="shared" si="5"/>
        <v>-2.6813443382674773</v>
      </c>
    </row>
    <row r="43" spans="1:3" x14ac:dyDescent="0.25">
      <c r="A43">
        <v>1</v>
      </c>
      <c r="B43" s="19">
        <f t="shared" si="4"/>
        <v>0.12389735104134075</v>
      </c>
      <c r="C43" s="22">
        <f t="shared" si="5"/>
        <v>-2.088301870387208</v>
      </c>
    </row>
    <row r="44" spans="1:3" x14ac:dyDescent="0.25">
      <c r="A44">
        <v>0</v>
      </c>
      <c r="B44" s="19">
        <f t="shared" si="4"/>
        <v>0.25248622560460365</v>
      </c>
      <c r="C44" s="22">
        <f t="shared" si="5"/>
        <v>-1.376398583815716</v>
      </c>
    </row>
    <row r="45" spans="1:3" x14ac:dyDescent="0.25">
      <c r="A45">
        <v>3</v>
      </c>
      <c r="B45" s="19">
        <f t="shared" si="4"/>
        <v>6.8471044009877469E-2</v>
      </c>
      <c r="C45" s="22">
        <f t="shared" si="5"/>
        <v>-2.6813443382674773</v>
      </c>
    </row>
    <row r="46" spans="1:3" x14ac:dyDescent="0.25">
      <c r="A46">
        <v>5</v>
      </c>
      <c r="B46" s="19">
        <f t="shared" si="4"/>
        <v>4.6889062725604766E-2</v>
      </c>
      <c r="C46" s="22">
        <f t="shared" si="5"/>
        <v>-3.0599708348711059</v>
      </c>
    </row>
    <row r="47" spans="1:3" x14ac:dyDescent="0.25">
      <c r="A47">
        <v>0</v>
      </c>
      <c r="B47" s="19">
        <f t="shared" si="4"/>
        <v>0.25248622560460365</v>
      </c>
      <c r="C47" s="22">
        <f t="shared" si="5"/>
        <v>-1.376398583815716</v>
      </c>
    </row>
    <row r="48" spans="1:3" x14ac:dyDescent="0.25">
      <c r="A48">
        <v>8</v>
      </c>
      <c r="B48" s="19">
        <f t="shared" si="4"/>
        <v>3.0075640910473121E-2</v>
      </c>
      <c r="C48" s="22">
        <f t="shared" si="5"/>
        <v>-3.5040397069420366</v>
      </c>
    </row>
    <row r="49" spans="1:3" x14ac:dyDescent="0.25">
      <c r="A49">
        <v>0</v>
      </c>
      <c r="B49" s="19">
        <f t="shared" si="4"/>
        <v>0.25248622560460365</v>
      </c>
      <c r="C49" s="22">
        <f t="shared" si="5"/>
        <v>-1.376398583815716</v>
      </c>
    </row>
    <row r="50" spans="1:3" x14ac:dyDescent="0.25">
      <c r="A50">
        <v>0</v>
      </c>
      <c r="B50" s="19">
        <f t="shared" si="4"/>
        <v>0.25248622560460365</v>
      </c>
      <c r="C50" s="22">
        <f t="shared" si="5"/>
        <v>-1.376398583815716</v>
      </c>
    </row>
    <row r="51" spans="1:3" x14ac:dyDescent="0.25">
      <c r="A51">
        <v>0</v>
      </c>
      <c r="B51" s="19">
        <f t="shared" si="4"/>
        <v>0.25248622560460365</v>
      </c>
      <c r="C51" s="22">
        <f t="shared" si="5"/>
        <v>-1.376398583815716</v>
      </c>
    </row>
    <row r="52" spans="1:3" x14ac:dyDescent="0.25">
      <c r="A52">
        <v>0</v>
      </c>
      <c r="B52" s="19">
        <f t="shared" si="4"/>
        <v>0.25248622560460365</v>
      </c>
      <c r="C52" s="22">
        <f t="shared" si="5"/>
        <v>-1.376398583815716</v>
      </c>
    </row>
    <row r="53" spans="1:3" x14ac:dyDescent="0.25">
      <c r="A53">
        <v>0</v>
      </c>
      <c r="B53" s="19">
        <f t="shared" si="4"/>
        <v>0.25248622560460365</v>
      </c>
      <c r="C53" s="22">
        <f t="shared" si="5"/>
        <v>-1.376398583815716</v>
      </c>
    </row>
    <row r="54" spans="1:3" x14ac:dyDescent="0.25">
      <c r="A54">
        <v>0</v>
      </c>
      <c r="B54" s="19">
        <f t="shared" si="4"/>
        <v>0.25248622560460365</v>
      </c>
      <c r="C54" s="22">
        <f t="shared" si="5"/>
        <v>-1.376398583815716</v>
      </c>
    </row>
    <row r="55" spans="1:3" x14ac:dyDescent="0.25">
      <c r="A55">
        <v>2</v>
      </c>
      <c r="B55" s="19">
        <f t="shared" si="4"/>
        <v>8.7726417861936218E-2</v>
      </c>
      <c r="C55" s="22">
        <f t="shared" si="5"/>
        <v>-2.4335321950679658</v>
      </c>
    </row>
    <row r="56" spans="1:3" x14ac:dyDescent="0.25">
      <c r="A56">
        <v>0</v>
      </c>
      <c r="B56" s="19">
        <f t="shared" si="4"/>
        <v>0.25248622560460365</v>
      </c>
      <c r="C56" s="22">
        <f t="shared" si="5"/>
        <v>-1.376398583815716</v>
      </c>
    </row>
    <row r="57" spans="1:3" x14ac:dyDescent="0.25">
      <c r="A57">
        <v>1</v>
      </c>
      <c r="B57" s="19">
        <f t="shared" si="4"/>
        <v>0.12389735104134075</v>
      </c>
      <c r="C57" s="22">
        <f t="shared" si="5"/>
        <v>-2.088301870387208</v>
      </c>
    </row>
    <row r="58" spans="1:3" x14ac:dyDescent="0.25">
      <c r="A58">
        <v>1</v>
      </c>
      <c r="B58" s="19">
        <f t="shared" si="4"/>
        <v>0.12389735104134075</v>
      </c>
      <c r="C58" s="22">
        <f t="shared" si="5"/>
        <v>-2.088301870387208</v>
      </c>
    </row>
    <row r="59" spans="1:3" x14ac:dyDescent="0.25">
      <c r="A59">
        <v>1</v>
      </c>
      <c r="B59" s="19">
        <f t="shared" si="4"/>
        <v>0.12389735104134075</v>
      </c>
      <c r="C59" s="22">
        <f t="shared" si="5"/>
        <v>-2.088301870387208</v>
      </c>
    </row>
    <row r="60" spans="1:3" x14ac:dyDescent="0.25">
      <c r="A60">
        <v>4</v>
      </c>
      <c r="B60" s="19">
        <f t="shared" si="4"/>
        <v>5.5922438188910149E-2</v>
      </c>
      <c r="C60" s="22">
        <f t="shared" si="5"/>
        <v>-2.8837895806317344</v>
      </c>
    </row>
    <row r="61" spans="1:3" x14ac:dyDescent="0.25">
      <c r="A61">
        <v>1</v>
      </c>
      <c r="B61" s="19">
        <f t="shared" si="4"/>
        <v>0.12389735104134075</v>
      </c>
      <c r="C61" s="22">
        <f t="shared" si="5"/>
        <v>-2.088301870387208</v>
      </c>
    </row>
    <row r="62" spans="1:3" x14ac:dyDescent="0.25">
      <c r="A62">
        <v>0</v>
      </c>
      <c r="B62" s="19">
        <f t="shared" si="4"/>
        <v>0.25248622560460365</v>
      </c>
      <c r="C62" s="22">
        <f t="shared" si="5"/>
        <v>-1.376398583815716</v>
      </c>
    </row>
    <row r="63" spans="1:3" x14ac:dyDescent="0.25">
      <c r="A63">
        <v>0</v>
      </c>
      <c r="B63" s="19">
        <f t="shared" si="4"/>
        <v>0.25248622560460365</v>
      </c>
      <c r="C63" s="22">
        <f t="shared" si="5"/>
        <v>-1.376398583815716</v>
      </c>
    </row>
    <row r="64" spans="1:3" x14ac:dyDescent="0.25">
      <c r="A64">
        <v>1</v>
      </c>
      <c r="B64" s="19">
        <f t="shared" si="4"/>
        <v>0.12389735104134075</v>
      </c>
      <c r="C64" s="22">
        <f t="shared" si="5"/>
        <v>-2.088301870387208</v>
      </c>
    </row>
    <row r="65" spans="1:3" x14ac:dyDescent="0.25">
      <c r="A65">
        <v>1</v>
      </c>
      <c r="B65" s="19">
        <f t="shared" si="4"/>
        <v>0.12389735104134075</v>
      </c>
      <c r="C65" s="22">
        <f t="shared" si="5"/>
        <v>-2.088301870387208</v>
      </c>
    </row>
    <row r="66" spans="1:3" x14ac:dyDescent="0.25">
      <c r="A66">
        <v>5</v>
      </c>
      <c r="B66" s="19">
        <f t="shared" si="4"/>
        <v>4.6889062725604766E-2</v>
      </c>
      <c r="C66" s="22">
        <f t="shared" si="5"/>
        <v>-3.0599708348711059</v>
      </c>
    </row>
    <row r="67" spans="1:3" x14ac:dyDescent="0.25">
      <c r="A67">
        <v>1</v>
      </c>
      <c r="B67" s="19">
        <f t="shared" si="4"/>
        <v>0.12389735104134075</v>
      </c>
      <c r="C67" s="22">
        <f t="shared" si="5"/>
        <v>-2.088301870387208</v>
      </c>
    </row>
    <row r="68" spans="1:3" x14ac:dyDescent="0.25">
      <c r="A68">
        <v>3</v>
      </c>
      <c r="B68" s="19">
        <f t="shared" si="4"/>
        <v>6.8471044009877469E-2</v>
      </c>
      <c r="C68" s="22">
        <f t="shared" si="5"/>
        <v>-2.6813443382674773</v>
      </c>
    </row>
    <row r="69" spans="1:3" x14ac:dyDescent="0.25">
      <c r="A69">
        <v>3</v>
      </c>
      <c r="B69" s="19">
        <f t="shared" si="4"/>
        <v>6.8471044009877469E-2</v>
      </c>
      <c r="C69" s="22">
        <f t="shared" si="5"/>
        <v>-2.6813443382674773</v>
      </c>
    </row>
    <row r="70" spans="1:3" x14ac:dyDescent="0.25">
      <c r="A70">
        <v>0</v>
      </c>
      <c r="B70" s="19">
        <f t="shared" si="4"/>
        <v>0.25248622560460365</v>
      </c>
      <c r="C70" s="22">
        <f t="shared" si="5"/>
        <v>-1.376398583815716</v>
      </c>
    </row>
    <row r="71" spans="1:3" x14ac:dyDescent="0.25">
      <c r="A71">
        <v>2</v>
      </c>
      <c r="B71" s="19">
        <f t="shared" si="4"/>
        <v>8.7726417861936218E-2</v>
      </c>
      <c r="C71" s="22">
        <f t="shared" si="5"/>
        <v>-2.4335321950679658</v>
      </c>
    </row>
    <row r="72" spans="1:3" x14ac:dyDescent="0.25">
      <c r="A72">
        <v>1</v>
      </c>
      <c r="B72" s="19">
        <f t="shared" si="4"/>
        <v>0.12389735104134075</v>
      </c>
      <c r="C72" s="22">
        <f t="shared" si="5"/>
        <v>-2.088301870387208</v>
      </c>
    </row>
    <row r="73" spans="1:3" x14ac:dyDescent="0.25">
      <c r="A73">
        <v>1</v>
      </c>
      <c r="B73" s="19">
        <f t="shared" si="4"/>
        <v>0.12389735104134075</v>
      </c>
      <c r="C73" s="22">
        <f t="shared" si="5"/>
        <v>-2.088301870387208</v>
      </c>
    </row>
    <row r="74" spans="1:3" x14ac:dyDescent="0.25">
      <c r="A74">
        <v>0</v>
      </c>
      <c r="B74" s="19">
        <f t="shared" si="4"/>
        <v>0.25248622560460365</v>
      </c>
      <c r="C74" s="22">
        <f t="shared" si="5"/>
        <v>-1.376398583815716</v>
      </c>
    </row>
    <row r="75" spans="1:3" x14ac:dyDescent="0.25">
      <c r="A75">
        <v>1</v>
      </c>
      <c r="B75" s="19">
        <f t="shared" ref="B75:B138" si="19">_xlfn.GAMMA($B$4+A75)/(_xlfn.GAMMA($B$4)*FACT(A75))*(($B$5/($B$5+1))^$B$4)*(1/($B$5+1))^A75</f>
        <v>0.12389735104134075</v>
      </c>
      <c r="C75" s="22">
        <f t="shared" ref="C75:C138" si="20">LN(B75)</f>
        <v>-2.088301870387208</v>
      </c>
    </row>
    <row r="76" spans="1:3" x14ac:dyDescent="0.25">
      <c r="A76">
        <v>0</v>
      </c>
      <c r="B76" s="19">
        <f t="shared" si="19"/>
        <v>0.25248622560460365</v>
      </c>
      <c r="C76" s="22">
        <f t="shared" si="20"/>
        <v>-1.376398583815716</v>
      </c>
    </row>
    <row r="77" spans="1:3" x14ac:dyDescent="0.25">
      <c r="A77">
        <v>0</v>
      </c>
      <c r="B77" s="19">
        <f t="shared" si="19"/>
        <v>0.25248622560460365</v>
      </c>
      <c r="C77" s="22">
        <f t="shared" si="20"/>
        <v>-1.376398583815716</v>
      </c>
    </row>
    <row r="78" spans="1:3" x14ac:dyDescent="0.25">
      <c r="A78">
        <v>0</v>
      </c>
      <c r="B78" s="19">
        <f t="shared" si="19"/>
        <v>0.25248622560460365</v>
      </c>
      <c r="C78" s="22">
        <f t="shared" si="20"/>
        <v>-1.376398583815716</v>
      </c>
    </row>
    <row r="79" spans="1:3" x14ac:dyDescent="0.25">
      <c r="A79">
        <v>0</v>
      </c>
      <c r="B79" s="19">
        <f t="shared" si="19"/>
        <v>0.25248622560460365</v>
      </c>
      <c r="C79" s="22">
        <f t="shared" si="20"/>
        <v>-1.376398583815716</v>
      </c>
    </row>
    <row r="80" spans="1:3" x14ac:dyDescent="0.25">
      <c r="A80">
        <v>1</v>
      </c>
      <c r="B80" s="19">
        <f t="shared" si="19"/>
        <v>0.12389735104134075</v>
      </c>
      <c r="C80" s="22">
        <f t="shared" si="20"/>
        <v>-2.088301870387208</v>
      </c>
    </row>
    <row r="81" spans="1:3" x14ac:dyDescent="0.25">
      <c r="A81">
        <v>0</v>
      </c>
      <c r="B81" s="19">
        <f t="shared" si="19"/>
        <v>0.25248622560460365</v>
      </c>
      <c r="C81" s="22">
        <f t="shared" si="20"/>
        <v>-1.376398583815716</v>
      </c>
    </row>
    <row r="82" spans="1:3" x14ac:dyDescent="0.25">
      <c r="A82">
        <v>1</v>
      </c>
      <c r="B82" s="19">
        <f t="shared" si="19"/>
        <v>0.12389735104134075</v>
      </c>
      <c r="C82" s="22">
        <f t="shared" si="20"/>
        <v>-2.088301870387208</v>
      </c>
    </row>
    <row r="83" spans="1:3" x14ac:dyDescent="0.25">
      <c r="A83">
        <v>1</v>
      </c>
      <c r="B83" s="19">
        <f t="shared" si="19"/>
        <v>0.12389735104134075</v>
      </c>
      <c r="C83" s="22">
        <f t="shared" si="20"/>
        <v>-2.088301870387208</v>
      </c>
    </row>
    <row r="84" spans="1:3" x14ac:dyDescent="0.25">
      <c r="A84">
        <v>0</v>
      </c>
      <c r="B84" s="19">
        <f t="shared" si="19"/>
        <v>0.25248622560460365</v>
      </c>
      <c r="C84" s="22">
        <f t="shared" si="20"/>
        <v>-1.376398583815716</v>
      </c>
    </row>
    <row r="85" spans="1:3" x14ac:dyDescent="0.25">
      <c r="A85">
        <v>3</v>
      </c>
      <c r="B85" s="19">
        <f t="shared" si="19"/>
        <v>6.8471044009877469E-2</v>
      </c>
      <c r="C85" s="22">
        <f t="shared" si="20"/>
        <v>-2.6813443382674773</v>
      </c>
    </row>
    <row r="86" spans="1:3" x14ac:dyDescent="0.25">
      <c r="A86">
        <v>1</v>
      </c>
      <c r="B86" s="19">
        <f t="shared" si="19"/>
        <v>0.12389735104134075</v>
      </c>
      <c r="C86" s="22">
        <f t="shared" si="20"/>
        <v>-2.088301870387208</v>
      </c>
    </row>
    <row r="87" spans="1:3" x14ac:dyDescent="0.25">
      <c r="A87">
        <v>0</v>
      </c>
      <c r="B87" s="19">
        <f t="shared" si="19"/>
        <v>0.25248622560460365</v>
      </c>
      <c r="C87" s="22">
        <f t="shared" si="20"/>
        <v>-1.376398583815716</v>
      </c>
    </row>
    <row r="88" spans="1:3" x14ac:dyDescent="0.25">
      <c r="A88">
        <v>2</v>
      </c>
      <c r="B88" s="19">
        <f t="shared" si="19"/>
        <v>8.7726417861936218E-2</v>
      </c>
      <c r="C88" s="22">
        <f t="shared" si="20"/>
        <v>-2.4335321950679658</v>
      </c>
    </row>
    <row r="89" spans="1:3" x14ac:dyDescent="0.25">
      <c r="A89">
        <v>0</v>
      </c>
      <c r="B89" s="19">
        <f t="shared" si="19"/>
        <v>0.25248622560460365</v>
      </c>
      <c r="C89" s="22">
        <f t="shared" si="20"/>
        <v>-1.376398583815716</v>
      </c>
    </row>
    <row r="90" spans="1:3" x14ac:dyDescent="0.25">
      <c r="A90">
        <v>0</v>
      </c>
      <c r="B90" s="19">
        <f t="shared" si="19"/>
        <v>0.25248622560460365</v>
      </c>
      <c r="C90" s="22">
        <f t="shared" si="20"/>
        <v>-1.376398583815716</v>
      </c>
    </row>
    <row r="91" spans="1:3" x14ac:dyDescent="0.25">
      <c r="A91">
        <v>0</v>
      </c>
      <c r="B91" s="19">
        <f t="shared" si="19"/>
        <v>0.25248622560460365</v>
      </c>
      <c r="C91" s="22">
        <f t="shared" si="20"/>
        <v>-1.376398583815716</v>
      </c>
    </row>
    <row r="92" spans="1:3" x14ac:dyDescent="0.25">
      <c r="A92">
        <v>2</v>
      </c>
      <c r="B92" s="19">
        <f t="shared" si="19"/>
        <v>8.7726417861936218E-2</v>
      </c>
      <c r="C92" s="22">
        <f t="shared" si="20"/>
        <v>-2.4335321950679658</v>
      </c>
    </row>
    <row r="93" spans="1:3" x14ac:dyDescent="0.25">
      <c r="A93">
        <v>0</v>
      </c>
      <c r="B93" s="19">
        <f t="shared" si="19"/>
        <v>0.25248622560460365</v>
      </c>
      <c r="C93" s="22">
        <f t="shared" si="20"/>
        <v>-1.376398583815716</v>
      </c>
    </row>
    <row r="94" spans="1:3" x14ac:dyDescent="0.25">
      <c r="A94">
        <v>2</v>
      </c>
      <c r="B94" s="19">
        <f t="shared" si="19"/>
        <v>8.7726417861936218E-2</v>
      </c>
      <c r="C94" s="22">
        <f t="shared" si="20"/>
        <v>-2.4335321950679658</v>
      </c>
    </row>
    <row r="95" spans="1:3" x14ac:dyDescent="0.25">
      <c r="A95">
        <v>1</v>
      </c>
      <c r="B95" s="19">
        <f t="shared" si="19"/>
        <v>0.12389735104134075</v>
      </c>
      <c r="C95" s="22">
        <f t="shared" si="20"/>
        <v>-2.088301870387208</v>
      </c>
    </row>
    <row r="96" spans="1:3" x14ac:dyDescent="0.25">
      <c r="A96">
        <v>2</v>
      </c>
      <c r="B96" s="19">
        <f t="shared" si="19"/>
        <v>8.7726417861936218E-2</v>
      </c>
      <c r="C96" s="22">
        <f t="shared" si="20"/>
        <v>-2.4335321950679658</v>
      </c>
    </row>
    <row r="97" spans="1:3" x14ac:dyDescent="0.25">
      <c r="A97">
        <v>3</v>
      </c>
      <c r="B97" s="19">
        <f t="shared" si="19"/>
        <v>6.8471044009877469E-2</v>
      </c>
      <c r="C97" s="22">
        <f t="shared" si="20"/>
        <v>-2.6813443382674773</v>
      </c>
    </row>
    <row r="98" spans="1:3" x14ac:dyDescent="0.25">
      <c r="A98">
        <v>0</v>
      </c>
      <c r="B98" s="19">
        <f t="shared" si="19"/>
        <v>0.25248622560460365</v>
      </c>
      <c r="C98" s="22">
        <f t="shared" si="20"/>
        <v>-1.376398583815716</v>
      </c>
    </row>
    <row r="99" spans="1:3" x14ac:dyDescent="0.25">
      <c r="A99">
        <v>1</v>
      </c>
      <c r="B99" s="19">
        <f t="shared" si="19"/>
        <v>0.12389735104134075</v>
      </c>
      <c r="C99" s="22">
        <f t="shared" si="20"/>
        <v>-2.088301870387208</v>
      </c>
    </row>
    <row r="100" spans="1:3" x14ac:dyDescent="0.25">
      <c r="A100">
        <v>2</v>
      </c>
      <c r="B100" s="19">
        <f t="shared" si="19"/>
        <v>8.7726417861936218E-2</v>
      </c>
      <c r="C100" s="22">
        <f t="shared" si="20"/>
        <v>-2.4335321950679658</v>
      </c>
    </row>
    <row r="101" spans="1:3" x14ac:dyDescent="0.25">
      <c r="A101">
        <v>3</v>
      </c>
      <c r="B101" s="19">
        <f t="shared" si="19"/>
        <v>6.8471044009877469E-2</v>
      </c>
      <c r="C101" s="22">
        <f t="shared" si="20"/>
        <v>-2.6813443382674773</v>
      </c>
    </row>
    <row r="102" spans="1:3" x14ac:dyDescent="0.25">
      <c r="A102">
        <v>0</v>
      </c>
      <c r="B102" s="19">
        <f t="shared" si="19"/>
        <v>0.25248622560460365</v>
      </c>
      <c r="C102" s="22">
        <f t="shared" si="20"/>
        <v>-1.376398583815716</v>
      </c>
    </row>
    <row r="103" spans="1:3" x14ac:dyDescent="0.25">
      <c r="A103">
        <v>0</v>
      </c>
      <c r="B103" s="19">
        <f t="shared" si="19"/>
        <v>0.25248622560460365</v>
      </c>
      <c r="C103" s="22">
        <f t="shared" si="20"/>
        <v>-1.376398583815716</v>
      </c>
    </row>
    <row r="104" spans="1:3" x14ac:dyDescent="0.25">
      <c r="A104">
        <v>0</v>
      </c>
      <c r="B104" s="19">
        <f t="shared" si="19"/>
        <v>0.25248622560460365</v>
      </c>
      <c r="C104" s="22">
        <f t="shared" si="20"/>
        <v>-1.376398583815716</v>
      </c>
    </row>
    <row r="105" spans="1:3" x14ac:dyDescent="0.25">
      <c r="A105">
        <v>3</v>
      </c>
      <c r="B105" s="19">
        <f t="shared" si="19"/>
        <v>6.8471044009877469E-2</v>
      </c>
      <c r="C105" s="22">
        <f t="shared" si="20"/>
        <v>-2.6813443382674773</v>
      </c>
    </row>
    <row r="106" spans="1:3" x14ac:dyDescent="0.25">
      <c r="A106">
        <v>0</v>
      </c>
      <c r="B106" s="19">
        <f t="shared" si="19"/>
        <v>0.25248622560460365</v>
      </c>
      <c r="C106" s="22">
        <f t="shared" si="20"/>
        <v>-1.376398583815716</v>
      </c>
    </row>
    <row r="107" spans="1:3" x14ac:dyDescent="0.25">
      <c r="A107">
        <v>0</v>
      </c>
      <c r="B107" s="19">
        <f t="shared" si="19"/>
        <v>0.25248622560460365</v>
      </c>
      <c r="C107" s="22">
        <f t="shared" si="20"/>
        <v>-1.376398583815716</v>
      </c>
    </row>
    <row r="108" spans="1:3" x14ac:dyDescent="0.25">
      <c r="A108">
        <v>2</v>
      </c>
      <c r="B108" s="19">
        <f t="shared" si="19"/>
        <v>8.7726417861936218E-2</v>
      </c>
      <c r="C108" s="22">
        <f t="shared" si="20"/>
        <v>-2.4335321950679658</v>
      </c>
    </row>
    <row r="109" spans="1:3" x14ac:dyDescent="0.25">
      <c r="A109">
        <v>4</v>
      </c>
      <c r="B109" s="19">
        <f t="shared" si="19"/>
        <v>5.5922438188910149E-2</v>
      </c>
      <c r="C109" s="22">
        <f t="shared" si="20"/>
        <v>-2.8837895806317344</v>
      </c>
    </row>
    <row r="110" spans="1:3" x14ac:dyDescent="0.25">
      <c r="A110">
        <v>3</v>
      </c>
      <c r="B110" s="19">
        <f t="shared" si="19"/>
        <v>6.8471044009877469E-2</v>
      </c>
      <c r="C110" s="22">
        <f t="shared" si="20"/>
        <v>-2.6813443382674773</v>
      </c>
    </row>
    <row r="111" spans="1:3" x14ac:dyDescent="0.25">
      <c r="A111">
        <v>3</v>
      </c>
      <c r="B111" s="19">
        <f t="shared" si="19"/>
        <v>6.8471044009877469E-2</v>
      </c>
      <c r="C111" s="22">
        <f t="shared" si="20"/>
        <v>-2.6813443382674773</v>
      </c>
    </row>
    <row r="112" spans="1:3" x14ac:dyDescent="0.25">
      <c r="A112">
        <v>1</v>
      </c>
      <c r="B112" s="19">
        <f t="shared" si="19"/>
        <v>0.12389735104134075</v>
      </c>
      <c r="C112" s="22">
        <f t="shared" si="20"/>
        <v>-2.088301870387208</v>
      </c>
    </row>
    <row r="113" spans="1:3" x14ac:dyDescent="0.25">
      <c r="A113">
        <v>3</v>
      </c>
      <c r="B113" s="19">
        <f t="shared" si="19"/>
        <v>6.8471044009877469E-2</v>
      </c>
      <c r="C113" s="22">
        <f t="shared" si="20"/>
        <v>-2.6813443382674773</v>
      </c>
    </row>
    <row r="114" spans="1:3" x14ac:dyDescent="0.25">
      <c r="A114">
        <v>1</v>
      </c>
      <c r="B114" s="19">
        <f t="shared" si="19"/>
        <v>0.12389735104134075</v>
      </c>
      <c r="C114" s="22">
        <f t="shared" si="20"/>
        <v>-2.088301870387208</v>
      </c>
    </row>
    <row r="115" spans="1:3" x14ac:dyDescent="0.25">
      <c r="A115">
        <v>0</v>
      </c>
      <c r="B115" s="19">
        <f t="shared" si="19"/>
        <v>0.25248622560460365</v>
      </c>
      <c r="C115" s="22">
        <f t="shared" si="20"/>
        <v>-1.376398583815716</v>
      </c>
    </row>
    <row r="116" spans="1:3" x14ac:dyDescent="0.25">
      <c r="A116">
        <v>1</v>
      </c>
      <c r="B116" s="19">
        <f t="shared" si="19"/>
        <v>0.12389735104134075</v>
      </c>
      <c r="C116" s="22">
        <f t="shared" si="20"/>
        <v>-2.088301870387208</v>
      </c>
    </row>
    <row r="117" spans="1:3" x14ac:dyDescent="0.25">
      <c r="A117">
        <v>0</v>
      </c>
      <c r="B117" s="19">
        <f t="shared" si="19"/>
        <v>0.25248622560460365</v>
      </c>
      <c r="C117" s="22">
        <f t="shared" si="20"/>
        <v>-1.376398583815716</v>
      </c>
    </row>
    <row r="118" spans="1:3" x14ac:dyDescent="0.25">
      <c r="A118">
        <v>1</v>
      </c>
      <c r="B118" s="19">
        <f t="shared" si="19"/>
        <v>0.12389735104134075</v>
      </c>
      <c r="C118" s="22">
        <f t="shared" si="20"/>
        <v>-2.088301870387208</v>
      </c>
    </row>
    <row r="119" spans="1:3" x14ac:dyDescent="0.25">
      <c r="A119">
        <v>0</v>
      </c>
      <c r="B119" s="19">
        <f t="shared" si="19"/>
        <v>0.25248622560460365</v>
      </c>
      <c r="C119" s="22">
        <f t="shared" si="20"/>
        <v>-1.376398583815716</v>
      </c>
    </row>
    <row r="120" spans="1:3" x14ac:dyDescent="0.25">
      <c r="A120">
        <v>0</v>
      </c>
      <c r="B120" s="19">
        <f t="shared" si="19"/>
        <v>0.25248622560460365</v>
      </c>
      <c r="C120" s="22">
        <f t="shared" si="20"/>
        <v>-1.376398583815716</v>
      </c>
    </row>
    <row r="121" spans="1:3" x14ac:dyDescent="0.25">
      <c r="A121">
        <v>1</v>
      </c>
      <c r="B121" s="19">
        <f t="shared" si="19"/>
        <v>0.12389735104134075</v>
      </c>
      <c r="C121" s="22">
        <f t="shared" si="20"/>
        <v>-2.088301870387208</v>
      </c>
    </row>
    <row r="122" spans="1:3" x14ac:dyDescent="0.25">
      <c r="A122">
        <v>1</v>
      </c>
      <c r="B122" s="19">
        <f t="shared" si="19"/>
        <v>0.12389735104134075</v>
      </c>
      <c r="C122" s="22">
        <f t="shared" si="20"/>
        <v>-2.088301870387208</v>
      </c>
    </row>
    <row r="123" spans="1:3" x14ac:dyDescent="0.25">
      <c r="A123">
        <v>0</v>
      </c>
      <c r="B123" s="19">
        <f t="shared" si="19"/>
        <v>0.25248622560460365</v>
      </c>
      <c r="C123" s="22">
        <f t="shared" si="20"/>
        <v>-1.376398583815716</v>
      </c>
    </row>
    <row r="124" spans="1:3" x14ac:dyDescent="0.25">
      <c r="A124">
        <v>1</v>
      </c>
      <c r="B124" s="19">
        <f t="shared" si="19"/>
        <v>0.12389735104134075</v>
      </c>
      <c r="C124" s="22">
        <f t="shared" si="20"/>
        <v>-2.088301870387208</v>
      </c>
    </row>
    <row r="125" spans="1:3" x14ac:dyDescent="0.25">
      <c r="A125">
        <v>2</v>
      </c>
      <c r="B125" s="19">
        <f t="shared" si="19"/>
        <v>8.7726417861936218E-2</v>
      </c>
      <c r="C125" s="22">
        <f t="shared" si="20"/>
        <v>-2.4335321950679658</v>
      </c>
    </row>
    <row r="126" spans="1:3" x14ac:dyDescent="0.25">
      <c r="A126">
        <v>0</v>
      </c>
      <c r="B126" s="19">
        <f t="shared" si="19"/>
        <v>0.25248622560460365</v>
      </c>
      <c r="C126" s="22">
        <f t="shared" si="20"/>
        <v>-1.376398583815716</v>
      </c>
    </row>
    <row r="127" spans="1:3" x14ac:dyDescent="0.25">
      <c r="A127">
        <v>0</v>
      </c>
      <c r="B127" s="19">
        <f t="shared" si="19"/>
        <v>0.25248622560460365</v>
      </c>
      <c r="C127" s="22">
        <f t="shared" si="20"/>
        <v>-1.376398583815716</v>
      </c>
    </row>
    <row r="128" spans="1:3" x14ac:dyDescent="0.25">
      <c r="A128">
        <v>0</v>
      </c>
      <c r="B128" s="19">
        <f t="shared" si="19"/>
        <v>0.25248622560460365</v>
      </c>
      <c r="C128" s="22">
        <f t="shared" si="20"/>
        <v>-1.376398583815716</v>
      </c>
    </row>
    <row r="129" spans="1:3" x14ac:dyDescent="0.25">
      <c r="A129">
        <v>4</v>
      </c>
      <c r="B129" s="19">
        <f t="shared" si="19"/>
        <v>5.5922438188910149E-2</v>
      </c>
      <c r="C129" s="22">
        <f t="shared" si="20"/>
        <v>-2.8837895806317344</v>
      </c>
    </row>
    <row r="130" spans="1:3" x14ac:dyDescent="0.25">
      <c r="A130">
        <v>6</v>
      </c>
      <c r="B130" s="19">
        <f t="shared" si="19"/>
        <v>3.9994300555208244E-2</v>
      </c>
      <c r="C130" s="22">
        <f t="shared" si="20"/>
        <v>-3.2190183211401062</v>
      </c>
    </row>
    <row r="131" spans="1:3" x14ac:dyDescent="0.25">
      <c r="A131">
        <v>15</v>
      </c>
      <c r="B131" s="19">
        <f t="shared" si="19"/>
        <v>1.3105246911034334E-2</v>
      </c>
      <c r="C131" s="22">
        <f t="shared" si="20"/>
        <v>-4.3347426014049102</v>
      </c>
    </row>
    <row r="132" spans="1:3" x14ac:dyDescent="0.25">
      <c r="A132">
        <v>0</v>
      </c>
      <c r="B132" s="19">
        <f t="shared" si="19"/>
        <v>0.25248622560460365</v>
      </c>
      <c r="C132" s="22">
        <f t="shared" si="20"/>
        <v>-1.376398583815716</v>
      </c>
    </row>
    <row r="133" spans="1:3" x14ac:dyDescent="0.25">
      <c r="A133">
        <v>5</v>
      </c>
      <c r="B133" s="19">
        <f t="shared" si="19"/>
        <v>4.6889062725604766E-2</v>
      </c>
      <c r="C133" s="22">
        <f t="shared" si="20"/>
        <v>-3.0599708348711059</v>
      </c>
    </row>
    <row r="134" spans="1:3" x14ac:dyDescent="0.25">
      <c r="A134">
        <v>15</v>
      </c>
      <c r="B134" s="19">
        <f t="shared" si="19"/>
        <v>1.3105246911034334E-2</v>
      </c>
      <c r="C134" s="22">
        <f t="shared" si="20"/>
        <v>-4.3347426014049102</v>
      </c>
    </row>
    <row r="135" spans="1:3" x14ac:dyDescent="0.25">
      <c r="A135">
        <v>13</v>
      </c>
      <c r="B135" s="19">
        <f t="shared" si="19"/>
        <v>1.6346353130669795E-2</v>
      </c>
      <c r="C135" s="22">
        <f t="shared" si="20"/>
        <v>-4.1137504566301892</v>
      </c>
    </row>
    <row r="136" spans="1:3" x14ac:dyDescent="0.25">
      <c r="A136">
        <v>0</v>
      </c>
      <c r="B136" s="19">
        <f t="shared" si="19"/>
        <v>0.25248622560460365</v>
      </c>
      <c r="C136" s="22">
        <f t="shared" si="20"/>
        <v>-1.376398583815716</v>
      </c>
    </row>
    <row r="137" spans="1:3" x14ac:dyDescent="0.25">
      <c r="A137">
        <v>9</v>
      </c>
      <c r="B137" s="19">
        <f t="shared" si="19"/>
        <v>2.6379513710731814E-2</v>
      </c>
      <c r="C137" s="22">
        <f t="shared" si="20"/>
        <v>-3.6351675658760758</v>
      </c>
    </row>
    <row r="138" spans="1:3" x14ac:dyDescent="0.25">
      <c r="A138">
        <v>0</v>
      </c>
      <c r="B138" s="19">
        <f t="shared" si="19"/>
        <v>0.25248622560460365</v>
      </c>
      <c r="C138" s="22">
        <f t="shared" si="20"/>
        <v>-1.376398583815716</v>
      </c>
    </row>
    <row r="139" spans="1:3" x14ac:dyDescent="0.25">
      <c r="A139">
        <v>0</v>
      </c>
      <c r="B139" s="19">
        <f t="shared" ref="B139:B202" si="21">_xlfn.GAMMA($B$4+A139)/(_xlfn.GAMMA($B$4)*FACT(A139))*(($B$5/($B$5+1))^$B$4)*(1/($B$5+1))^A139</f>
        <v>0.25248622560460365</v>
      </c>
      <c r="C139" s="22">
        <f t="shared" ref="C139:C202" si="22">LN(B139)</f>
        <v>-1.376398583815716</v>
      </c>
    </row>
    <row r="140" spans="1:3" x14ac:dyDescent="0.25">
      <c r="A140">
        <v>0</v>
      </c>
      <c r="B140" s="19">
        <f t="shared" si="21"/>
        <v>0.25248622560460365</v>
      </c>
      <c r="C140" s="22">
        <f t="shared" si="22"/>
        <v>-1.376398583815716</v>
      </c>
    </row>
    <row r="141" spans="1:3" x14ac:dyDescent="0.25">
      <c r="A141">
        <v>1</v>
      </c>
      <c r="B141" s="19">
        <f t="shared" si="21"/>
        <v>0.12389735104134075</v>
      </c>
      <c r="C141" s="22">
        <f t="shared" si="22"/>
        <v>-2.088301870387208</v>
      </c>
    </row>
    <row r="142" spans="1:3" x14ac:dyDescent="0.25">
      <c r="A142">
        <v>8</v>
      </c>
      <c r="B142" s="19">
        <f t="shared" si="21"/>
        <v>3.0075640910473121E-2</v>
      </c>
      <c r="C142" s="22">
        <f t="shared" si="22"/>
        <v>-3.5040397069420366</v>
      </c>
    </row>
    <row r="143" spans="1:3" x14ac:dyDescent="0.25">
      <c r="A143">
        <v>5</v>
      </c>
      <c r="B143" s="19">
        <f t="shared" si="21"/>
        <v>4.6889062725604766E-2</v>
      </c>
      <c r="C143" s="22">
        <f t="shared" si="22"/>
        <v>-3.0599708348711059</v>
      </c>
    </row>
    <row r="144" spans="1:3" x14ac:dyDescent="0.25">
      <c r="A144">
        <v>9</v>
      </c>
      <c r="B144" s="19">
        <f t="shared" si="21"/>
        <v>2.6379513710731814E-2</v>
      </c>
      <c r="C144" s="22">
        <f t="shared" si="22"/>
        <v>-3.6351675658760758</v>
      </c>
    </row>
    <row r="145" spans="1:3" x14ac:dyDescent="0.25">
      <c r="A145">
        <v>2</v>
      </c>
      <c r="B145" s="19">
        <f t="shared" si="21"/>
        <v>8.7726417861936218E-2</v>
      </c>
      <c r="C145" s="22">
        <f t="shared" si="22"/>
        <v>-2.4335321950679658</v>
      </c>
    </row>
    <row r="146" spans="1:3" x14ac:dyDescent="0.25">
      <c r="A146">
        <v>0</v>
      </c>
      <c r="B146" s="19">
        <f t="shared" si="21"/>
        <v>0.25248622560460365</v>
      </c>
      <c r="C146" s="22">
        <f t="shared" si="22"/>
        <v>-1.376398583815716</v>
      </c>
    </row>
    <row r="147" spans="1:3" x14ac:dyDescent="0.25">
      <c r="A147">
        <v>0</v>
      </c>
      <c r="B147" s="19">
        <f t="shared" si="21"/>
        <v>0.25248622560460365</v>
      </c>
      <c r="C147" s="22">
        <f t="shared" si="22"/>
        <v>-1.376398583815716</v>
      </c>
    </row>
    <row r="148" spans="1:3" x14ac:dyDescent="0.25">
      <c r="A148">
        <v>0</v>
      </c>
      <c r="B148" s="19">
        <f t="shared" si="21"/>
        <v>0.25248622560460365</v>
      </c>
      <c r="C148" s="22">
        <f t="shared" si="22"/>
        <v>-1.376398583815716</v>
      </c>
    </row>
    <row r="149" spans="1:3" x14ac:dyDescent="0.25">
      <c r="A149">
        <v>2</v>
      </c>
      <c r="B149" s="19">
        <f t="shared" si="21"/>
        <v>8.7726417861936218E-2</v>
      </c>
      <c r="C149" s="22">
        <f t="shared" si="22"/>
        <v>-2.4335321950679658</v>
      </c>
    </row>
    <row r="150" spans="1:3" x14ac:dyDescent="0.25">
      <c r="A150">
        <v>0</v>
      </c>
      <c r="B150" s="19">
        <f t="shared" si="21"/>
        <v>0.25248622560460365</v>
      </c>
      <c r="C150" s="22">
        <f t="shared" si="22"/>
        <v>-1.376398583815716</v>
      </c>
    </row>
    <row r="151" spans="1:3" x14ac:dyDescent="0.25">
      <c r="A151">
        <v>0</v>
      </c>
      <c r="B151" s="19">
        <f t="shared" si="21"/>
        <v>0.25248622560460365</v>
      </c>
      <c r="C151" s="22">
        <f t="shared" si="22"/>
        <v>-1.376398583815716</v>
      </c>
    </row>
    <row r="152" spans="1:3" x14ac:dyDescent="0.25">
      <c r="A152">
        <v>0</v>
      </c>
      <c r="B152" s="19">
        <f t="shared" si="21"/>
        <v>0.25248622560460365</v>
      </c>
      <c r="C152" s="22">
        <f t="shared" si="22"/>
        <v>-1.376398583815716</v>
      </c>
    </row>
    <row r="153" spans="1:3" x14ac:dyDescent="0.25">
      <c r="A153">
        <v>4</v>
      </c>
      <c r="B153" s="19">
        <f t="shared" si="21"/>
        <v>5.5922438188910149E-2</v>
      </c>
      <c r="C153" s="22">
        <f t="shared" si="22"/>
        <v>-2.8837895806317344</v>
      </c>
    </row>
    <row r="154" spans="1:3" x14ac:dyDescent="0.25">
      <c r="A154">
        <v>1</v>
      </c>
      <c r="B154" s="19">
        <f t="shared" si="21"/>
        <v>0.12389735104134075</v>
      </c>
      <c r="C154" s="22">
        <f t="shared" si="22"/>
        <v>-2.088301870387208</v>
      </c>
    </row>
    <row r="155" spans="1:3" x14ac:dyDescent="0.25">
      <c r="A155">
        <v>4</v>
      </c>
      <c r="B155" s="19">
        <f t="shared" si="21"/>
        <v>5.5922438188910149E-2</v>
      </c>
      <c r="C155" s="22">
        <f t="shared" si="22"/>
        <v>-2.8837895806317344</v>
      </c>
    </row>
    <row r="156" spans="1:3" x14ac:dyDescent="0.25">
      <c r="A156">
        <v>0</v>
      </c>
      <c r="B156" s="19">
        <f t="shared" si="21"/>
        <v>0.25248622560460365</v>
      </c>
      <c r="C156" s="22">
        <f t="shared" si="22"/>
        <v>-1.376398583815716</v>
      </c>
    </row>
    <row r="157" spans="1:3" x14ac:dyDescent="0.25">
      <c r="A157">
        <v>0</v>
      </c>
      <c r="B157" s="19">
        <f t="shared" si="21"/>
        <v>0.25248622560460365</v>
      </c>
      <c r="C157" s="22">
        <f t="shared" si="22"/>
        <v>-1.376398583815716</v>
      </c>
    </row>
    <row r="158" spans="1:3" x14ac:dyDescent="0.25">
      <c r="A158">
        <v>0</v>
      </c>
      <c r="B158" s="19">
        <f t="shared" si="21"/>
        <v>0.25248622560460365</v>
      </c>
      <c r="C158" s="22">
        <f t="shared" si="22"/>
        <v>-1.376398583815716</v>
      </c>
    </row>
    <row r="159" spans="1:3" x14ac:dyDescent="0.25">
      <c r="A159">
        <v>3</v>
      </c>
      <c r="B159" s="19">
        <f t="shared" si="21"/>
        <v>6.8471044009877469E-2</v>
      </c>
      <c r="C159" s="22">
        <f t="shared" si="22"/>
        <v>-2.6813443382674773</v>
      </c>
    </row>
    <row r="160" spans="1:3" x14ac:dyDescent="0.25">
      <c r="A160">
        <v>0</v>
      </c>
      <c r="B160" s="19">
        <f t="shared" si="21"/>
        <v>0.25248622560460365</v>
      </c>
      <c r="C160" s="22">
        <f t="shared" si="22"/>
        <v>-1.376398583815716</v>
      </c>
    </row>
    <row r="161" spans="1:3" x14ac:dyDescent="0.25">
      <c r="A161">
        <v>5</v>
      </c>
      <c r="B161" s="19">
        <f t="shared" si="21"/>
        <v>4.6889062725604766E-2</v>
      </c>
      <c r="C161" s="22">
        <f t="shared" si="22"/>
        <v>-3.0599708348711059</v>
      </c>
    </row>
    <row r="162" spans="1:3" x14ac:dyDescent="0.25">
      <c r="A162">
        <v>8</v>
      </c>
      <c r="B162" s="19">
        <f t="shared" si="21"/>
        <v>3.0075640910473121E-2</v>
      </c>
      <c r="C162" s="22">
        <f t="shared" si="22"/>
        <v>-3.5040397069420366</v>
      </c>
    </row>
    <row r="163" spans="1:3" x14ac:dyDescent="0.25">
      <c r="A163">
        <v>11</v>
      </c>
      <c r="B163" s="19">
        <f t="shared" si="21"/>
        <v>2.0610197296569231E-2</v>
      </c>
      <c r="C163" s="22">
        <f t="shared" si="22"/>
        <v>-3.8819693112692457</v>
      </c>
    </row>
    <row r="164" spans="1:3" x14ac:dyDescent="0.25">
      <c r="A164">
        <v>5</v>
      </c>
      <c r="B164" s="19">
        <f t="shared" si="21"/>
        <v>4.6889062725604766E-2</v>
      </c>
      <c r="C164" s="22">
        <f t="shared" si="22"/>
        <v>-3.0599708348711059</v>
      </c>
    </row>
    <row r="165" spans="1:3" x14ac:dyDescent="0.25">
      <c r="A165">
        <v>2</v>
      </c>
      <c r="B165" s="19">
        <f t="shared" si="21"/>
        <v>8.7726417861936218E-2</v>
      </c>
      <c r="C165" s="22">
        <f t="shared" si="22"/>
        <v>-2.4335321950679658</v>
      </c>
    </row>
    <row r="166" spans="1:3" x14ac:dyDescent="0.25">
      <c r="A166">
        <v>5</v>
      </c>
      <c r="B166" s="19">
        <f t="shared" si="21"/>
        <v>4.6889062725604766E-2</v>
      </c>
      <c r="C166" s="22">
        <f t="shared" si="22"/>
        <v>-3.0599708348711059</v>
      </c>
    </row>
    <row r="167" spans="1:3" x14ac:dyDescent="0.25">
      <c r="A167">
        <v>1</v>
      </c>
      <c r="B167" s="19">
        <f t="shared" si="21"/>
        <v>0.12389735104134075</v>
      </c>
      <c r="C167" s="22">
        <f t="shared" si="22"/>
        <v>-2.088301870387208</v>
      </c>
    </row>
    <row r="168" spans="1:3" x14ac:dyDescent="0.25">
      <c r="A168">
        <v>3</v>
      </c>
      <c r="B168" s="19">
        <f t="shared" si="21"/>
        <v>6.8471044009877469E-2</v>
      </c>
      <c r="C168" s="22">
        <f t="shared" si="22"/>
        <v>-2.6813443382674773</v>
      </c>
    </row>
    <row r="169" spans="1:3" x14ac:dyDescent="0.25">
      <c r="A169">
        <v>8</v>
      </c>
      <c r="B169" s="19">
        <f t="shared" si="21"/>
        <v>3.0075640910473121E-2</v>
      </c>
      <c r="C169" s="22">
        <f t="shared" si="22"/>
        <v>-3.5040397069420366</v>
      </c>
    </row>
    <row r="170" spans="1:3" x14ac:dyDescent="0.25">
      <c r="A170">
        <v>0</v>
      </c>
      <c r="B170" s="19">
        <f t="shared" si="21"/>
        <v>0.25248622560460365</v>
      </c>
      <c r="C170" s="22">
        <f t="shared" si="22"/>
        <v>-1.376398583815716</v>
      </c>
    </row>
    <row r="171" spans="1:3" x14ac:dyDescent="0.25">
      <c r="A171">
        <v>3</v>
      </c>
      <c r="B171" s="19">
        <f t="shared" si="21"/>
        <v>6.8471044009877469E-2</v>
      </c>
      <c r="C171" s="22">
        <f t="shared" si="22"/>
        <v>-2.6813443382674773</v>
      </c>
    </row>
    <row r="172" spans="1:3" x14ac:dyDescent="0.25">
      <c r="A172">
        <v>6</v>
      </c>
      <c r="B172" s="19">
        <f t="shared" si="21"/>
        <v>3.9994300555208244E-2</v>
      </c>
      <c r="C172" s="22">
        <f t="shared" si="22"/>
        <v>-3.2190183211401062</v>
      </c>
    </row>
    <row r="173" spans="1:3" x14ac:dyDescent="0.25">
      <c r="A173">
        <v>1</v>
      </c>
      <c r="B173" s="19">
        <f t="shared" si="21"/>
        <v>0.12389735104134075</v>
      </c>
      <c r="C173" s="22">
        <f t="shared" si="22"/>
        <v>-2.088301870387208</v>
      </c>
    </row>
    <row r="174" spans="1:3" x14ac:dyDescent="0.25">
      <c r="A174">
        <v>4</v>
      </c>
      <c r="B174" s="19">
        <f t="shared" si="21"/>
        <v>5.5922438188910149E-2</v>
      </c>
      <c r="C174" s="22">
        <f t="shared" si="22"/>
        <v>-2.8837895806317344</v>
      </c>
    </row>
    <row r="175" spans="1:3" x14ac:dyDescent="0.25">
      <c r="A175">
        <v>21</v>
      </c>
      <c r="B175" s="19">
        <f t="shared" si="21"/>
        <v>7.0440719506471277E-3</v>
      </c>
      <c r="C175" s="22">
        <f t="shared" si="22"/>
        <v>-4.9555688739416386</v>
      </c>
    </row>
    <row r="176" spans="1:3" x14ac:dyDescent="0.25">
      <c r="A176">
        <v>3</v>
      </c>
      <c r="B176" s="19">
        <f t="shared" si="21"/>
        <v>6.8471044009877469E-2</v>
      </c>
      <c r="C176" s="22">
        <f t="shared" si="22"/>
        <v>-2.6813443382674773</v>
      </c>
    </row>
    <row r="177" spans="1:3" x14ac:dyDescent="0.25">
      <c r="A177">
        <v>4</v>
      </c>
      <c r="B177" s="19">
        <f t="shared" si="21"/>
        <v>5.5922438188910149E-2</v>
      </c>
      <c r="C177" s="22">
        <f t="shared" si="22"/>
        <v>-2.8837895806317344</v>
      </c>
    </row>
    <row r="178" spans="1:3" x14ac:dyDescent="0.25">
      <c r="A178">
        <v>15</v>
      </c>
      <c r="B178" s="19">
        <f t="shared" si="21"/>
        <v>1.3105246911034334E-2</v>
      </c>
      <c r="C178" s="22">
        <f t="shared" si="22"/>
        <v>-4.3347426014049102</v>
      </c>
    </row>
    <row r="179" spans="1:3" x14ac:dyDescent="0.25">
      <c r="A179">
        <v>3</v>
      </c>
      <c r="B179" s="19">
        <f t="shared" si="21"/>
        <v>6.8471044009877469E-2</v>
      </c>
      <c r="C179" s="22">
        <f t="shared" si="22"/>
        <v>-2.6813443382674773</v>
      </c>
    </row>
    <row r="180" spans="1:3" x14ac:dyDescent="0.25">
      <c r="A180">
        <v>1</v>
      </c>
      <c r="B180" s="19">
        <f t="shared" si="21"/>
        <v>0.12389735104134075</v>
      </c>
      <c r="C180" s="22">
        <f t="shared" si="22"/>
        <v>-2.088301870387208</v>
      </c>
    </row>
    <row r="181" spans="1:3" x14ac:dyDescent="0.25">
      <c r="A181">
        <v>9</v>
      </c>
      <c r="B181" s="19">
        <f t="shared" si="21"/>
        <v>2.6379513710731814E-2</v>
      </c>
      <c r="C181" s="22">
        <f t="shared" si="22"/>
        <v>-3.6351675658760758</v>
      </c>
    </row>
    <row r="182" spans="1:3" x14ac:dyDescent="0.25">
      <c r="A182">
        <v>2</v>
      </c>
      <c r="B182" s="19">
        <f t="shared" si="21"/>
        <v>8.7726417861936218E-2</v>
      </c>
      <c r="C182" s="22">
        <f t="shared" si="22"/>
        <v>-2.4335321950679658</v>
      </c>
    </row>
    <row r="183" spans="1:3" x14ac:dyDescent="0.25">
      <c r="A183">
        <v>18</v>
      </c>
      <c r="B183" s="19">
        <f t="shared" si="21"/>
        <v>9.5465544420322707E-3</v>
      </c>
      <c r="C183" s="22">
        <f t="shared" si="22"/>
        <v>-4.6515749810006115</v>
      </c>
    </row>
    <row r="184" spans="1:3" x14ac:dyDescent="0.25">
      <c r="A184">
        <v>9</v>
      </c>
      <c r="B184" s="19">
        <f t="shared" si="21"/>
        <v>2.6379513710731814E-2</v>
      </c>
      <c r="C184" s="22">
        <f t="shared" si="22"/>
        <v>-3.6351675658760758</v>
      </c>
    </row>
    <row r="185" spans="1:3" x14ac:dyDescent="0.25">
      <c r="A185">
        <v>1</v>
      </c>
      <c r="B185" s="19">
        <f t="shared" si="21"/>
        <v>0.12389735104134075</v>
      </c>
      <c r="C185" s="22">
        <f t="shared" si="22"/>
        <v>-2.088301870387208</v>
      </c>
    </row>
    <row r="186" spans="1:3" x14ac:dyDescent="0.25">
      <c r="A186">
        <v>8</v>
      </c>
      <c r="B186" s="19">
        <f t="shared" si="21"/>
        <v>3.0075640910473121E-2</v>
      </c>
      <c r="C186" s="22">
        <f t="shared" si="22"/>
        <v>-3.5040397069420366</v>
      </c>
    </row>
    <row r="187" spans="1:3" x14ac:dyDescent="0.25">
      <c r="A187">
        <v>6</v>
      </c>
      <c r="B187" s="19">
        <f t="shared" si="21"/>
        <v>3.9994300555208244E-2</v>
      </c>
      <c r="C187" s="22">
        <f t="shared" si="22"/>
        <v>-3.2190183211401062</v>
      </c>
    </row>
    <row r="188" spans="1:3" x14ac:dyDescent="0.25">
      <c r="A188">
        <v>13</v>
      </c>
      <c r="B188" s="19">
        <f t="shared" si="21"/>
        <v>1.6346353130669795E-2</v>
      </c>
      <c r="C188" s="22">
        <f t="shared" si="22"/>
        <v>-4.1137504566301892</v>
      </c>
    </row>
    <row r="189" spans="1:3" x14ac:dyDescent="0.25">
      <c r="A189">
        <v>6</v>
      </c>
      <c r="B189" s="19">
        <f t="shared" si="21"/>
        <v>3.9994300555208244E-2</v>
      </c>
      <c r="C189" s="22">
        <f t="shared" si="22"/>
        <v>-3.2190183211401062</v>
      </c>
    </row>
    <row r="190" spans="1:3" x14ac:dyDescent="0.25">
      <c r="A190">
        <v>8</v>
      </c>
      <c r="B190" s="19">
        <f t="shared" si="21"/>
        <v>3.0075640910473121E-2</v>
      </c>
      <c r="C190" s="22">
        <f t="shared" si="22"/>
        <v>-3.5040397069420366</v>
      </c>
    </row>
    <row r="191" spans="1:3" x14ac:dyDescent="0.25">
      <c r="A191">
        <v>7</v>
      </c>
      <c r="B191" s="19">
        <f t="shared" si="21"/>
        <v>3.4527309816855006E-2</v>
      </c>
      <c r="C191" s="22">
        <f t="shared" si="22"/>
        <v>-3.3660046791917217</v>
      </c>
    </row>
    <row r="192" spans="1:3" x14ac:dyDescent="0.25">
      <c r="A192">
        <v>16</v>
      </c>
      <c r="B192" s="19">
        <f t="shared" si="21"/>
        <v>1.1771613314194249E-2</v>
      </c>
      <c r="C192" s="22">
        <f t="shared" si="22"/>
        <v>-4.442064297078189</v>
      </c>
    </row>
    <row r="193" spans="1:3" x14ac:dyDescent="0.25">
      <c r="A193">
        <v>2</v>
      </c>
      <c r="B193" s="19">
        <f t="shared" si="21"/>
        <v>8.7726417861936218E-2</v>
      </c>
      <c r="C193" s="22">
        <f t="shared" si="22"/>
        <v>-2.4335321950679658</v>
      </c>
    </row>
    <row r="194" spans="1:3" x14ac:dyDescent="0.25">
      <c r="A194">
        <v>2</v>
      </c>
      <c r="B194" s="19">
        <f t="shared" si="21"/>
        <v>8.7726417861936218E-2</v>
      </c>
      <c r="C194" s="22">
        <f t="shared" si="22"/>
        <v>-2.4335321950679658</v>
      </c>
    </row>
    <row r="195" spans="1:3" x14ac:dyDescent="0.25">
      <c r="A195">
        <v>1</v>
      </c>
      <c r="B195" s="19">
        <f t="shared" si="21"/>
        <v>0.12389735104134075</v>
      </c>
      <c r="C195" s="22">
        <f t="shared" si="22"/>
        <v>-2.088301870387208</v>
      </c>
    </row>
    <row r="196" spans="1:3" x14ac:dyDescent="0.25">
      <c r="A196">
        <v>0</v>
      </c>
      <c r="B196" s="19">
        <f t="shared" si="21"/>
        <v>0.25248622560460365</v>
      </c>
      <c r="C196" s="22">
        <f t="shared" si="22"/>
        <v>-1.376398583815716</v>
      </c>
    </row>
    <row r="197" spans="1:3" x14ac:dyDescent="0.25">
      <c r="A197">
        <v>0</v>
      </c>
      <c r="B197" s="19">
        <f t="shared" si="21"/>
        <v>0.25248622560460365</v>
      </c>
      <c r="C197" s="22">
        <f t="shared" si="22"/>
        <v>-1.376398583815716</v>
      </c>
    </row>
    <row r="198" spans="1:3" x14ac:dyDescent="0.25">
      <c r="A198">
        <v>2</v>
      </c>
      <c r="B198" s="19">
        <f t="shared" si="21"/>
        <v>8.7726417861936218E-2</v>
      </c>
      <c r="C198" s="22">
        <f t="shared" si="22"/>
        <v>-2.4335321950679658</v>
      </c>
    </row>
    <row r="199" spans="1:3" x14ac:dyDescent="0.25">
      <c r="A199">
        <v>2</v>
      </c>
      <c r="B199" s="19">
        <f t="shared" si="21"/>
        <v>8.7726417861936218E-2</v>
      </c>
      <c r="C199" s="22">
        <f t="shared" si="22"/>
        <v>-2.4335321950679658</v>
      </c>
    </row>
    <row r="200" spans="1:3" x14ac:dyDescent="0.25">
      <c r="A200">
        <v>0</v>
      </c>
      <c r="B200" s="19">
        <f t="shared" si="21"/>
        <v>0.25248622560460365</v>
      </c>
      <c r="C200" s="22">
        <f t="shared" si="22"/>
        <v>-1.376398583815716</v>
      </c>
    </row>
    <row r="201" spans="1:3" x14ac:dyDescent="0.25">
      <c r="A201">
        <v>6</v>
      </c>
      <c r="B201" s="19">
        <f t="shared" si="21"/>
        <v>3.9994300555208244E-2</v>
      </c>
      <c r="C201" s="22">
        <f t="shared" si="22"/>
        <v>-3.2190183211401062</v>
      </c>
    </row>
    <row r="202" spans="1:3" x14ac:dyDescent="0.25">
      <c r="A202">
        <v>1</v>
      </c>
      <c r="B202" s="19">
        <f t="shared" si="21"/>
        <v>0.12389735104134075</v>
      </c>
      <c r="C202" s="22">
        <f t="shared" si="22"/>
        <v>-2.088301870387208</v>
      </c>
    </row>
    <row r="203" spans="1:3" x14ac:dyDescent="0.25">
      <c r="A203">
        <v>4</v>
      </c>
      <c r="B203" s="19">
        <f t="shared" ref="B203:B266" si="23">_xlfn.GAMMA($B$4+A203)/(_xlfn.GAMMA($B$4)*FACT(A203))*(($B$5/($B$5+1))^$B$4)*(1/($B$5+1))^A203</f>
        <v>5.5922438188910149E-2</v>
      </c>
      <c r="C203" s="22">
        <f t="shared" ref="C203:C266" si="24">LN(B203)</f>
        <v>-2.8837895806317344</v>
      </c>
    </row>
    <row r="204" spans="1:3" x14ac:dyDescent="0.25">
      <c r="A204">
        <v>1</v>
      </c>
      <c r="B204" s="19">
        <f t="shared" si="23"/>
        <v>0.12389735104134075</v>
      </c>
      <c r="C204" s="22">
        <f t="shared" si="24"/>
        <v>-2.088301870387208</v>
      </c>
    </row>
    <row r="205" spans="1:3" x14ac:dyDescent="0.25">
      <c r="A205">
        <v>1</v>
      </c>
      <c r="B205" s="19">
        <f t="shared" si="23"/>
        <v>0.12389735104134075</v>
      </c>
      <c r="C205" s="22">
        <f t="shared" si="24"/>
        <v>-2.088301870387208</v>
      </c>
    </row>
    <row r="206" spans="1:3" x14ac:dyDescent="0.25">
      <c r="A206">
        <v>1</v>
      </c>
      <c r="B206" s="19">
        <f t="shared" si="23"/>
        <v>0.12389735104134075</v>
      </c>
      <c r="C206" s="22">
        <f t="shared" si="24"/>
        <v>-2.088301870387208</v>
      </c>
    </row>
    <row r="207" spans="1:3" x14ac:dyDescent="0.25">
      <c r="A207">
        <v>1</v>
      </c>
      <c r="B207" s="19">
        <f t="shared" si="23"/>
        <v>0.12389735104134075</v>
      </c>
      <c r="C207" s="22">
        <f t="shared" si="24"/>
        <v>-2.088301870387208</v>
      </c>
    </row>
    <row r="208" spans="1:3" x14ac:dyDescent="0.25">
      <c r="A208">
        <v>3</v>
      </c>
      <c r="B208" s="19">
        <f t="shared" si="23"/>
        <v>6.8471044009877469E-2</v>
      </c>
      <c r="C208" s="22">
        <f t="shared" si="24"/>
        <v>-2.6813443382674773</v>
      </c>
    </row>
    <row r="209" spans="1:3" x14ac:dyDescent="0.25">
      <c r="A209">
        <v>2</v>
      </c>
      <c r="B209" s="19">
        <f t="shared" si="23"/>
        <v>8.7726417861936218E-2</v>
      </c>
      <c r="C209" s="22">
        <f t="shared" si="24"/>
        <v>-2.4335321950679658</v>
      </c>
    </row>
    <row r="210" spans="1:3" x14ac:dyDescent="0.25">
      <c r="A210">
        <v>0</v>
      </c>
      <c r="B210" s="19">
        <f t="shared" si="23"/>
        <v>0.25248622560460365</v>
      </c>
      <c r="C210" s="22">
        <f t="shared" si="24"/>
        <v>-1.376398583815716</v>
      </c>
    </row>
    <row r="211" spans="1:3" x14ac:dyDescent="0.25">
      <c r="A211">
        <v>1</v>
      </c>
      <c r="B211" s="19">
        <f t="shared" si="23"/>
        <v>0.12389735104134075</v>
      </c>
      <c r="C211" s="22">
        <f t="shared" si="24"/>
        <v>-2.088301870387208</v>
      </c>
    </row>
    <row r="212" spans="1:3" x14ac:dyDescent="0.25">
      <c r="A212">
        <v>1</v>
      </c>
      <c r="B212" s="19">
        <f t="shared" si="23"/>
        <v>0.12389735104134075</v>
      </c>
      <c r="C212" s="22">
        <f t="shared" si="24"/>
        <v>-2.088301870387208</v>
      </c>
    </row>
    <row r="213" spans="1:3" x14ac:dyDescent="0.25">
      <c r="A213">
        <v>2</v>
      </c>
      <c r="B213" s="19">
        <f t="shared" si="23"/>
        <v>8.7726417861936218E-2</v>
      </c>
      <c r="C213" s="22">
        <f t="shared" si="24"/>
        <v>-2.4335321950679658</v>
      </c>
    </row>
    <row r="214" spans="1:3" x14ac:dyDescent="0.25">
      <c r="A214">
        <v>1</v>
      </c>
      <c r="B214" s="19">
        <f t="shared" si="23"/>
        <v>0.12389735104134075</v>
      </c>
      <c r="C214" s="22">
        <f t="shared" si="24"/>
        <v>-2.088301870387208</v>
      </c>
    </row>
    <row r="215" spans="1:3" x14ac:dyDescent="0.25">
      <c r="A215">
        <v>0</v>
      </c>
      <c r="B215" s="19">
        <f t="shared" si="23"/>
        <v>0.25248622560460365</v>
      </c>
      <c r="C215" s="22">
        <f t="shared" si="24"/>
        <v>-1.376398583815716</v>
      </c>
    </row>
    <row r="216" spans="1:3" x14ac:dyDescent="0.25">
      <c r="A216">
        <v>0</v>
      </c>
      <c r="B216" s="19">
        <f t="shared" si="23"/>
        <v>0.25248622560460365</v>
      </c>
      <c r="C216" s="22">
        <f t="shared" si="24"/>
        <v>-1.376398583815716</v>
      </c>
    </row>
    <row r="217" spans="1:3" x14ac:dyDescent="0.25">
      <c r="A217">
        <v>2</v>
      </c>
      <c r="B217" s="19">
        <f t="shared" si="23"/>
        <v>8.7726417861936218E-2</v>
      </c>
      <c r="C217" s="22">
        <f t="shared" si="24"/>
        <v>-2.4335321950679658</v>
      </c>
    </row>
    <row r="218" spans="1:3" x14ac:dyDescent="0.25">
      <c r="A218">
        <v>11</v>
      </c>
      <c r="B218" s="19">
        <f t="shared" si="23"/>
        <v>2.0610197296569231E-2</v>
      </c>
      <c r="C218" s="22">
        <f t="shared" si="24"/>
        <v>-3.8819693112692457</v>
      </c>
    </row>
    <row r="219" spans="1:3" x14ac:dyDescent="0.25">
      <c r="A219">
        <v>0</v>
      </c>
      <c r="B219" s="19">
        <f t="shared" si="23"/>
        <v>0.25248622560460365</v>
      </c>
      <c r="C219" s="22">
        <f t="shared" si="24"/>
        <v>-1.376398583815716</v>
      </c>
    </row>
    <row r="220" spans="1:3" x14ac:dyDescent="0.25">
      <c r="A220">
        <v>3</v>
      </c>
      <c r="B220" s="19">
        <f t="shared" si="23"/>
        <v>6.8471044009877469E-2</v>
      </c>
      <c r="C220" s="22">
        <f t="shared" si="24"/>
        <v>-2.6813443382674773</v>
      </c>
    </row>
    <row r="221" spans="1:3" x14ac:dyDescent="0.25">
      <c r="A221">
        <v>0</v>
      </c>
      <c r="B221" s="19">
        <f t="shared" si="23"/>
        <v>0.25248622560460365</v>
      </c>
      <c r="C221" s="22">
        <f t="shared" si="24"/>
        <v>-1.376398583815716</v>
      </c>
    </row>
    <row r="222" spans="1:3" x14ac:dyDescent="0.25">
      <c r="A222">
        <v>7</v>
      </c>
      <c r="B222" s="19">
        <f t="shared" si="23"/>
        <v>3.4527309816855006E-2</v>
      </c>
      <c r="C222" s="22">
        <f t="shared" si="24"/>
        <v>-3.3660046791917217</v>
      </c>
    </row>
    <row r="223" spans="1:3" x14ac:dyDescent="0.25">
      <c r="A223">
        <v>0</v>
      </c>
      <c r="B223" s="19">
        <f t="shared" si="23"/>
        <v>0.25248622560460365</v>
      </c>
      <c r="C223" s="22">
        <f t="shared" si="24"/>
        <v>-1.376398583815716</v>
      </c>
    </row>
    <row r="224" spans="1:3" x14ac:dyDescent="0.25">
      <c r="A224">
        <v>2</v>
      </c>
      <c r="B224" s="19">
        <f t="shared" si="23"/>
        <v>8.7726417861936218E-2</v>
      </c>
      <c r="C224" s="22">
        <f t="shared" si="24"/>
        <v>-2.4335321950679658</v>
      </c>
    </row>
    <row r="225" spans="1:3" x14ac:dyDescent="0.25">
      <c r="A225">
        <v>1</v>
      </c>
      <c r="B225" s="19">
        <f t="shared" si="23"/>
        <v>0.12389735104134075</v>
      </c>
      <c r="C225" s="22">
        <f t="shared" si="24"/>
        <v>-2.088301870387208</v>
      </c>
    </row>
    <row r="226" spans="1:3" x14ac:dyDescent="0.25">
      <c r="A226">
        <v>0</v>
      </c>
      <c r="B226" s="19">
        <f t="shared" si="23"/>
        <v>0.25248622560460365</v>
      </c>
      <c r="C226" s="22">
        <f t="shared" si="24"/>
        <v>-1.376398583815716</v>
      </c>
    </row>
    <row r="227" spans="1:3" x14ac:dyDescent="0.25">
      <c r="A227">
        <v>3</v>
      </c>
      <c r="B227" s="19">
        <f t="shared" si="23"/>
        <v>6.8471044009877469E-2</v>
      </c>
      <c r="C227" s="22">
        <f t="shared" si="24"/>
        <v>-2.6813443382674773</v>
      </c>
    </row>
    <row r="228" spans="1:3" x14ac:dyDescent="0.25">
      <c r="A228">
        <v>2</v>
      </c>
      <c r="B228" s="19">
        <f t="shared" si="23"/>
        <v>8.7726417861936218E-2</v>
      </c>
      <c r="C228" s="22">
        <f t="shared" si="24"/>
        <v>-2.4335321950679658</v>
      </c>
    </row>
    <row r="229" spans="1:3" x14ac:dyDescent="0.25">
      <c r="A229">
        <v>4</v>
      </c>
      <c r="B229" s="19">
        <f t="shared" si="23"/>
        <v>5.5922438188910149E-2</v>
      </c>
      <c r="C229" s="22">
        <f t="shared" si="24"/>
        <v>-2.8837895806317344</v>
      </c>
    </row>
    <row r="230" spans="1:3" x14ac:dyDescent="0.25">
      <c r="A230">
        <v>5</v>
      </c>
      <c r="B230" s="19">
        <f t="shared" si="23"/>
        <v>4.6889062725604766E-2</v>
      </c>
      <c r="C230" s="22">
        <f t="shared" si="24"/>
        <v>-3.0599708348711059</v>
      </c>
    </row>
    <row r="231" spans="1:3" x14ac:dyDescent="0.25">
      <c r="A231">
        <v>1</v>
      </c>
      <c r="B231" s="19">
        <f t="shared" si="23"/>
        <v>0.12389735104134075</v>
      </c>
      <c r="C231" s="22">
        <f t="shared" si="24"/>
        <v>-2.088301870387208</v>
      </c>
    </row>
    <row r="232" spans="1:3" x14ac:dyDescent="0.25">
      <c r="A232">
        <v>0</v>
      </c>
      <c r="B232" s="19">
        <f t="shared" si="23"/>
        <v>0.25248622560460365</v>
      </c>
      <c r="C232" s="22">
        <f t="shared" si="24"/>
        <v>-1.376398583815716</v>
      </c>
    </row>
    <row r="233" spans="1:3" x14ac:dyDescent="0.25">
      <c r="A233">
        <v>0</v>
      </c>
      <c r="B233" s="19">
        <f t="shared" si="23"/>
        <v>0.25248622560460365</v>
      </c>
      <c r="C233" s="22">
        <f t="shared" si="24"/>
        <v>-1.376398583815716</v>
      </c>
    </row>
    <row r="234" spans="1:3" x14ac:dyDescent="0.25">
      <c r="A234">
        <v>4</v>
      </c>
      <c r="B234" s="19">
        <f t="shared" si="23"/>
        <v>5.5922438188910149E-2</v>
      </c>
      <c r="C234" s="22">
        <f t="shared" si="24"/>
        <v>-2.8837895806317344</v>
      </c>
    </row>
    <row r="235" spans="1:3" x14ac:dyDescent="0.25">
      <c r="A235">
        <v>2</v>
      </c>
      <c r="B235" s="19">
        <f t="shared" si="23"/>
        <v>8.7726417861936218E-2</v>
      </c>
      <c r="C235" s="22">
        <f t="shared" si="24"/>
        <v>-2.4335321950679658</v>
      </c>
    </row>
    <row r="236" spans="1:3" x14ac:dyDescent="0.25">
      <c r="A236">
        <v>10</v>
      </c>
      <c r="B236" s="19">
        <f t="shared" si="23"/>
        <v>2.3265031588858211E-2</v>
      </c>
      <c r="C236" s="22">
        <f t="shared" si="24"/>
        <v>-3.7608038359018687</v>
      </c>
    </row>
    <row r="237" spans="1:3" x14ac:dyDescent="0.25">
      <c r="A237">
        <v>1</v>
      </c>
      <c r="B237" s="19">
        <f t="shared" si="23"/>
        <v>0.12389735104134075</v>
      </c>
      <c r="C237" s="22">
        <f t="shared" si="24"/>
        <v>-2.088301870387208</v>
      </c>
    </row>
    <row r="238" spans="1:3" x14ac:dyDescent="0.25">
      <c r="A238">
        <v>3</v>
      </c>
      <c r="B238" s="19">
        <f t="shared" si="23"/>
        <v>6.8471044009877469E-2</v>
      </c>
      <c r="C238" s="22">
        <f t="shared" si="24"/>
        <v>-2.6813443382674773</v>
      </c>
    </row>
    <row r="239" spans="1:3" x14ac:dyDescent="0.25">
      <c r="A239">
        <v>0</v>
      </c>
      <c r="B239" s="19">
        <f t="shared" si="23"/>
        <v>0.25248622560460365</v>
      </c>
      <c r="C239" s="22">
        <f t="shared" si="24"/>
        <v>-1.376398583815716</v>
      </c>
    </row>
    <row r="240" spans="1:3" x14ac:dyDescent="0.25">
      <c r="A240">
        <v>2</v>
      </c>
      <c r="B240" s="19">
        <f t="shared" si="23"/>
        <v>8.7726417861936218E-2</v>
      </c>
      <c r="C240" s="22">
        <f t="shared" si="24"/>
        <v>-2.4335321950679658</v>
      </c>
    </row>
    <row r="241" spans="1:3" x14ac:dyDescent="0.25">
      <c r="A241">
        <v>4</v>
      </c>
      <c r="B241" s="19">
        <f t="shared" si="23"/>
        <v>5.5922438188910149E-2</v>
      </c>
      <c r="C241" s="22">
        <f t="shared" si="24"/>
        <v>-2.8837895806317344</v>
      </c>
    </row>
    <row r="242" spans="1:3" x14ac:dyDescent="0.25">
      <c r="A242">
        <v>4</v>
      </c>
      <c r="B242" s="19">
        <f t="shared" si="23"/>
        <v>5.5922438188910149E-2</v>
      </c>
      <c r="C242" s="22">
        <f t="shared" si="24"/>
        <v>-2.8837895806317344</v>
      </c>
    </row>
    <row r="243" spans="1:3" x14ac:dyDescent="0.25">
      <c r="A243">
        <v>2</v>
      </c>
      <c r="B243" s="19">
        <f t="shared" si="23"/>
        <v>8.7726417861936218E-2</v>
      </c>
      <c r="C243" s="22">
        <f t="shared" si="24"/>
        <v>-2.4335321950679658</v>
      </c>
    </row>
    <row r="244" spans="1:3" x14ac:dyDescent="0.25">
      <c r="A244">
        <v>3</v>
      </c>
      <c r="B244" s="19">
        <f t="shared" si="23"/>
        <v>6.8471044009877469E-2</v>
      </c>
      <c r="C244" s="22">
        <f t="shared" si="24"/>
        <v>-2.6813443382674773</v>
      </c>
    </row>
    <row r="245" spans="1:3" x14ac:dyDescent="0.25">
      <c r="A245">
        <v>1</v>
      </c>
      <c r="B245" s="19">
        <f t="shared" si="23"/>
        <v>0.12389735104134075</v>
      </c>
      <c r="C245" s="22">
        <f t="shared" si="24"/>
        <v>-2.088301870387208</v>
      </c>
    </row>
    <row r="246" spans="1:3" x14ac:dyDescent="0.25">
      <c r="A246">
        <v>6</v>
      </c>
      <c r="B246" s="19">
        <f t="shared" si="23"/>
        <v>3.9994300555208244E-2</v>
      </c>
      <c r="C246" s="22">
        <f t="shared" si="24"/>
        <v>-3.2190183211401062</v>
      </c>
    </row>
    <row r="247" spans="1:3" x14ac:dyDescent="0.25">
      <c r="A247">
        <v>3</v>
      </c>
      <c r="B247" s="19">
        <f t="shared" si="23"/>
        <v>6.8471044009877469E-2</v>
      </c>
      <c r="C247" s="22">
        <f t="shared" si="24"/>
        <v>-2.6813443382674773</v>
      </c>
    </row>
    <row r="248" spans="1:3" x14ac:dyDescent="0.25">
      <c r="A248">
        <v>1</v>
      </c>
      <c r="B248" s="19">
        <f t="shared" si="23"/>
        <v>0.12389735104134075</v>
      </c>
      <c r="C248" s="22">
        <f t="shared" si="24"/>
        <v>-2.088301870387208</v>
      </c>
    </row>
    <row r="249" spans="1:3" x14ac:dyDescent="0.25">
      <c r="A249">
        <v>5</v>
      </c>
      <c r="B249" s="19">
        <f t="shared" si="23"/>
        <v>4.6889062725604766E-2</v>
      </c>
      <c r="C249" s="22">
        <f t="shared" si="24"/>
        <v>-3.0599708348711059</v>
      </c>
    </row>
    <row r="250" spans="1:3" x14ac:dyDescent="0.25">
      <c r="A250">
        <v>1</v>
      </c>
      <c r="B250" s="19">
        <f t="shared" si="23"/>
        <v>0.12389735104134075</v>
      </c>
      <c r="C250" s="22">
        <f t="shared" si="24"/>
        <v>-2.088301870387208</v>
      </c>
    </row>
    <row r="251" spans="1:3" x14ac:dyDescent="0.25">
      <c r="A251">
        <v>2</v>
      </c>
      <c r="B251" s="19">
        <f t="shared" si="23"/>
        <v>8.7726417861936218E-2</v>
      </c>
      <c r="C251" s="22">
        <f t="shared" si="24"/>
        <v>-2.4335321950679658</v>
      </c>
    </row>
    <row r="252" spans="1:3" x14ac:dyDescent="0.25">
      <c r="A252">
        <v>0</v>
      </c>
      <c r="B252" s="19">
        <f t="shared" si="23"/>
        <v>0.25248622560460365</v>
      </c>
      <c r="C252" s="22">
        <f t="shared" si="24"/>
        <v>-1.376398583815716</v>
      </c>
    </row>
    <row r="253" spans="1:3" x14ac:dyDescent="0.25">
      <c r="A253">
        <v>0</v>
      </c>
      <c r="B253" s="19">
        <f t="shared" si="23"/>
        <v>0.25248622560460365</v>
      </c>
      <c r="C253" s="22">
        <f t="shared" si="24"/>
        <v>-1.376398583815716</v>
      </c>
    </row>
    <row r="254" spans="1:3" x14ac:dyDescent="0.25">
      <c r="A254">
        <v>0</v>
      </c>
      <c r="B254" s="19">
        <f t="shared" si="23"/>
        <v>0.25248622560460365</v>
      </c>
      <c r="C254" s="22">
        <f t="shared" si="24"/>
        <v>-1.376398583815716</v>
      </c>
    </row>
    <row r="255" spans="1:3" x14ac:dyDescent="0.25">
      <c r="A255">
        <v>1</v>
      </c>
      <c r="B255" s="19">
        <f t="shared" si="23"/>
        <v>0.12389735104134075</v>
      </c>
      <c r="C255" s="22">
        <f t="shared" si="24"/>
        <v>-2.088301870387208</v>
      </c>
    </row>
    <row r="256" spans="1:3" x14ac:dyDescent="0.25">
      <c r="A256">
        <v>1</v>
      </c>
      <c r="B256" s="19">
        <f t="shared" si="23"/>
        <v>0.12389735104134075</v>
      </c>
      <c r="C256" s="22">
        <f t="shared" si="24"/>
        <v>-2.088301870387208</v>
      </c>
    </row>
    <row r="257" spans="1:3" x14ac:dyDescent="0.25">
      <c r="A257">
        <v>3</v>
      </c>
      <c r="B257" s="19">
        <f t="shared" si="23"/>
        <v>6.8471044009877469E-2</v>
      </c>
      <c r="C257" s="22">
        <f t="shared" si="24"/>
        <v>-2.6813443382674773</v>
      </c>
    </row>
    <row r="258" spans="1:3" x14ac:dyDescent="0.25">
      <c r="A258">
        <v>0</v>
      </c>
      <c r="B258" s="19">
        <f t="shared" si="23"/>
        <v>0.25248622560460365</v>
      </c>
      <c r="C258" s="22">
        <f t="shared" si="24"/>
        <v>-1.376398583815716</v>
      </c>
    </row>
    <row r="259" spans="1:3" x14ac:dyDescent="0.25">
      <c r="A259">
        <v>2</v>
      </c>
      <c r="B259" s="19">
        <f t="shared" si="23"/>
        <v>8.7726417861936218E-2</v>
      </c>
      <c r="C259" s="22">
        <f t="shared" si="24"/>
        <v>-2.4335321950679658</v>
      </c>
    </row>
    <row r="260" spans="1:3" x14ac:dyDescent="0.25">
      <c r="A260">
        <v>3</v>
      </c>
      <c r="B260" s="19">
        <f t="shared" si="23"/>
        <v>6.8471044009877469E-2</v>
      </c>
      <c r="C260" s="22">
        <f t="shared" si="24"/>
        <v>-2.6813443382674773</v>
      </c>
    </row>
    <row r="261" spans="1:3" x14ac:dyDescent="0.25">
      <c r="A261">
        <v>3</v>
      </c>
      <c r="B261" s="19">
        <f t="shared" si="23"/>
        <v>6.8471044009877469E-2</v>
      </c>
      <c r="C261" s="22">
        <f t="shared" si="24"/>
        <v>-2.6813443382674773</v>
      </c>
    </row>
    <row r="262" spans="1:3" x14ac:dyDescent="0.25">
      <c r="A262">
        <v>0</v>
      </c>
      <c r="B262" s="19">
        <f t="shared" si="23"/>
        <v>0.25248622560460365</v>
      </c>
      <c r="C262" s="22">
        <f t="shared" si="24"/>
        <v>-1.376398583815716</v>
      </c>
    </row>
    <row r="263" spans="1:3" x14ac:dyDescent="0.25">
      <c r="A263">
        <v>1</v>
      </c>
      <c r="B263" s="19">
        <f t="shared" si="23"/>
        <v>0.12389735104134075</v>
      </c>
      <c r="C263" s="22">
        <f t="shared" si="24"/>
        <v>-2.088301870387208</v>
      </c>
    </row>
    <row r="264" spans="1:3" x14ac:dyDescent="0.25">
      <c r="A264">
        <v>0</v>
      </c>
      <c r="B264" s="19">
        <f t="shared" si="23"/>
        <v>0.25248622560460365</v>
      </c>
      <c r="C264" s="22">
        <f t="shared" si="24"/>
        <v>-1.376398583815716</v>
      </c>
    </row>
    <row r="265" spans="1:3" x14ac:dyDescent="0.25">
      <c r="A265">
        <v>1</v>
      </c>
      <c r="B265" s="19">
        <f t="shared" si="23"/>
        <v>0.12389735104134075</v>
      </c>
      <c r="C265" s="22">
        <f t="shared" si="24"/>
        <v>-2.088301870387208</v>
      </c>
    </row>
    <row r="266" spans="1:3" x14ac:dyDescent="0.25">
      <c r="A266">
        <v>2</v>
      </c>
      <c r="B266" s="19">
        <f t="shared" si="23"/>
        <v>8.7726417861936218E-2</v>
      </c>
      <c r="C266" s="22">
        <f t="shared" si="24"/>
        <v>-2.4335321950679658</v>
      </c>
    </row>
    <row r="267" spans="1:3" x14ac:dyDescent="0.25">
      <c r="A267">
        <v>3</v>
      </c>
      <c r="B267" s="19">
        <f t="shared" ref="B267:B330" si="25">_xlfn.GAMMA($B$4+A267)/(_xlfn.GAMMA($B$4)*FACT(A267))*(($B$5/($B$5+1))^$B$4)*(1/($B$5+1))^A267</f>
        <v>6.8471044009877469E-2</v>
      </c>
      <c r="C267" s="22">
        <f t="shared" ref="C267:C330" si="26">LN(B267)</f>
        <v>-2.6813443382674773</v>
      </c>
    </row>
    <row r="268" spans="1:3" x14ac:dyDescent="0.25">
      <c r="A268">
        <v>1</v>
      </c>
      <c r="B268" s="19">
        <f t="shared" si="25"/>
        <v>0.12389735104134075</v>
      </c>
      <c r="C268" s="22">
        <f t="shared" si="26"/>
        <v>-2.088301870387208</v>
      </c>
    </row>
    <row r="269" spans="1:3" x14ac:dyDescent="0.25">
      <c r="A269">
        <v>0</v>
      </c>
      <c r="B269" s="19">
        <f t="shared" si="25"/>
        <v>0.25248622560460365</v>
      </c>
      <c r="C269" s="22">
        <f t="shared" si="26"/>
        <v>-1.376398583815716</v>
      </c>
    </row>
    <row r="270" spans="1:3" x14ac:dyDescent="0.25">
      <c r="A270">
        <v>2</v>
      </c>
      <c r="B270" s="19">
        <f t="shared" si="25"/>
        <v>8.7726417861936218E-2</v>
      </c>
      <c r="C270" s="22">
        <f t="shared" si="26"/>
        <v>-2.4335321950679658</v>
      </c>
    </row>
    <row r="271" spans="1:3" x14ac:dyDescent="0.25">
      <c r="A271">
        <v>2</v>
      </c>
      <c r="B271" s="19">
        <f t="shared" si="25"/>
        <v>8.7726417861936218E-2</v>
      </c>
      <c r="C271" s="22">
        <f t="shared" si="26"/>
        <v>-2.4335321950679658</v>
      </c>
    </row>
    <row r="272" spans="1:3" x14ac:dyDescent="0.25">
      <c r="A272">
        <v>0</v>
      </c>
      <c r="B272" s="19">
        <f t="shared" si="25"/>
        <v>0.25248622560460365</v>
      </c>
      <c r="C272" s="22">
        <f t="shared" si="26"/>
        <v>-1.376398583815716</v>
      </c>
    </row>
    <row r="273" spans="1:3" x14ac:dyDescent="0.25">
      <c r="A273">
        <v>0</v>
      </c>
      <c r="B273" s="19">
        <f t="shared" si="25"/>
        <v>0.25248622560460365</v>
      </c>
      <c r="C273" s="22">
        <f t="shared" si="26"/>
        <v>-1.376398583815716</v>
      </c>
    </row>
    <row r="274" spans="1:3" x14ac:dyDescent="0.25">
      <c r="A274">
        <v>0</v>
      </c>
      <c r="B274" s="19">
        <f t="shared" si="25"/>
        <v>0.25248622560460365</v>
      </c>
      <c r="C274" s="22">
        <f t="shared" si="26"/>
        <v>-1.376398583815716</v>
      </c>
    </row>
    <row r="275" spans="1:3" x14ac:dyDescent="0.25">
      <c r="A275">
        <v>4</v>
      </c>
      <c r="B275" s="19">
        <f t="shared" si="25"/>
        <v>5.5922438188910149E-2</v>
      </c>
      <c r="C275" s="22">
        <f t="shared" si="26"/>
        <v>-2.8837895806317344</v>
      </c>
    </row>
    <row r="276" spans="1:3" x14ac:dyDescent="0.25">
      <c r="A276">
        <v>0</v>
      </c>
      <c r="B276" s="19">
        <f t="shared" si="25"/>
        <v>0.25248622560460365</v>
      </c>
      <c r="C276" s="22">
        <f t="shared" si="26"/>
        <v>-1.376398583815716</v>
      </c>
    </row>
    <row r="277" spans="1:3" x14ac:dyDescent="0.25">
      <c r="A277">
        <v>1</v>
      </c>
      <c r="B277" s="19">
        <f t="shared" si="25"/>
        <v>0.12389735104134075</v>
      </c>
      <c r="C277" s="22">
        <f t="shared" si="26"/>
        <v>-2.088301870387208</v>
      </c>
    </row>
    <row r="278" spans="1:3" x14ac:dyDescent="0.25">
      <c r="A278">
        <v>1</v>
      </c>
      <c r="B278" s="19">
        <f t="shared" si="25"/>
        <v>0.12389735104134075</v>
      </c>
      <c r="C278" s="22">
        <f t="shared" si="26"/>
        <v>-2.088301870387208</v>
      </c>
    </row>
    <row r="279" spans="1:3" x14ac:dyDescent="0.25">
      <c r="A279">
        <v>0</v>
      </c>
      <c r="B279" s="19">
        <f t="shared" si="25"/>
        <v>0.25248622560460365</v>
      </c>
      <c r="C279" s="22">
        <f t="shared" si="26"/>
        <v>-1.376398583815716</v>
      </c>
    </row>
    <row r="280" spans="1:3" x14ac:dyDescent="0.25">
      <c r="A280">
        <v>4</v>
      </c>
      <c r="B280" s="19">
        <f t="shared" si="25"/>
        <v>5.5922438188910149E-2</v>
      </c>
      <c r="C280" s="22">
        <f t="shared" si="26"/>
        <v>-2.8837895806317344</v>
      </c>
    </row>
    <row r="281" spans="1:3" x14ac:dyDescent="0.25">
      <c r="A281">
        <v>4</v>
      </c>
      <c r="B281" s="19">
        <f t="shared" si="25"/>
        <v>5.5922438188910149E-2</v>
      </c>
      <c r="C281" s="22">
        <f t="shared" si="26"/>
        <v>-2.8837895806317344</v>
      </c>
    </row>
    <row r="282" spans="1:3" x14ac:dyDescent="0.25">
      <c r="A282">
        <v>0</v>
      </c>
      <c r="B282" s="19">
        <f t="shared" si="25"/>
        <v>0.25248622560460365</v>
      </c>
      <c r="C282" s="22">
        <f t="shared" si="26"/>
        <v>-1.376398583815716</v>
      </c>
    </row>
    <row r="283" spans="1:3" x14ac:dyDescent="0.25">
      <c r="A283">
        <v>2</v>
      </c>
      <c r="B283" s="19">
        <f t="shared" si="25"/>
        <v>8.7726417861936218E-2</v>
      </c>
      <c r="C283" s="22">
        <f t="shared" si="26"/>
        <v>-2.4335321950679658</v>
      </c>
    </row>
    <row r="284" spans="1:3" x14ac:dyDescent="0.25">
      <c r="A284">
        <v>3</v>
      </c>
      <c r="B284" s="19">
        <f t="shared" si="25"/>
        <v>6.8471044009877469E-2</v>
      </c>
      <c r="C284" s="22">
        <f t="shared" si="26"/>
        <v>-2.6813443382674773</v>
      </c>
    </row>
    <row r="285" spans="1:3" x14ac:dyDescent="0.25">
      <c r="A285">
        <v>4</v>
      </c>
      <c r="B285" s="19">
        <f t="shared" si="25"/>
        <v>5.5922438188910149E-2</v>
      </c>
      <c r="C285" s="22">
        <f t="shared" si="26"/>
        <v>-2.8837895806317344</v>
      </c>
    </row>
    <row r="286" spans="1:3" x14ac:dyDescent="0.25">
      <c r="A286">
        <v>4</v>
      </c>
      <c r="B286" s="19">
        <f t="shared" si="25"/>
        <v>5.5922438188910149E-2</v>
      </c>
      <c r="C286" s="22">
        <f t="shared" si="26"/>
        <v>-2.8837895806317344</v>
      </c>
    </row>
    <row r="287" spans="1:3" x14ac:dyDescent="0.25">
      <c r="A287">
        <v>0</v>
      </c>
      <c r="B287" s="19">
        <f t="shared" si="25"/>
        <v>0.25248622560460365</v>
      </c>
      <c r="C287" s="22">
        <f t="shared" si="26"/>
        <v>-1.376398583815716</v>
      </c>
    </row>
    <row r="288" spans="1:3" x14ac:dyDescent="0.25">
      <c r="A288">
        <v>1</v>
      </c>
      <c r="B288" s="19">
        <f t="shared" si="25"/>
        <v>0.12389735104134075</v>
      </c>
      <c r="C288" s="22">
        <f t="shared" si="26"/>
        <v>-2.088301870387208</v>
      </c>
    </row>
    <row r="289" spans="1:3" x14ac:dyDescent="0.25">
      <c r="A289">
        <v>4</v>
      </c>
      <c r="B289" s="19">
        <f t="shared" si="25"/>
        <v>5.5922438188910149E-2</v>
      </c>
      <c r="C289" s="22">
        <f t="shared" si="26"/>
        <v>-2.8837895806317344</v>
      </c>
    </row>
    <row r="290" spans="1:3" x14ac:dyDescent="0.25">
      <c r="A290">
        <v>0</v>
      </c>
      <c r="B290" s="19">
        <f t="shared" si="25"/>
        <v>0.25248622560460365</v>
      </c>
      <c r="C290" s="22">
        <f t="shared" si="26"/>
        <v>-1.376398583815716</v>
      </c>
    </row>
    <row r="291" spans="1:3" x14ac:dyDescent="0.25">
      <c r="A291">
        <v>3</v>
      </c>
      <c r="B291" s="19">
        <f t="shared" si="25"/>
        <v>6.8471044009877469E-2</v>
      </c>
      <c r="C291" s="22">
        <f t="shared" si="26"/>
        <v>-2.6813443382674773</v>
      </c>
    </row>
    <row r="292" spans="1:3" x14ac:dyDescent="0.25">
      <c r="A292">
        <v>0</v>
      </c>
      <c r="B292" s="19">
        <f t="shared" si="25"/>
        <v>0.25248622560460365</v>
      </c>
      <c r="C292" s="22">
        <f t="shared" si="26"/>
        <v>-1.376398583815716</v>
      </c>
    </row>
    <row r="293" spans="1:3" x14ac:dyDescent="0.25">
      <c r="A293">
        <v>4</v>
      </c>
      <c r="B293" s="19">
        <f t="shared" si="25"/>
        <v>5.5922438188910149E-2</v>
      </c>
      <c r="C293" s="22">
        <f t="shared" si="26"/>
        <v>-2.8837895806317344</v>
      </c>
    </row>
    <row r="294" spans="1:3" x14ac:dyDescent="0.25">
      <c r="A294">
        <v>2</v>
      </c>
      <c r="B294" s="19">
        <f t="shared" si="25"/>
        <v>8.7726417861936218E-2</v>
      </c>
      <c r="C294" s="22">
        <f t="shared" si="26"/>
        <v>-2.4335321950679658</v>
      </c>
    </row>
    <row r="295" spans="1:3" x14ac:dyDescent="0.25">
      <c r="A295">
        <v>5</v>
      </c>
      <c r="B295" s="19">
        <f t="shared" si="25"/>
        <v>4.6889062725604766E-2</v>
      </c>
      <c r="C295" s="22">
        <f t="shared" si="26"/>
        <v>-3.0599708348711059</v>
      </c>
    </row>
    <row r="296" spans="1:3" x14ac:dyDescent="0.25">
      <c r="A296">
        <v>3</v>
      </c>
      <c r="B296" s="19">
        <f t="shared" si="25"/>
        <v>6.8471044009877469E-2</v>
      </c>
      <c r="C296" s="22">
        <f t="shared" si="26"/>
        <v>-2.6813443382674773</v>
      </c>
    </row>
    <row r="297" spans="1:3" x14ac:dyDescent="0.25">
      <c r="A297">
        <v>0</v>
      </c>
      <c r="B297" s="19">
        <f t="shared" si="25"/>
        <v>0.25248622560460365</v>
      </c>
      <c r="C297" s="22">
        <f t="shared" si="26"/>
        <v>-1.376398583815716</v>
      </c>
    </row>
    <row r="298" spans="1:3" x14ac:dyDescent="0.25">
      <c r="A298">
        <v>0</v>
      </c>
      <c r="B298" s="19">
        <f t="shared" si="25"/>
        <v>0.25248622560460365</v>
      </c>
      <c r="C298" s="22">
        <f t="shared" si="26"/>
        <v>-1.376398583815716</v>
      </c>
    </row>
    <row r="299" spans="1:3" x14ac:dyDescent="0.25">
      <c r="A299">
        <v>0</v>
      </c>
      <c r="B299" s="19">
        <f t="shared" si="25"/>
        <v>0.25248622560460365</v>
      </c>
      <c r="C299" s="22">
        <f t="shared" si="26"/>
        <v>-1.376398583815716</v>
      </c>
    </row>
    <row r="300" spans="1:3" x14ac:dyDescent="0.25">
      <c r="A300">
        <v>4</v>
      </c>
      <c r="B300" s="19">
        <f t="shared" si="25"/>
        <v>5.5922438188910149E-2</v>
      </c>
      <c r="C300" s="22">
        <f t="shared" si="26"/>
        <v>-2.8837895806317344</v>
      </c>
    </row>
    <row r="301" spans="1:3" x14ac:dyDescent="0.25">
      <c r="A301">
        <v>3</v>
      </c>
      <c r="B301" s="19">
        <f t="shared" si="25"/>
        <v>6.8471044009877469E-2</v>
      </c>
      <c r="C301" s="22">
        <f t="shared" si="26"/>
        <v>-2.6813443382674773</v>
      </c>
    </row>
    <row r="302" spans="1:3" x14ac:dyDescent="0.25">
      <c r="A302">
        <v>1</v>
      </c>
      <c r="B302" s="19">
        <f t="shared" si="25"/>
        <v>0.12389735104134075</v>
      </c>
      <c r="C302" s="22">
        <f t="shared" si="26"/>
        <v>-2.088301870387208</v>
      </c>
    </row>
    <row r="303" spans="1:3" x14ac:dyDescent="0.25">
      <c r="A303">
        <v>3</v>
      </c>
      <c r="B303" s="19">
        <f t="shared" si="25"/>
        <v>6.8471044009877469E-2</v>
      </c>
      <c r="C303" s="22">
        <f t="shared" si="26"/>
        <v>-2.6813443382674773</v>
      </c>
    </row>
    <row r="304" spans="1:3" x14ac:dyDescent="0.25">
      <c r="A304">
        <v>4</v>
      </c>
      <c r="B304" s="19">
        <f t="shared" si="25"/>
        <v>5.5922438188910149E-2</v>
      </c>
      <c r="C304" s="22">
        <f t="shared" si="26"/>
        <v>-2.8837895806317344</v>
      </c>
    </row>
    <row r="305" spans="1:3" x14ac:dyDescent="0.25">
      <c r="A305">
        <v>6</v>
      </c>
      <c r="B305" s="19">
        <f t="shared" si="25"/>
        <v>3.9994300555208244E-2</v>
      </c>
      <c r="C305" s="22">
        <f t="shared" si="26"/>
        <v>-3.2190183211401062</v>
      </c>
    </row>
    <row r="306" spans="1:3" x14ac:dyDescent="0.25">
      <c r="A306">
        <v>7</v>
      </c>
      <c r="B306" s="19">
        <f t="shared" si="25"/>
        <v>3.4527309816855006E-2</v>
      </c>
      <c r="C306" s="22">
        <f t="shared" si="26"/>
        <v>-3.3660046791917217</v>
      </c>
    </row>
    <row r="307" spans="1:3" x14ac:dyDescent="0.25">
      <c r="A307">
        <v>2</v>
      </c>
      <c r="B307" s="19">
        <f t="shared" si="25"/>
        <v>8.7726417861936218E-2</v>
      </c>
      <c r="C307" s="22">
        <f t="shared" si="26"/>
        <v>-2.4335321950679658</v>
      </c>
    </row>
    <row r="308" spans="1:3" x14ac:dyDescent="0.25">
      <c r="A308">
        <v>12</v>
      </c>
      <c r="B308" s="19">
        <f t="shared" si="25"/>
        <v>1.8326185640089178E-2</v>
      </c>
      <c r="C308" s="22">
        <f t="shared" si="26"/>
        <v>-3.9994243326154262</v>
      </c>
    </row>
    <row r="309" spans="1:3" x14ac:dyDescent="0.25">
      <c r="A309">
        <v>6</v>
      </c>
      <c r="B309" s="19">
        <f t="shared" si="25"/>
        <v>3.9994300555208244E-2</v>
      </c>
      <c r="C309" s="22">
        <f t="shared" si="26"/>
        <v>-3.2190183211401062</v>
      </c>
    </row>
    <row r="310" spans="1:3" x14ac:dyDescent="0.25">
      <c r="A310">
        <v>3</v>
      </c>
      <c r="B310" s="19">
        <f t="shared" si="25"/>
        <v>6.8471044009877469E-2</v>
      </c>
      <c r="C310" s="22">
        <f t="shared" si="26"/>
        <v>-2.6813443382674773</v>
      </c>
    </row>
    <row r="311" spans="1:3" x14ac:dyDescent="0.25">
      <c r="A311">
        <v>1</v>
      </c>
      <c r="B311" s="19">
        <f t="shared" si="25"/>
        <v>0.12389735104134075</v>
      </c>
      <c r="C311" s="22">
        <f t="shared" si="26"/>
        <v>-2.088301870387208</v>
      </c>
    </row>
    <row r="312" spans="1:3" x14ac:dyDescent="0.25">
      <c r="A312">
        <v>9</v>
      </c>
      <c r="B312" s="19">
        <f t="shared" si="25"/>
        <v>2.6379513710731814E-2</v>
      </c>
      <c r="C312" s="22">
        <f t="shared" si="26"/>
        <v>-3.6351675658760758</v>
      </c>
    </row>
    <row r="313" spans="1:3" x14ac:dyDescent="0.25">
      <c r="A313">
        <v>6</v>
      </c>
      <c r="B313" s="19">
        <f t="shared" si="25"/>
        <v>3.9994300555208244E-2</v>
      </c>
      <c r="C313" s="22">
        <f t="shared" si="26"/>
        <v>-3.2190183211401062</v>
      </c>
    </row>
    <row r="314" spans="1:3" x14ac:dyDescent="0.25">
      <c r="A314">
        <v>4</v>
      </c>
      <c r="B314" s="19">
        <f t="shared" si="25"/>
        <v>5.5922438188910149E-2</v>
      </c>
      <c r="C314" s="22">
        <f t="shared" si="26"/>
        <v>-2.8837895806317344</v>
      </c>
    </row>
    <row r="315" spans="1:3" x14ac:dyDescent="0.25">
      <c r="A315">
        <v>5</v>
      </c>
      <c r="B315" s="19">
        <f t="shared" si="25"/>
        <v>4.6889062725604766E-2</v>
      </c>
      <c r="C315" s="22">
        <f t="shared" si="26"/>
        <v>-3.0599708348711059</v>
      </c>
    </row>
    <row r="316" spans="1:3" x14ac:dyDescent="0.25">
      <c r="A316">
        <v>3</v>
      </c>
      <c r="B316" s="19">
        <f t="shared" si="25"/>
        <v>6.8471044009877469E-2</v>
      </c>
      <c r="C316" s="22">
        <f t="shared" si="26"/>
        <v>-2.6813443382674773</v>
      </c>
    </row>
    <row r="317" spans="1:3" x14ac:dyDescent="0.25">
      <c r="A317">
        <v>7</v>
      </c>
      <c r="B317" s="19">
        <f t="shared" si="25"/>
        <v>3.4527309816855006E-2</v>
      </c>
      <c r="C317" s="22">
        <f t="shared" si="26"/>
        <v>-3.3660046791917217</v>
      </c>
    </row>
    <row r="318" spans="1:3" x14ac:dyDescent="0.25">
      <c r="A318">
        <v>7</v>
      </c>
      <c r="B318" s="19">
        <f t="shared" si="25"/>
        <v>3.4527309816855006E-2</v>
      </c>
      <c r="C318" s="22">
        <f t="shared" si="26"/>
        <v>-3.3660046791917217</v>
      </c>
    </row>
    <row r="319" spans="1:3" x14ac:dyDescent="0.25">
      <c r="A319">
        <v>2</v>
      </c>
      <c r="B319" s="19">
        <f t="shared" si="25"/>
        <v>8.7726417861936218E-2</v>
      </c>
      <c r="C319" s="22">
        <f t="shared" si="26"/>
        <v>-2.4335321950679658</v>
      </c>
    </row>
    <row r="320" spans="1:3" x14ac:dyDescent="0.25">
      <c r="A320">
        <v>14</v>
      </c>
      <c r="B320" s="19">
        <f t="shared" si="25"/>
        <v>1.4619450093164531E-2</v>
      </c>
      <c r="C320" s="22">
        <f t="shared" si="26"/>
        <v>-4.2254024386945428</v>
      </c>
    </row>
    <row r="321" spans="1:3" x14ac:dyDescent="0.25">
      <c r="A321">
        <v>1</v>
      </c>
      <c r="B321" s="19">
        <f t="shared" si="25"/>
        <v>0.12389735104134075</v>
      </c>
      <c r="C321" s="22">
        <f t="shared" si="26"/>
        <v>-2.088301870387208</v>
      </c>
    </row>
    <row r="322" spans="1:3" x14ac:dyDescent="0.25">
      <c r="A322">
        <v>6</v>
      </c>
      <c r="B322" s="19">
        <f t="shared" si="25"/>
        <v>3.9994300555208244E-2</v>
      </c>
      <c r="C322" s="22">
        <f t="shared" si="26"/>
        <v>-3.2190183211401062</v>
      </c>
    </row>
    <row r="323" spans="1:3" x14ac:dyDescent="0.25">
      <c r="A323">
        <v>1</v>
      </c>
      <c r="B323" s="19">
        <f t="shared" si="25"/>
        <v>0.12389735104134075</v>
      </c>
      <c r="C323" s="22">
        <f t="shared" si="26"/>
        <v>-2.088301870387208</v>
      </c>
    </row>
    <row r="324" spans="1:3" x14ac:dyDescent="0.25">
      <c r="A324">
        <v>2</v>
      </c>
      <c r="B324" s="19">
        <f t="shared" si="25"/>
        <v>8.7726417861936218E-2</v>
      </c>
      <c r="C324" s="22">
        <f t="shared" si="26"/>
        <v>-2.4335321950679658</v>
      </c>
    </row>
    <row r="325" spans="1:3" x14ac:dyDescent="0.25">
      <c r="A325">
        <v>4</v>
      </c>
      <c r="B325" s="19">
        <f t="shared" si="25"/>
        <v>5.5922438188910149E-2</v>
      </c>
      <c r="C325" s="22">
        <f t="shared" si="26"/>
        <v>-2.8837895806317344</v>
      </c>
    </row>
    <row r="326" spans="1:3" x14ac:dyDescent="0.25">
      <c r="A326">
        <v>5</v>
      </c>
      <c r="B326" s="19">
        <f t="shared" si="25"/>
        <v>4.6889062725604766E-2</v>
      </c>
      <c r="C326" s="22">
        <f t="shared" si="26"/>
        <v>-3.0599708348711059</v>
      </c>
    </row>
    <row r="327" spans="1:3" x14ac:dyDescent="0.25">
      <c r="A327">
        <v>4</v>
      </c>
      <c r="B327" s="19">
        <f t="shared" si="25"/>
        <v>5.5922438188910149E-2</v>
      </c>
      <c r="C327" s="22">
        <f t="shared" si="26"/>
        <v>-2.8837895806317344</v>
      </c>
    </row>
    <row r="328" spans="1:3" x14ac:dyDescent="0.25">
      <c r="A328">
        <v>18</v>
      </c>
      <c r="B328" s="19">
        <f t="shared" si="25"/>
        <v>9.5465544420322707E-3</v>
      </c>
      <c r="C328" s="22">
        <f t="shared" si="26"/>
        <v>-4.6515749810006115</v>
      </c>
    </row>
    <row r="329" spans="1:3" x14ac:dyDescent="0.25">
      <c r="A329">
        <v>15</v>
      </c>
      <c r="B329" s="19">
        <f t="shared" si="25"/>
        <v>1.3105246911034334E-2</v>
      </c>
      <c r="C329" s="22">
        <f t="shared" si="26"/>
        <v>-4.3347426014049102</v>
      </c>
    </row>
    <row r="330" spans="1:3" x14ac:dyDescent="0.25">
      <c r="A330">
        <v>19</v>
      </c>
      <c r="B330" s="19">
        <f t="shared" si="25"/>
        <v>8.6160176890696036E-3</v>
      </c>
      <c r="C330" s="22">
        <f t="shared" si="26"/>
        <v>-4.7541322860812247</v>
      </c>
    </row>
    <row r="331" spans="1:3" x14ac:dyDescent="0.25">
      <c r="A331">
        <v>23</v>
      </c>
      <c r="B331" s="19">
        <f t="shared" ref="B331:B394" si="27">_xlfn.GAMMA($B$4+A331)/(_xlfn.GAMMA($B$4)*FACT(A331))*(($B$5/($B$5+1))^$B$4)*(1/($B$5+1))^A331</f>
        <v>5.7829940416396653E-3</v>
      </c>
      <c r="C331" s="22">
        <f t="shared" ref="C331:C394" si="28">LN(B331)</f>
        <v>-5.1528337301300065</v>
      </c>
    </row>
    <row r="332" spans="1:3" x14ac:dyDescent="0.25">
      <c r="A332">
        <v>26</v>
      </c>
      <c r="B332" s="19">
        <f t="shared" si="27"/>
        <v>4.3292058449486831E-3</v>
      </c>
      <c r="C332" s="22">
        <f t="shared" si="28"/>
        <v>-5.4423711614220736</v>
      </c>
    </row>
    <row r="333" spans="1:3" x14ac:dyDescent="0.25">
      <c r="A333">
        <v>35</v>
      </c>
      <c r="B333" s="19">
        <f t="shared" si="27"/>
        <v>1.8762451556428588E-3</v>
      </c>
      <c r="C333" s="22">
        <f t="shared" si="28"/>
        <v>-6.2784827569557873</v>
      </c>
    </row>
    <row r="334" spans="1:3" x14ac:dyDescent="0.25">
      <c r="A334">
        <v>31</v>
      </c>
      <c r="B334" s="19">
        <f t="shared" si="27"/>
        <v>2.7072023637973197E-3</v>
      </c>
      <c r="C334" s="22">
        <f t="shared" si="28"/>
        <v>-5.9118395154006675</v>
      </c>
    </row>
    <row r="335" spans="1:3" x14ac:dyDescent="0.25">
      <c r="A335">
        <v>21</v>
      </c>
      <c r="B335" s="19">
        <f t="shared" si="27"/>
        <v>7.0440719506471277E-3</v>
      </c>
      <c r="C335" s="22">
        <f t="shared" si="28"/>
        <v>-4.9555688739416386</v>
      </c>
    </row>
    <row r="336" spans="1:3" x14ac:dyDescent="0.25">
      <c r="A336">
        <v>39</v>
      </c>
      <c r="B336" s="19">
        <f t="shared" si="27"/>
        <v>1.3082769185604028E-3</v>
      </c>
      <c r="C336" s="22">
        <f t="shared" si="28"/>
        <v>-6.639044336917217</v>
      </c>
    </row>
    <row r="337" spans="1:3" x14ac:dyDescent="0.25">
      <c r="A337">
        <v>6</v>
      </c>
      <c r="B337" s="19">
        <f t="shared" si="27"/>
        <v>3.9994300555208244E-2</v>
      </c>
      <c r="C337" s="22">
        <f t="shared" si="28"/>
        <v>-3.2190183211401062</v>
      </c>
    </row>
    <row r="338" spans="1:3" x14ac:dyDescent="0.25">
      <c r="A338">
        <v>12</v>
      </c>
      <c r="B338" s="19">
        <f t="shared" si="27"/>
        <v>1.8326185640089178E-2</v>
      </c>
      <c r="C338" s="22">
        <f t="shared" si="28"/>
        <v>-3.9994243326154262</v>
      </c>
    </row>
    <row r="339" spans="1:3" x14ac:dyDescent="0.25">
      <c r="A339">
        <v>16</v>
      </c>
      <c r="B339" s="19">
        <f t="shared" si="27"/>
        <v>1.1771613314194249E-2</v>
      </c>
      <c r="C339" s="22">
        <f t="shared" si="28"/>
        <v>-4.442064297078189</v>
      </c>
    </row>
    <row r="340" spans="1:3" x14ac:dyDescent="0.25">
      <c r="A340">
        <v>20</v>
      </c>
      <c r="B340" s="19">
        <f t="shared" si="27"/>
        <v>7.786039852153293E-3</v>
      </c>
      <c r="C340" s="22">
        <f t="shared" si="28"/>
        <v>-4.8554229113696108</v>
      </c>
    </row>
    <row r="341" spans="1:3" x14ac:dyDescent="0.25">
      <c r="A341">
        <v>23</v>
      </c>
      <c r="B341" s="19">
        <f t="shared" si="27"/>
        <v>5.7829940416396653E-3</v>
      </c>
      <c r="C341" s="22">
        <f t="shared" si="28"/>
        <v>-5.1528337301300065</v>
      </c>
    </row>
    <row r="342" spans="1:3" x14ac:dyDescent="0.25">
      <c r="A342">
        <v>14</v>
      </c>
      <c r="B342" s="19">
        <f t="shared" si="27"/>
        <v>1.4619450093164531E-2</v>
      </c>
      <c r="C342" s="22">
        <f t="shared" si="28"/>
        <v>-4.2254024386945428</v>
      </c>
    </row>
    <row r="343" spans="1:3" x14ac:dyDescent="0.25">
      <c r="A343">
        <v>15</v>
      </c>
      <c r="B343" s="19">
        <f t="shared" si="27"/>
        <v>1.3105246911034334E-2</v>
      </c>
      <c r="C343" s="22">
        <f t="shared" si="28"/>
        <v>-4.3347426014049102</v>
      </c>
    </row>
    <row r="344" spans="1:3" x14ac:dyDescent="0.25">
      <c r="A344">
        <v>21</v>
      </c>
      <c r="B344" s="19">
        <f t="shared" si="27"/>
        <v>7.0440719506471277E-3</v>
      </c>
      <c r="C344" s="22">
        <f t="shared" si="28"/>
        <v>-4.9555688739416386</v>
      </c>
    </row>
    <row r="345" spans="1:3" x14ac:dyDescent="0.25">
      <c r="A345">
        <v>12</v>
      </c>
      <c r="B345" s="19">
        <f t="shared" si="27"/>
        <v>1.8326185640089178E-2</v>
      </c>
      <c r="C345" s="22">
        <f t="shared" si="28"/>
        <v>-3.9994243326154262</v>
      </c>
    </row>
    <row r="346" spans="1:3" x14ac:dyDescent="0.25">
      <c r="A346">
        <v>19</v>
      </c>
      <c r="B346" s="19">
        <f t="shared" si="27"/>
        <v>8.6160176890696036E-3</v>
      </c>
      <c r="C346" s="22">
        <f t="shared" si="28"/>
        <v>-4.7541322860812247</v>
      </c>
    </row>
    <row r="347" spans="1:3" x14ac:dyDescent="0.25">
      <c r="A347">
        <v>29</v>
      </c>
      <c r="B347" s="19">
        <f t="shared" si="27"/>
        <v>3.2609334877324414E-3</v>
      </c>
      <c r="C347" s="22">
        <f t="shared" si="28"/>
        <v>-5.7257417786624956</v>
      </c>
    </row>
    <row r="348" spans="1:3" x14ac:dyDescent="0.25">
      <c r="A348">
        <v>16</v>
      </c>
      <c r="B348" s="19">
        <f t="shared" si="27"/>
        <v>1.1771613314194249E-2</v>
      </c>
      <c r="C348" s="22">
        <f t="shared" si="28"/>
        <v>-4.442064297078189</v>
      </c>
    </row>
    <row r="349" spans="1:3" x14ac:dyDescent="0.25">
      <c r="A349">
        <v>46</v>
      </c>
      <c r="B349" s="19">
        <f t="shared" si="27"/>
        <v>7.039748558446869E-4</v>
      </c>
      <c r="C349" s="22">
        <f t="shared" si="28"/>
        <v>-7.2587679185737741</v>
      </c>
    </row>
    <row r="350" spans="1:3" x14ac:dyDescent="0.25">
      <c r="A350">
        <v>29</v>
      </c>
      <c r="B350" s="19">
        <f t="shared" si="27"/>
        <v>3.2609334877324414E-3</v>
      </c>
      <c r="C350" s="22">
        <f t="shared" si="28"/>
        <v>-5.7257417786624956</v>
      </c>
    </row>
    <row r="351" spans="1:3" x14ac:dyDescent="0.25">
      <c r="A351">
        <v>10</v>
      </c>
      <c r="B351" s="19">
        <f t="shared" si="27"/>
        <v>2.3265031588858211E-2</v>
      </c>
      <c r="C351" s="22">
        <f t="shared" si="28"/>
        <v>-3.7608038359018687</v>
      </c>
    </row>
    <row r="352" spans="1:3" x14ac:dyDescent="0.25">
      <c r="A352">
        <v>34</v>
      </c>
      <c r="B352" s="19">
        <f t="shared" si="27"/>
        <v>2.0550661726242213E-3</v>
      </c>
      <c r="C352" s="22">
        <f t="shared" si="28"/>
        <v>-6.1874472307619985</v>
      </c>
    </row>
    <row r="353" spans="1:3" x14ac:dyDescent="0.25">
      <c r="A353">
        <v>23</v>
      </c>
      <c r="B353" s="19">
        <f t="shared" si="27"/>
        <v>5.7829940416396653E-3</v>
      </c>
      <c r="C353" s="22">
        <f t="shared" si="28"/>
        <v>-5.1528337301300065</v>
      </c>
    </row>
    <row r="354" spans="1:3" x14ac:dyDescent="0.25">
      <c r="A354">
        <v>28</v>
      </c>
      <c r="B354" s="19">
        <f t="shared" si="27"/>
        <v>3.5818073925934029E-3</v>
      </c>
      <c r="C354" s="22">
        <f t="shared" si="28"/>
        <v>-5.6318877477012723</v>
      </c>
    </row>
    <row r="355" spans="1:3" x14ac:dyDescent="0.25">
      <c r="A355">
        <v>20</v>
      </c>
      <c r="B355" s="19">
        <f t="shared" si="27"/>
        <v>7.786039852153293E-3</v>
      </c>
      <c r="C355" s="22">
        <f t="shared" si="28"/>
        <v>-4.8554229113696108</v>
      </c>
    </row>
    <row r="356" spans="1:3" x14ac:dyDescent="0.25">
      <c r="A356">
        <v>30</v>
      </c>
      <c r="B356" s="19">
        <f t="shared" si="27"/>
        <v>2.970434191234226E-3</v>
      </c>
      <c r="C356" s="22">
        <f t="shared" si="28"/>
        <v>-5.8190471445178309</v>
      </c>
    </row>
    <row r="357" spans="1:3" x14ac:dyDescent="0.25">
      <c r="A357">
        <v>12</v>
      </c>
      <c r="B357" s="19">
        <f t="shared" si="27"/>
        <v>1.8326185640089178E-2</v>
      </c>
      <c r="C357" s="22">
        <f t="shared" si="28"/>
        <v>-3.9994243326154262</v>
      </c>
    </row>
    <row r="358" spans="1:3" x14ac:dyDescent="0.25">
      <c r="A358">
        <v>14</v>
      </c>
      <c r="B358" s="19">
        <f t="shared" si="27"/>
        <v>1.4619450093164531E-2</v>
      </c>
      <c r="C358" s="22">
        <f t="shared" si="28"/>
        <v>-4.2254024386945428</v>
      </c>
    </row>
    <row r="359" spans="1:3" x14ac:dyDescent="0.25">
      <c r="A359">
        <v>31</v>
      </c>
      <c r="B359" s="19">
        <f t="shared" si="27"/>
        <v>2.7072023637973197E-3</v>
      </c>
      <c r="C359" s="22">
        <f t="shared" si="28"/>
        <v>-5.9118395154006675</v>
      </c>
    </row>
    <row r="360" spans="1:3" x14ac:dyDescent="0.25">
      <c r="A360">
        <v>22</v>
      </c>
      <c r="B360" s="19">
        <f t="shared" si="27"/>
        <v>6.3794373841319597E-3</v>
      </c>
      <c r="C360" s="22">
        <f t="shared" si="28"/>
        <v>-5.0546753698192388</v>
      </c>
    </row>
    <row r="361" spans="1:3" x14ac:dyDescent="0.25">
      <c r="A361">
        <v>18</v>
      </c>
      <c r="B361" s="19">
        <f t="shared" si="27"/>
        <v>9.5465544420322707E-3</v>
      </c>
      <c r="C361" s="22">
        <f t="shared" si="28"/>
        <v>-4.6515749810006115</v>
      </c>
    </row>
    <row r="362" spans="1:3" x14ac:dyDescent="0.25">
      <c r="A362">
        <v>15</v>
      </c>
      <c r="B362" s="19">
        <f t="shared" si="27"/>
        <v>1.3105246911034334E-2</v>
      </c>
      <c r="C362" s="22">
        <f t="shared" si="28"/>
        <v>-4.3347426014049102</v>
      </c>
    </row>
    <row r="363" spans="1:3" x14ac:dyDescent="0.25">
      <c r="A363">
        <v>10</v>
      </c>
      <c r="B363" s="19">
        <f t="shared" si="27"/>
        <v>2.3265031588858211E-2</v>
      </c>
      <c r="C363" s="22">
        <f t="shared" si="28"/>
        <v>-3.7608038359018687</v>
      </c>
    </row>
    <row r="364" spans="1:3" x14ac:dyDescent="0.25">
      <c r="A364">
        <v>16</v>
      </c>
      <c r="B364" s="19">
        <f t="shared" si="27"/>
        <v>1.1771613314194249E-2</v>
      </c>
      <c r="C364" s="22">
        <f t="shared" si="28"/>
        <v>-4.442064297078189</v>
      </c>
    </row>
    <row r="365" spans="1:3" x14ac:dyDescent="0.25">
      <c r="A365">
        <v>38</v>
      </c>
      <c r="B365" s="19">
        <f t="shared" si="27"/>
        <v>1.4309695197464254E-3</v>
      </c>
      <c r="C365" s="22">
        <f t="shared" si="28"/>
        <v>-6.5494030786022277</v>
      </c>
    </row>
    <row r="366" spans="1:3" x14ac:dyDescent="0.25">
      <c r="A366">
        <v>11</v>
      </c>
      <c r="B366" s="19">
        <f t="shared" si="27"/>
        <v>2.0610197296569231E-2</v>
      </c>
      <c r="C366" s="22">
        <f t="shared" si="28"/>
        <v>-3.8819693112692457</v>
      </c>
    </row>
    <row r="367" spans="1:3" x14ac:dyDescent="0.25">
      <c r="A367">
        <v>18</v>
      </c>
      <c r="B367" s="19">
        <f t="shared" si="27"/>
        <v>9.5465544420322707E-3</v>
      </c>
      <c r="C367" s="22">
        <f t="shared" si="28"/>
        <v>-4.6515749810006115</v>
      </c>
    </row>
    <row r="368" spans="1:3" x14ac:dyDescent="0.25">
      <c r="A368">
        <v>17</v>
      </c>
      <c r="B368" s="19">
        <f t="shared" si="27"/>
        <v>1.0592507477182244E-2</v>
      </c>
      <c r="C368" s="22">
        <f t="shared" si="28"/>
        <v>-4.5476083695698044</v>
      </c>
    </row>
    <row r="369" spans="1:3" x14ac:dyDescent="0.25">
      <c r="A369">
        <v>22</v>
      </c>
      <c r="B369" s="19">
        <f t="shared" si="27"/>
        <v>6.3794373841319597E-3</v>
      </c>
      <c r="C369" s="22">
        <f t="shared" si="28"/>
        <v>-5.0546753698192388</v>
      </c>
    </row>
    <row r="370" spans="1:3" x14ac:dyDescent="0.25">
      <c r="A370">
        <v>20</v>
      </c>
      <c r="B370" s="19">
        <f t="shared" si="27"/>
        <v>7.786039852153293E-3</v>
      </c>
      <c r="C370" s="22">
        <f t="shared" si="28"/>
        <v>-4.8554229113696108</v>
      </c>
    </row>
    <row r="371" spans="1:3" x14ac:dyDescent="0.25">
      <c r="A371">
        <v>29</v>
      </c>
      <c r="B371" s="19">
        <f t="shared" si="27"/>
        <v>3.2609334877324414E-3</v>
      </c>
      <c r="C371" s="22">
        <f t="shared" si="28"/>
        <v>-5.7257417786624956</v>
      </c>
    </row>
    <row r="372" spans="1:3" x14ac:dyDescent="0.25">
      <c r="A372">
        <v>11</v>
      </c>
      <c r="B372" s="19">
        <f t="shared" si="27"/>
        <v>2.0610197296569231E-2</v>
      </c>
      <c r="C372" s="22">
        <f t="shared" si="28"/>
        <v>-3.8819693112692457</v>
      </c>
    </row>
    <row r="373" spans="1:3" x14ac:dyDescent="0.25">
      <c r="A373">
        <v>26</v>
      </c>
      <c r="B373" s="19">
        <f t="shared" si="27"/>
        <v>4.3292058449486831E-3</v>
      </c>
      <c r="C373" s="22">
        <f t="shared" si="28"/>
        <v>-5.4423711614220736</v>
      </c>
    </row>
    <row r="374" spans="1:3" x14ac:dyDescent="0.25">
      <c r="A374">
        <v>8</v>
      </c>
      <c r="B374" s="19">
        <f t="shared" si="27"/>
        <v>3.0075640910473121E-2</v>
      </c>
      <c r="C374" s="22">
        <f t="shared" si="28"/>
        <v>-3.5040397069420366</v>
      </c>
    </row>
    <row r="375" spans="1:3" x14ac:dyDescent="0.25">
      <c r="A375">
        <v>10</v>
      </c>
      <c r="B375" s="19">
        <f t="shared" si="27"/>
        <v>2.3265031588858211E-2</v>
      </c>
      <c r="C375" s="22">
        <f t="shared" si="28"/>
        <v>-3.7608038359018687</v>
      </c>
    </row>
    <row r="376" spans="1:3" x14ac:dyDescent="0.25">
      <c r="A376">
        <v>12</v>
      </c>
      <c r="B376" s="19">
        <f t="shared" si="27"/>
        <v>1.8326185640089178E-2</v>
      </c>
      <c r="C376" s="22">
        <f t="shared" si="28"/>
        <v>-3.9994243326154262</v>
      </c>
    </row>
    <row r="377" spans="1:3" x14ac:dyDescent="0.25">
      <c r="A377">
        <v>15</v>
      </c>
      <c r="B377" s="19">
        <f t="shared" si="27"/>
        <v>1.3105246911034334E-2</v>
      </c>
      <c r="C377" s="22">
        <f t="shared" si="28"/>
        <v>-4.3347426014049102</v>
      </c>
    </row>
    <row r="378" spans="1:3" x14ac:dyDescent="0.25">
      <c r="A378">
        <v>7</v>
      </c>
      <c r="B378" s="19">
        <f t="shared" si="27"/>
        <v>3.4527309816855006E-2</v>
      </c>
      <c r="C378" s="22">
        <f t="shared" si="28"/>
        <v>-3.3660046791917217</v>
      </c>
    </row>
    <row r="379" spans="1:3" x14ac:dyDescent="0.25">
      <c r="A379">
        <v>12</v>
      </c>
      <c r="B379" s="19">
        <f t="shared" si="27"/>
        <v>1.8326185640089178E-2</v>
      </c>
      <c r="C379" s="22">
        <f t="shared" si="28"/>
        <v>-3.9994243326154262</v>
      </c>
    </row>
    <row r="380" spans="1:3" x14ac:dyDescent="0.25">
      <c r="A380">
        <v>28</v>
      </c>
      <c r="B380" s="19">
        <f t="shared" si="27"/>
        <v>3.5818073925934029E-3</v>
      </c>
      <c r="C380" s="22">
        <f t="shared" si="28"/>
        <v>-5.6318877477012723</v>
      </c>
    </row>
    <row r="381" spans="1:3" x14ac:dyDescent="0.25">
      <c r="A381">
        <v>15</v>
      </c>
      <c r="B381" s="19">
        <f t="shared" si="27"/>
        <v>1.3105246911034334E-2</v>
      </c>
      <c r="C381" s="22">
        <f t="shared" si="28"/>
        <v>-4.3347426014049102</v>
      </c>
    </row>
    <row r="382" spans="1:3" x14ac:dyDescent="0.25">
      <c r="A382">
        <v>19</v>
      </c>
      <c r="B382" s="19">
        <f t="shared" si="27"/>
        <v>8.6160176890696036E-3</v>
      </c>
      <c r="C382" s="22">
        <f t="shared" si="28"/>
        <v>-4.7541322860812247</v>
      </c>
    </row>
    <row r="383" spans="1:3" x14ac:dyDescent="0.25">
      <c r="A383">
        <v>19</v>
      </c>
      <c r="B383" s="19">
        <f t="shared" si="27"/>
        <v>8.6160176890696036E-3</v>
      </c>
      <c r="C383" s="22">
        <f t="shared" si="28"/>
        <v>-4.7541322860812247</v>
      </c>
    </row>
    <row r="384" spans="1:3" x14ac:dyDescent="0.25">
      <c r="A384">
        <v>17</v>
      </c>
      <c r="B384" s="19">
        <f t="shared" si="27"/>
        <v>1.0592507477182244E-2</v>
      </c>
      <c r="C384" s="22">
        <f t="shared" si="28"/>
        <v>-4.5476083695698044</v>
      </c>
    </row>
    <row r="385" spans="1:3" x14ac:dyDescent="0.25">
      <c r="A385">
        <v>25</v>
      </c>
      <c r="B385" s="19">
        <f t="shared" si="27"/>
        <v>4.7642479741609846E-3</v>
      </c>
      <c r="C385" s="22">
        <f t="shared" si="28"/>
        <v>-5.3466155771726527</v>
      </c>
    </row>
    <row r="386" spans="1:3" x14ac:dyDescent="0.25">
      <c r="A386">
        <v>16</v>
      </c>
      <c r="B386" s="19">
        <f t="shared" si="27"/>
        <v>1.1771613314194249E-2</v>
      </c>
      <c r="C386" s="22">
        <f t="shared" si="28"/>
        <v>-4.442064297078189</v>
      </c>
    </row>
    <row r="387" spans="1:3" x14ac:dyDescent="0.25">
      <c r="A387">
        <v>17</v>
      </c>
      <c r="B387" s="19">
        <f t="shared" si="27"/>
        <v>1.0592507477182244E-2</v>
      </c>
      <c r="C387" s="22">
        <f t="shared" si="28"/>
        <v>-4.5476083695698044</v>
      </c>
    </row>
    <row r="388" spans="1:3" x14ac:dyDescent="0.25">
      <c r="A388">
        <v>19</v>
      </c>
      <c r="B388" s="19">
        <f t="shared" si="27"/>
        <v>8.6160176890696036E-3</v>
      </c>
      <c r="C388" s="22">
        <f t="shared" si="28"/>
        <v>-4.7541322860812247</v>
      </c>
    </row>
    <row r="389" spans="1:3" x14ac:dyDescent="0.25">
      <c r="A389">
        <v>7</v>
      </c>
      <c r="B389" s="19">
        <f t="shared" si="27"/>
        <v>3.4527309816855006E-2</v>
      </c>
      <c r="C389" s="22">
        <f t="shared" si="28"/>
        <v>-3.3660046791917217</v>
      </c>
    </row>
    <row r="390" spans="1:3" x14ac:dyDescent="0.25">
      <c r="A390">
        <v>24</v>
      </c>
      <c r="B390" s="19">
        <f t="shared" si="27"/>
        <v>5.2468690317951129E-3</v>
      </c>
      <c r="C390" s="22">
        <f t="shared" si="28"/>
        <v>-5.2501237551770163</v>
      </c>
    </row>
    <row r="391" spans="1:3" x14ac:dyDescent="0.25">
      <c r="A391">
        <v>8</v>
      </c>
      <c r="B391" s="19">
        <f t="shared" si="27"/>
        <v>3.0075640910473121E-2</v>
      </c>
      <c r="C391" s="22">
        <f t="shared" si="28"/>
        <v>-3.5040397069420366</v>
      </c>
    </row>
    <row r="392" spans="1:3" x14ac:dyDescent="0.25">
      <c r="A392">
        <v>10</v>
      </c>
      <c r="B392" s="19">
        <f t="shared" si="27"/>
        <v>2.3265031588858211E-2</v>
      </c>
      <c r="C392" s="22">
        <f t="shared" si="28"/>
        <v>-3.7608038359018687</v>
      </c>
    </row>
    <row r="393" spans="1:3" x14ac:dyDescent="0.25">
      <c r="A393">
        <v>15</v>
      </c>
      <c r="B393" s="19">
        <f t="shared" si="27"/>
        <v>1.3105246911034334E-2</v>
      </c>
      <c r="C393" s="22">
        <f t="shared" si="28"/>
        <v>-4.3347426014049102</v>
      </c>
    </row>
    <row r="394" spans="1:3" x14ac:dyDescent="0.25">
      <c r="A394">
        <v>20</v>
      </c>
      <c r="B394" s="19">
        <f t="shared" si="27"/>
        <v>7.786039852153293E-3</v>
      </c>
      <c r="C394" s="22">
        <f t="shared" si="28"/>
        <v>-4.8554229113696108</v>
      </c>
    </row>
    <row r="395" spans="1:3" x14ac:dyDescent="0.25">
      <c r="A395">
        <v>14</v>
      </c>
      <c r="B395" s="19">
        <f t="shared" ref="B395:B458" si="29">_xlfn.GAMMA($B$4+A395)/(_xlfn.GAMMA($B$4)*FACT(A395))*(($B$5/($B$5+1))^$B$4)*(1/($B$5+1))^A395</f>
        <v>1.4619450093164531E-2</v>
      </c>
      <c r="C395" s="22">
        <f t="shared" ref="C395:C458" si="30">LN(B395)</f>
        <v>-4.2254024386945428</v>
      </c>
    </row>
    <row r="396" spans="1:3" x14ac:dyDescent="0.25">
      <c r="A396">
        <v>13</v>
      </c>
      <c r="B396" s="19">
        <f t="shared" si="29"/>
        <v>1.6346353130669795E-2</v>
      </c>
      <c r="C396" s="22">
        <f t="shared" si="30"/>
        <v>-4.1137504566301892</v>
      </c>
    </row>
    <row r="397" spans="1:3" x14ac:dyDescent="0.25">
      <c r="A397">
        <v>20</v>
      </c>
      <c r="B397" s="19">
        <f t="shared" si="29"/>
        <v>7.786039852153293E-3</v>
      </c>
      <c r="C397" s="22">
        <f t="shared" si="30"/>
        <v>-4.8554229113696108</v>
      </c>
    </row>
    <row r="398" spans="1:3" x14ac:dyDescent="0.25">
      <c r="A398">
        <v>21</v>
      </c>
      <c r="B398" s="19">
        <f t="shared" si="29"/>
        <v>7.0440719506471277E-3</v>
      </c>
      <c r="C398" s="22">
        <f t="shared" si="30"/>
        <v>-4.9555688739416386</v>
      </c>
    </row>
    <row r="399" spans="1:3" x14ac:dyDescent="0.25">
      <c r="A399">
        <v>10</v>
      </c>
      <c r="B399" s="19">
        <f t="shared" si="29"/>
        <v>2.3265031588858211E-2</v>
      </c>
      <c r="C399" s="22">
        <f t="shared" si="30"/>
        <v>-3.7608038359018687</v>
      </c>
    </row>
    <row r="400" spans="1:3" x14ac:dyDescent="0.25">
      <c r="A400">
        <v>2</v>
      </c>
      <c r="B400" s="19">
        <f t="shared" si="29"/>
        <v>8.7726417861936218E-2</v>
      </c>
      <c r="C400" s="22">
        <f t="shared" si="30"/>
        <v>-2.4335321950679658</v>
      </c>
    </row>
    <row r="401" spans="1:3" x14ac:dyDescent="0.25">
      <c r="A401">
        <v>5</v>
      </c>
      <c r="B401" s="19">
        <f t="shared" si="29"/>
        <v>4.6889062725604766E-2</v>
      </c>
      <c r="C401" s="22">
        <f t="shared" si="30"/>
        <v>-3.0599708348711059</v>
      </c>
    </row>
    <row r="402" spans="1:3" x14ac:dyDescent="0.25">
      <c r="A402">
        <v>5</v>
      </c>
      <c r="B402" s="19">
        <f t="shared" si="29"/>
        <v>4.6889062725604766E-2</v>
      </c>
      <c r="C402" s="22">
        <f t="shared" si="30"/>
        <v>-3.0599708348711059</v>
      </c>
    </row>
    <row r="403" spans="1:3" x14ac:dyDescent="0.25">
      <c r="A403">
        <v>2</v>
      </c>
      <c r="B403" s="19">
        <f t="shared" si="29"/>
        <v>8.7726417861936218E-2</v>
      </c>
      <c r="C403" s="22">
        <f t="shared" si="30"/>
        <v>-2.4335321950679658</v>
      </c>
    </row>
    <row r="404" spans="1:3" x14ac:dyDescent="0.25">
      <c r="A404">
        <v>2</v>
      </c>
      <c r="B404" s="19">
        <f t="shared" si="29"/>
        <v>8.7726417861936218E-2</v>
      </c>
      <c r="C404" s="22">
        <f t="shared" si="30"/>
        <v>-2.4335321950679658</v>
      </c>
    </row>
    <row r="405" spans="1:3" x14ac:dyDescent="0.25">
      <c r="A405">
        <v>2</v>
      </c>
      <c r="B405" s="19">
        <f t="shared" si="29"/>
        <v>8.7726417861936218E-2</v>
      </c>
      <c r="C405" s="22">
        <f t="shared" si="30"/>
        <v>-2.4335321950679658</v>
      </c>
    </row>
    <row r="406" spans="1:3" x14ac:dyDescent="0.25">
      <c r="A406">
        <v>1</v>
      </c>
      <c r="B406" s="19">
        <f t="shared" si="29"/>
        <v>0.12389735104134075</v>
      </c>
      <c r="C406" s="22">
        <f t="shared" si="30"/>
        <v>-2.088301870387208</v>
      </c>
    </row>
    <row r="407" spans="1:3" x14ac:dyDescent="0.25">
      <c r="A407">
        <v>2</v>
      </c>
      <c r="B407" s="19">
        <f t="shared" si="29"/>
        <v>8.7726417861936218E-2</v>
      </c>
      <c r="C407" s="22">
        <f t="shared" si="30"/>
        <v>-2.4335321950679658</v>
      </c>
    </row>
    <row r="408" spans="1:3" x14ac:dyDescent="0.25">
      <c r="A408">
        <v>2</v>
      </c>
      <c r="B408" s="19">
        <f t="shared" si="29"/>
        <v>8.7726417861936218E-2</v>
      </c>
      <c r="C408" s="22">
        <f t="shared" si="30"/>
        <v>-2.4335321950679658</v>
      </c>
    </row>
    <row r="409" spans="1:3" x14ac:dyDescent="0.25">
      <c r="A409">
        <v>6</v>
      </c>
      <c r="B409" s="19">
        <f t="shared" si="29"/>
        <v>3.9994300555208244E-2</v>
      </c>
      <c r="C409" s="22">
        <f t="shared" si="30"/>
        <v>-3.2190183211401062</v>
      </c>
    </row>
    <row r="410" spans="1:3" x14ac:dyDescent="0.25">
      <c r="A410">
        <v>1</v>
      </c>
      <c r="B410" s="19">
        <f t="shared" si="29"/>
        <v>0.12389735104134075</v>
      </c>
      <c r="C410" s="22">
        <f t="shared" si="30"/>
        <v>-2.088301870387208</v>
      </c>
    </row>
    <row r="411" spans="1:3" x14ac:dyDescent="0.25">
      <c r="A411">
        <v>0</v>
      </c>
      <c r="B411" s="19">
        <f t="shared" si="29"/>
        <v>0.25248622560460365</v>
      </c>
      <c r="C411" s="22">
        <f t="shared" si="30"/>
        <v>-1.376398583815716</v>
      </c>
    </row>
    <row r="412" spans="1:3" x14ac:dyDescent="0.25">
      <c r="A412">
        <v>4</v>
      </c>
      <c r="B412" s="19">
        <f t="shared" si="29"/>
        <v>5.5922438188910149E-2</v>
      </c>
      <c r="C412" s="22">
        <f t="shared" si="30"/>
        <v>-2.8837895806317344</v>
      </c>
    </row>
    <row r="413" spans="1:3" x14ac:dyDescent="0.25">
      <c r="A413">
        <v>1</v>
      </c>
      <c r="B413" s="19">
        <f t="shared" si="29"/>
        <v>0.12389735104134075</v>
      </c>
      <c r="C413" s="22">
        <f t="shared" si="30"/>
        <v>-2.088301870387208</v>
      </c>
    </row>
    <row r="414" spans="1:3" x14ac:dyDescent="0.25">
      <c r="A414">
        <v>1</v>
      </c>
      <c r="B414" s="19">
        <f t="shared" si="29"/>
        <v>0.12389735104134075</v>
      </c>
      <c r="C414" s="22">
        <f t="shared" si="30"/>
        <v>-2.088301870387208</v>
      </c>
    </row>
    <row r="415" spans="1:3" x14ac:dyDescent="0.25">
      <c r="A415">
        <v>1</v>
      </c>
      <c r="B415" s="19">
        <f t="shared" si="29"/>
        <v>0.12389735104134075</v>
      </c>
      <c r="C415" s="22">
        <f t="shared" si="30"/>
        <v>-2.088301870387208</v>
      </c>
    </row>
    <row r="416" spans="1:3" x14ac:dyDescent="0.25">
      <c r="A416">
        <v>2</v>
      </c>
      <c r="B416" s="19">
        <f t="shared" si="29"/>
        <v>8.7726417861936218E-2</v>
      </c>
      <c r="C416" s="22">
        <f t="shared" si="30"/>
        <v>-2.4335321950679658</v>
      </c>
    </row>
    <row r="417" spans="1:3" x14ac:dyDescent="0.25">
      <c r="A417">
        <v>2</v>
      </c>
      <c r="B417" s="19">
        <f t="shared" si="29"/>
        <v>8.7726417861936218E-2</v>
      </c>
      <c r="C417" s="22">
        <f t="shared" si="30"/>
        <v>-2.4335321950679658</v>
      </c>
    </row>
    <row r="418" spans="1:3" x14ac:dyDescent="0.25">
      <c r="A418">
        <v>1</v>
      </c>
      <c r="B418" s="19">
        <f t="shared" si="29"/>
        <v>0.12389735104134075</v>
      </c>
      <c r="C418" s="22">
        <f t="shared" si="30"/>
        <v>-2.088301870387208</v>
      </c>
    </row>
    <row r="419" spans="1:3" x14ac:dyDescent="0.25">
      <c r="A419">
        <v>18</v>
      </c>
      <c r="B419" s="19">
        <f t="shared" si="29"/>
        <v>9.5465544420322707E-3</v>
      </c>
      <c r="C419" s="22">
        <f t="shared" si="30"/>
        <v>-4.6515749810006115</v>
      </c>
    </row>
    <row r="420" spans="1:3" x14ac:dyDescent="0.25">
      <c r="A420">
        <v>3</v>
      </c>
      <c r="B420" s="19">
        <f t="shared" si="29"/>
        <v>6.8471044009877469E-2</v>
      </c>
      <c r="C420" s="22">
        <f t="shared" si="30"/>
        <v>-2.6813443382674773</v>
      </c>
    </row>
    <row r="421" spans="1:3" x14ac:dyDescent="0.25">
      <c r="A421">
        <v>3</v>
      </c>
      <c r="B421" s="19">
        <f t="shared" si="29"/>
        <v>6.8471044009877469E-2</v>
      </c>
      <c r="C421" s="22">
        <f t="shared" si="30"/>
        <v>-2.6813443382674773</v>
      </c>
    </row>
    <row r="422" spans="1:3" x14ac:dyDescent="0.25">
      <c r="A422">
        <v>10</v>
      </c>
      <c r="B422" s="19">
        <f t="shared" si="29"/>
        <v>2.3265031588858211E-2</v>
      </c>
      <c r="C422" s="22">
        <f t="shared" si="30"/>
        <v>-3.7608038359018687</v>
      </c>
    </row>
    <row r="423" spans="1:3" x14ac:dyDescent="0.25">
      <c r="A423">
        <v>12</v>
      </c>
      <c r="B423" s="19">
        <f t="shared" si="29"/>
        <v>1.8326185640089178E-2</v>
      </c>
      <c r="C423" s="22">
        <f t="shared" si="30"/>
        <v>-3.9994243326154262</v>
      </c>
    </row>
    <row r="424" spans="1:3" x14ac:dyDescent="0.25">
      <c r="A424">
        <v>15</v>
      </c>
      <c r="B424" s="19">
        <f t="shared" si="29"/>
        <v>1.3105246911034334E-2</v>
      </c>
      <c r="C424" s="22">
        <f t="shared" si="30"/>
        <v>-4.3347426014049102</v>
      </c>
    </row>
    <row r="425" spans="1:3" x14ac:dyDescent="0.25">
      <c r="A425">
        <v>19</v>
      </c>
      <c r="B425" s="19">
        <f t="shared" si="29"/>
        <v>8.6160176890696036E-3</v>
      </c>
      <c r="C425" s="22">
        <f t="shared" si="30"/>
        <v>-4.7541322860812247</v>
      </c>
    </row>
    <row r="426" spans="1:3" x14ac:dyDescent="0.25">
      <c r="A426">
        <v>24</v>
      </c>
      <c r="B426" s="19">
        <f t="shared" si="29"/>
        <v>5.2468690317951129E-3</v>
      </c>
      <c r="C426" s="22">
        <f t="shared" si="30"/>
        <v>-5.2501237551770163</v>
      </c>
    </row>
    <row r="427" spans="1:3" x14ac:dyDescent="0.25">
      <c r="A427">
        <v>12</v>
      </c>
      <c r="B427" s="19">
        <f t="shared" si="29"/>
        <v>1.8326185640089178E-2</v>
      </c>
      <c r="C427" s="22">
        <f t="shared" si="30"/>
        <v>-3.9994243326154262</v>
      </c>
    </row>
    <row r="428" spans="1:3" x14ac:dyDescent="0.25">
      <c r="A428">
        <v>21</v>
      </c>
      <c r="B428" s="19">
        <f t="shared" si="29"/>
        <v>7.0440719506471277E-3</v>
      </c>
      <c r="C428" s="22">
        <f t="shared" si="30"/>
        <v>-4.9555688739416386</v>
      </c>
    </row>
    <row r="429" spans="1:3" x14ac:dyDescent="0.25">
      <c r="A429">
        <v>9</v>
      </c>
      <c r="B429" s="19">
        <f t="shared" si="29"/>
        <v>2.6379513710731814E-2</v>
      </c>
      <c r="C429" s="22">
        <f t="shared" si="30"/>
        <v>-3.6351675658760758</v>
      </c>
    </row>
    <row r="430" spans="1:3" x14ac:dyDescent="0.25">
      <c r="A430">
        <v>16</v>
      </c>
      <c r="B430" s="19">
        <f t="shared" si="29"/>
        <v>1.1771613314194249E-2</v>
      </c>
      <c r="C430" s="22">
        <f t="shared" si="30"/>
        <v>-4.442064297078189</v>
      </c>
    </row>
    <row r="431" spans="1:3" x14ac:dyDescent="0.25">
      <c r="A431">
        <v>10</v>
      </c>
      <c r="B431" s="19">
        <f t="shared" si="29"/>
        <v>2.3265031588858211E-2</v>
      </c>
      <c r="C431" s="22">
        <f t="shared" si="30"/>
        <v>-3.7608038359018687</v>
      </c>
    </row>
    <row r="432" spans="1:3" x14ac:dyDescent="0.25">
      <c r="A432">
        <v>25</v>
      </c>
      <c r="B432" s="19">
        <f t="shared" si="29"/>
        <v>4.7642479741609846E-3</v>
      </c>
      <c r="C432" s="22">
        <f t="shared" si="30"/>
        <v>-5.3466155771726527</v>
      </c>
    </row>
    <row r="433" spans="1:3" x14ac:dyDescent="0.25">
      <c r="A433">
        <v>18</v>
      </c>
      <c r="B433" s="19">
        <f t="shared" si="29"/>
        <v>9.5465544420322707E-3</v>
      </c>
      <c r="C433" s="22">
        <f t="shared" si="30"/>
        <v>-4.6515749810006115</v>
      </c>
    </row>
    <row r="434" spans="1:3" x14ac:dyDescent="0.25">
      <c r="A434">
        <v>23</v>
      </c>
      <c r="B434" s="19">
        <f t="shared" si="29"/>
        <v>5.7829940416396653E-3</v>
      </c>
      <c r="C434" s="22">
        <f t="shared" si="30"/>
        <v>-5.1528337301300065</v>
      </c>
    </row>
    <row r="435" spans="1:3" x14ac:dyDescent="0.25">
      <c r="A435">
        <v>25</v>
      </c>
      <c r="B435" s="19">
        <f t="shared" si="29"/>
        <v>4.7642479741609846E-3</v>
      </c>
      <c r="C435" s="22">
        <f t="shared" si="30"/>
        <v>-5.3466155771726527</v>
      </c>
    </row>
    <row r="436" spans="1:3" x14ac:dyDescent="0.25">
      <c r="A436">
        <v>52</v>
      </c>
      <c r="B436" s="19">
        <f t="shared" si="29"/>
        <v>4.1751581313189794E-4</v>
      </c>
      <c r="C436" s="22">
        <f t="shared" si="30"/>
        <v>-7.7811881386256072</v>
      </c>
    </row>
    <row r="437" spans="1:3" x14ac:dyDescent="0.25">
      <c r="A437">
        <v>31</v>
      </c>
      <c r="B437" s="19">
        <f t="shared" si="29"/>
        <v>2.7072023637973197E-3</v>
      </c>
      <c r="C437" s="22">
        <f t="shared" si="30"/>
        <v>-5.9118395154006675</v>
      </c>
    </row>
    <row r="438" spans="1:3" x14ac:dyDescent="0.25">
      <c r="A438">
        <v>30</v>
      </c>
      <c r="B438" s="19">
        <f t="shared" si="29"/>
        <v>2.970434191234226E-3</v>
      </c>
      <c r="C438" s="22">
        <f t="shared" si="30"/>
        <v>-5.8190471445178309</v>
      </c>
    </row>
    <row r="439" spans="1:3" x14ac:dyDescent="0.25">
      <c r="A439">
        <v>3</v>
      </c>
      <c r="B439" s="19">
        <f t="shared" si="29"/>
        <v>6.8471044009877469E-2</v>
      </c>
      <c r="C439" s="22">
        <f t="shared" si="30"/>
        <v>-2.6813443382674773</v>
      </c>
    </row>
    <row r="440" spans="1:3" x14ac:dyDescent="0.25">
      <c r="A440">
        <v>37</v>
      </c>
      <c r="B440" s="19">
        <f t="shared" si="29"/>
        <v>1.5656707634084605E-3</v>
      </c>
      <c r="C440" s="22">
        <f t="shared" si="30"/>
        <v>-6.4594409439970635</v>
      </c>
    </row>
    <row r="441" spans="1:3" x14ac:dyDescent="0.25">
      <c r="A441">
        <v>56</v>
      </c>
      <c r="B441" s="19">
        <f t="shared" si="29"/>
        <v>2.9577166053611524E-4</v>
      </c>
      <c r="C441" s="22">
        <f t="shared" si="30"/>
        <v>-8.1259228184432182</v>
      </c>
    </row>
    <row r="442" spans="1:3" x14ac:dyDescent="0.25">
      <c r="A442">
        <v>16</v>
      </c>
      <c r="B442" s="19">
        <f t="shared" si="29"/>
        <v>1.1771613314194249E-2</v>
      </c>
      <c r="C442" s="22">
        <f t="shared" si="30"/>
        <v>-4.442064297078189</v>
      </c>
    </row>
    <row r="443" spans="1:3" x14ac:dyDescent="0.25">
      <c r="A443">
        <v>19</v>
      </c>
      <c r="B443" s="19">
        <f t="shared" si="29"/>
        <v>8.6160176890696036E-3</v>
      </c>
      <c r="C443" s="22">
        <f t="shared" si="30"/>
        <v>-4.7541322860812247</v>
      </c>
    </row>
    <row r="444" spans="1:3" x14ac:dyDescent="0.25">
      <c r="A444">
        <v>34</v>
      </c>
      <c r="B444" s="19">
        <f t="shared" si="29"/>
        <v>2.0550661726242213E-3</v>
      </c>
      <c r="C444" s="22">
        <f t="shared" si="30"/>
        <v>-6.1874472307619985</v>
      </c>
    </row>
    <row r="445" spans="1:3" x14ac:dyDescent="0.25">
      <c r="A445">
        <v>6</v>
      </c>
      <c r="B445" s="19">
        <f t="shared" si="29"/>
        <v>3.9994300555208244E-2</v>
      </c>
      <c r="C445" s="22">
        <f t="shared" si="30"/>
        <v>-3.2190183211401062</v>
      </c>
    </row>
    <row r="446" spans="1:3" x14ac:dyDescent="0.25">
      <c r="A446">
        <v>10</v>
      </c>
      <c r="B446" s="19">
        <f t="shared" si="29"/>
        <v>2.3265031588858211E-2</v>
      </c>
      <c r="C446" s="22">
        <f t="shared" si="30"/>
        <v>-3.7608038359018687</v>
      </c>
    </row>
    <row r="447" spans="1:3" x14ac:dyDescent="0.25">
      <c r="A447">
        <v>7</v>
      </c>
      <c r="B447" s="19">
        <f t="shared" si="29"/>
        <v>3.4527309816855006E-2</v>
      </c>
      <c r="C447" s="22">
        <f t="shared" si="30"/>
        <v>-3.3660046791917217</v>
      </c>
    </row>
    <row r="448" spans="1:3" x14ac:dyDescent="0.25">
      <c r="A448">
        <v>15</v>
      </c>
      <c r="B448" s="19">
        <f t="shared" si="29"/>
        <v>1.3105246911034334E-2</v>
      </c>
      <c r="C448" s="22">
        <f t="shared" si="30"/>
        <v>-4.3347426014049102</v>
      </c>
    </row>
    <row r="449" spans="1:3" x14ac:dyDescent="0.25">
      <c r="A449">
        <v>37</v>
      </c>
      <c r="B449" s="19">
        <f t="shared" si="29"/>
        <v>1.5656707634084605E-3</v>
      </c>
      <c r="C449" s="22">
        <f t="shared" si="30"/>
        <v>-6.4594409439970635</v>
      </c>
    </row>
    <row r="450" spans="1:3" x14ac:dyDescent="0.25">
      <c r="A450">
        <v>29</v>
      </c>
      <c r="B450" s="19">
        <f t="shared" si="29"/>
        <v>3.2609334877324414E-3</v>
      </c>
      <c r="C450" s="22">
        <f t="shared" si="30"/>
        <v>-5.7257417786624956</v>
      </c>
    </row>
    <row r="451" spans="1:3" x14ac:dyDescent="0.25">
      <c r="A451">
        <v>30</v>
      </c>
      <c r="B451" s="19">
        <f t="shared" si="29"/>
        <v>2.970434191234226E-3</v>
      </c>
      <c r="C451" s="22">
        <f t="shared" si="30"/>
        <v>-5.8190471445178309</v>
      </c>
    </row>
    <row r="452" spans="1:3" x14ac:dyDescent="0.25">
      <c r="A452">
        <v>69</v>
      </c>
      <c r="B452" s="19">
        <f t="shared" si="29"/>
        <v>9.7918921934401183E-5</v>
      </c>
      <c r="C452" s="22">
        <f t="shared" si="30"/>
        <v>-9.2313707489177155</v>
      </c>
    </row>
    <row r="453" spans="1:3" x14ac:dyDescent="0.25">
      <c r="A453">
        <v>41</v>
      </c>
      <c r="B453" s="19">
        <f t="shared" si="29"/>
        <v>1.0945328874656752E-3</v>
      </c>
      <c r="C453" s="22">
        <f t="shared" si="30"/>
        <v>-6.8174275935170394</v>
      </c>
    </row>
    <row r="454" spans="1:3" x14ac:dyDescent="0.25">
      <c r="A454">
        <v>30</v>
      </c>
      <c r="B454" s="19">
        <f t="shared" si="29"/>
        <v>2.970434191234226E-3</v>
      </c>
      <c r="C454" s="22">
        <f t="shared" si="30"/>
        <v>-5.8190471445178309</v>
      </c>
    </row>
    <row r="455" spans="1:3" x14ac:dyDescent="0.25">
      <c r="A455">
        <v>0</v>
      </c>
      <c r="B455" s="19">
        <f t="shared" si="29"/>
        <v>0.25248622560460365</v>
      </c>
      <c r="C455" s="22">
        <f t="shared" si="30"/>
        <v>-1.376398583815716</v>
      </c>
    </row>
    <row r="456" spans="1:3" x14ac:dyDescent="0.25">
      <c r="A456">
        <v>23</v>
      </c>
      <c r="B456" s="19">
        <f t="shared" si="29"/>
        <v>5.7829940416396653E-3</v>
      </c>
      <c r="C456" s="22">
        <f t="shared" si="30"/>
        <v>-5.1528337301300065</v>
      </c>
    </row>
    <row r="457" spans="1:3" x14ac:dyDescent="0.25">
      <c r="A457">
        <v>47</v>
      </c>
      <c r="B457" s="19">
        <f t="shared" si="29"/>
        <v>6.4495100533538637E-4</v>
      </c>
      <c r="C457" s="22">
        <f t="shared" si="30"/>
        <v>-7.3463362047739942</v>
      </c>
    </row>
    <row r="458" spans="1:3" x14ac:dyDescent="0.25">
      <c r="A458">
        <v>45</v>
      </c>
      <c r="B458" s="19">
        <f t="shared" si="29"/>
        <v>7.6856905215748176E-4</v>
      </c>
      <c r="C458" s="22">
        <f t="shared" si="30"/>
        <v>-7.1709801458569444</v>
      </c>
    </row>
    <row r="459" spans="1:3" x14ac:dyDescent="0.25">
      <c r="A459">
        <v>40</v>
      </c>
      <c r="B459" s="19">
        <f t="shared" ref="B459:B518" si="31">_xlfn.GAMMA($B$4+A459)/(_xlfn.GAMMA($B$4)*FACT(A459))*(($B$5/($B$5+1))^$B$4)*(1/($B$5+1))^A459</f>
        <v>1.1964686431619148E-3</v>
      </c>
      <c r="C459" s="22">
        <f t="shared" ref="C459:C518" si="32">LN(B459)</f>
        <v>-6.728380858095143</v>
      </c>
    </row>
    <row r="460" spans="1:3" x14ac:dyDescent="0.25">
      <c r="A460">
        <v>31</v>
      </c>
      <c r="B460" s="19">
        <f t="shared" si="31"/>
        <v>2.7072023637973197E-3</v>
      </c>
      <c r="C460" s="22">
        <f t="shared" si="32"/>
        <v>-5.9118395154006675</v>
      </c>
    </row>
    <row r="461" spans="1:3" x14ac:dyDescent="0.25">
      <c r="A461">
        <v>19</v>
      </c>
      <c r="B461" s="19">
        <f t="shared" si="31"/>
        <v>8.6160176890696036E-3</v>
      </c>
      <c r="C461" s="22">
        <f t="shared" si="32"/>
        <v>-4.7541322860812247</v>
      </c>
    </row>
    <row r="462" spans="1:3" x14ac:dyDescent="0.25">
      <c r="A462">
        <v>12</v>
      </c>
      <c r="B462" s="19">
        <f t="shared" si="31"/>
        <v>1.8326185640089178E-2</v>
      </c>
      <c r="C462" s="22">
        <f t="shared" si="32"/>
        <v>-3.9994243326154262</v>
      </c>
    </row>
    <row r="463" spans="1:3" x14ac:dyDescent="0.25">
      <c r="A463">
        <v>60</v>
      </c>
      <c r="B463" s="19">
        <f t="shared" si="31"/>
        <v>2.1002635213942259E-4</v>
      </c>
      <c r="C463" s="22">
        <f t="shared" si="32"/>
        <v>-8.4682775487413604</v>
      </c>
    </row>
    <row r="464" spans="1:3" x14ac:dyDescent="0.25">
      <c r="A464">
        <v>29</v>
      </c>
      <c r="B464" s="19">
        <f t="shared" si="31"/>
        <v>3.2609334877324414E-3</v>
      </c>
      <c r="C464" s="22">
        <f t="shared" si="32"/>
        <v>-5.7257417786624956</v>
      </c>
    </row>
    <row r="465" spans="1:3" x14ac:dyDescent="0.25">
      <c r="A465">
        <v>40</v>
      </c>
      <c r="B465" s="19">
        <f t="shared" si="31"/>
        <v>1.1964686431619148E-3</v>
      </c>
      <c r="C465" s="22">
        <f t="shared" si="32"/>
        <v>-6.728380858095143</v>
      </c>
    </row>
    <row r="466" spans="1:3" x14ac:dyDescent="0.25">
      <c r="A466">
        <v>13</v>
      </c>
      <c r="B466" s="19">
        <f t="shared" si="31"/>
        <v>1.6346353130669795E-2</v>
      </c>
      <c r="C466" s="22">
        <f t="shared" si="32"/>
        <v>-4.1137504566301892</v>
      </c>
    </row>
    <row r="467" spans="1:3" x14ac:dyDescent="0.25">
      <c r="A467">
        <v>16</v>
      </c>
      <c r="B467" s="19">
        <f t="shared" si="31"/>
        <v>1.1771613314194249E-2</v>
      </c>
      <c r="C467" s="22">
        <f t="shared" si="32"/>
        <v>-4.442064297078189</v>
      </c>
    </row>
    <row r="468" spans="1:3" x14ac:dyDescent="0.25">
      <c r="A468">
        <v>24</v>
      </c>
      <c r="B468" s="19">
        <f t="shared" si="31"/>
        <v>5.2468690317951129E-3</v>
      </c>
      <c r="C468" s="22">
        <f t="shared" si="32"/>
        <v>-5.2501237551770163</v>
      </c>
    </row>
    <row r="469" spans="1:3" x14ac:dyDescent="0.25">
      <c r="A469">
        <v>19</v>
      </c>
      <c r="B469" s="19">
        <f t="shared" si="31"/>
        <v>8.6160176890696036E-3</v>
      </c>
      <c r="C469" s="22">
        <f t="shared" si="32"/>
        <v>-4.7541322860812247</v>
      </c>
    </row>
    <row r="470" spans="1:3" x14ac:dyDescent="0.25">
      <c r="A470">
        <v>36</v>
      </c>
      <c r="B470" s="19">
        <f t="shared" si="31"/>
        <v>1.7136314985378002E-3</v>
      </c>
      <c r="C470" s="22">
        <f t="shared" si="32"/>
        <v>-6.3691404769400775</v>
      </c>
    </row>
    <row r="471" spans="1:3" x14ac:dyDescent="0.25">
      <c r="A471">
        <v>8</v>
      </c>
      <c r="B471" s="19">
        <f t="shared" si="31"/>
        <v>3.0075640910473121E-2</v>
      </c>
      <c r="C471" s="22">
        <f t="shared" si="32"/>
        <v>-3.5040397069420366</v>
      </c>
    </row>
    <row r="472" spans="1:3" x14ac:dyDescent="0.25">
      <c r="A472">
        <v>3</v>
      </c>
      <c r="B472" s="19">
        <f t="shared" si="31"/>
        <v>6.8471044009877469E-2</v>
      </c>
      <c r="C472" s="22">
        <f t="shared" si="32"/>
        <v>-2.6813443382674773</v>
      </c>
    </row>
    <row r="473" spans="1:3" x14ac:dyDescent="0.25">
      <c r="A473">
        <v>4</v>
      </c>
      <c r="B473" s="19">
        <f t="shared" si="31"/>
        <v>5.5922438188910149E-2</v>
      </c>
      <c r="C473" s="22">
        <f t="shared" si="32"/>
        <v>-2.8837895806317344</v>
      </c>
    </row>
    <row r="474" spans="1:3" x14ac:dyDescent="0.25">
      <c r="A474">
        <v>3</v>
      </c>
      <c r="B474" s="19">
        <f t="shared" si="31"/>
        <v>6.8471044009877469E-2</v>
      </c>
      <c r="C474" s="22">
        <f t="shared" si="32"/>
        <v>-2.6813443382674773</v>
      </c>
    </row>
    <row r="475" spans="1:3" x14ac:dyDescent="0.25">
      <c r="A475">
        <v>1</v>
      </c>
      <c r="B475" s="19">
        <f t="shared" si="31"/>
        <v>0.12389735104134075</v>
      </c>
      <c r="C475" s="22">
        <f t="shared" si="32"/>
        <v>-2.088301870387208</v>
      </c>
    </row>
    <row r="476" spans="1:3" x14ac:dyDescent="0.25">
      <c r="A476">
        <v>0</v>
      </c>
      <c r="B476" s="19">
        <f t="shared" si="31"/>
        <v>0.25248622560460365</v>
      </c>
      <c r="C476" s="22">
        <f t="shared" si="32"/>
        <v>-1.376398583815716</v>
      </c>
    </row>
    <row r="477" spans="1:3" x14ac:dyDescent="0.25">
      <c r="A477">
        <v>4</v>
      </c>
      <c r="B477" s="19">
        <f t="shared" si="31"/>
        <v>5.5922438188910149E-2</v>
      </c>
      <c r="C477" s="22">
        <f t="shared" si="32"/>
        <v>-2.8837895806317344</v>
      </c>
    </row>
    <row r="478" spans="1:3" x14ac:dyDescent="0.25">
      <c r="A478">
        <v>4</v>
      </c>
      <c r="B478" s="19">
        <f t="shared" si="31"/>
        <v>5.5922438188910149E-2</v>
      </c>
      <c r="C478" s="22">
        <f t="shared" si="32"/>
        <v>-2.8837895806317344</v>
      </c>
    </row>
    <row r="479" spans="1:3" x14ac:dyDescent="0.25">
      <c r="A479">
        <v>10</v>
      </c>
      <c r="B479" s="19">
        <f t="shared" si="31"/>
        <v>2.3265031588858211E-2</v>
      </c>
      <c r="C479" s="22">
        <f t="shared" si="32"/>
        <v>-3.7608038359018687</v>
      </c>
    </row>
    <row r="480" spans="1:3" x14ac:dyDescent="0.25">
      <c r="A480">
        <v>1</v>
      </c>
      <c r="B480" s="19">
        <f t="shared" si="31"/>
        <v>0.12389735104134075</v>
      </c>
      <c r="C480" s="22">
        <f t="shared" si="32"/>
        <v>-2.088301870387208</v>
      </c>
    </row>
    <row r="481" spans="1:3" x14ac:dyDescent="0.25">
      <c r="A481">
        <v>7</v>
      </c>
      <c r="B481" s="19">
        <f t="shared" si="31"/>
        <v>3.4527309816855006E-2</v>
      </c>
      <c r="C481" s="22">
        <f t="shared" si="32"/>
        <v>-3.3660046791917217</v>
      </c>
    </row>
    <row r="482" spans="1:3" x14ac:dyDescent="0.25">
      <c r="A482">
        <v>2</v>
      </c>
      <c r="B482" s="19">
        <f t="shared" si="31"/>
        <v>8.7726417861936218E-2</v>
      </c>
      <c r="C482" s="22">
        <f t="shared" si="32"/>
        <v>-2.4335321950679658</v>
      </c>
    </row>
    <row r="483" spans="1:3" x14ac:dyDescent="0.25">
      <c r="A483">
        <v>6</v>
      </c>
      <c r="B483" s="19">
        <f t="shared" si="31"/>
        <v>3.9994300555208244E-2</v>
      </c>
      <c r="C483" s="22">
        <f t="shared" si="32"/>
        <v>-3.2190183211401062</v>
      </c>
    </row>
    <row r="484" spans="1:3" x14ac:dyDescent="0.25">
      <c r="A484">
        <v>8</v>
      </c>
      <c r="B484" s="19">
        <f t="shared" si="31"/>
        <v>3.0075640910473121E-2</v>
      </c>
      <c r="C484" s="22">
        <f t="shared" si="32"/>
        <v>-3.5040397069420366</v>
      </c>
    </row>
    <row r="485" spans="1:3" x14ac:dyDescent="0.25">
      <c r="A485">
        <v>1</v>
      </c>
      <c r="B485" s="19">
        <f t="shared" si="31"/>
        <v>0.12389735104134075</v>
      </c>
      <c r="C485" s="22">
        <f t="shared" si="32"/>
        <v>-2.088301870387208</v>
      </c>
    </row>
    <row r="486" spans="1:3" x14ac:dyDescent="0.25">
      <c r="A486">
        <v>12</v>
      </c>
      <c r="B486" s="19">
        <f t="shared" si="31"/>
        <v>1.8326185640089178E-2</v>
      </c>
      <c r="C486" s="22">
        <f t="shared" si="32"/>
        <v>-3.9994243326154262</v>
      </c>
    </row>
    <row r="487" spans="1:3" x14ac:dyDescent="0.25">
      <c r="A487">
        <v>5</v>
      </c>
      <c r="B487" s="19">
        <f t="shared" si="31"/>
        <v>4.6889062725604766E-2</v>
      </c>
      <c r="C487" s="22">
        <f t="shared" si="32"/>
        <v>-3.0599708348711059</v>
      </c>
    </row>
    <row r="488" spans="1:3" x14ac:dyDescent="0.25">
      <c r="A488">
        <v>5</v>
      </c>
      <c r="B488" s="19">
        <f t="shared" si="31"/>
        <v>4.6889062725604766E-2</v>
      </c>
      <c r="C488" s="22">
        <f t="shared" si="32"/>
        <v>-3.0599708348711059</v>
      </c>
    </row>
    <row r="489" spans="1:3" x14ac:dyDescent="0.25">
      <c r="A489">
        <v>6</v>
      </c>
      <c r="B489" s="19">
        <f t="shared" si="31"/>
        <v>3.9994300555208244E-2</v>
      </c>
      <c r="C489" s="22">
        <f t="shared" si="32"/>
        <v>-3.2190183211401062</v>
      </c>
    </row>
    <row r="490" spans="1:3" x14ac:dyDescent="0.25">
      <c r="A490">
        <v>1</v>
      </c>
      <c r="B490" s="19">
        <f t="shared" si="31"/>
        <v>0.12389735104134075</v>
      </c>
      <c r="C490" s="22">
        <f t="shared" si="32"/>
        <v>-2.088301870387208</v>
      </c>
    </row>
    <row r="491" spans="1:3" x14ac:dyDescent="0.25">
      <c r="A491">
        <v>6</v>
      </c>
      <c r="B491" s="19">
        <f t="shared" si="31"/>
        <v>3.9994300555208244E-2</v>
      </c>
      <c r="C491" s="22">
        <f t="shared" si="32"/>
        <v>-3.2190183211401062</v>
      </c>
    </row>
    <row r="492" spans="1:3" x14ac:dyDescent="0.25">
      <c r="A492">
        <v>1</v>
      </c>
      <c r="B492" s="19">
        <f t="shared" si="31"/>
        <v>0.12389735104134075</v>
      </c>
      <c r="C492" s="22">
        <f t="shared" si="32"/>
        <v>-2.088301870387208</v>
      </c>
    </row>
    <row r="493" spans="1:3" x14ac:dyDescent="0.25">
      <c r="A493">
        <v>3</v>
      </c>
      <c r="B493" s="19">
        <f t="shared" si="31"/>
        <v>6.8471044009877469E-2</v>
      </c>
      <c r="C493" s="22">
        <f t="shared" si="32"/>
        <v>-2.6813443382674773</v>
      </c>
    </row>
    <row r="494" spans="1:3" x14ac:dyDescent="0.25">
      <c r="A494">
        <v>6</v>
      </c>
      <c r="B494" s="19">
        <f t="shared" si="31"/>
        <v>3.9994300555208244E-2</v>
      </c>
      <c r="C494" s="22">
        <f t="shared" si="32"/>
        <v>-3.2190183211401062</v>
      </c>
    </row>
    <row r="495" spans="1:3" x14ac:dyDescent="0.25">
      <c r="A495">
        <v>0</v>
      </c>
      <c r="B495" s="19">
        <f t="shared" si="31"/>
        <v>0.25248622560460365</v>
      </c>
      <c r="C495" s="22">
        <f t="shared" si="32"/>
        <v>-1.376398583815716</v>
      </c>
    </row>
    <row r="496" spans="1:3" x14ac:dyDescent="0.25">
      <c r="A496">
        <v>0</v>
      </c>
      <c r="B496" s="19">
        <f t="shared" si="31"/>
        <v>0.25248622560460365</v>
      </c>
      <c r="C496" s="22">
        <f t="shared" si="32"/>
        <v>-1.376398583815716</v>
      </c>
    </row>
    <row r="497" spans="1:3" x14ac:dyDescent="0.25">
      <c r="A497">
        <v>0</v>
      </c>
      <c r="B497" s="19">
        <f t="shared" si="31"/>
        <v>0.25248622560460365</v>
      </c>
      <c r="C497" s="22">
        <f t="shared" si="32"/>
        <v>-1.376398583815716</v>
      </c>
    </row>
    <row r="498" spans="1:3" x14ac:dyDescent="0.25">
      <c r="A498">
        <v>0</v>
      </c>
      <c r="B498" s="19">
        <f t="shared" si="31"/>
        <v>0.25248622560460365</v>
      </c>
      <c r="C498" s="22">
        <f t="shared" si="32"/>
        <v>-1.376398583815716</v>
      </c>
    </row>
    <row r="499" spans="1:3" x14ac:dyDescent="0.25">
      <c r="A499">
        <v>0</v>
      </c>
      <c r="B499" s="19">
        <f t="shared" si="31"/>
        <v>0.25248622560460365</v>
      </c>
      <c r="C499" s="22">
        <f t="shared" si="32"/>
        <v>-1.376398583815716</v>
      </c>
    </row>
    <row r="500" spans="1:3" x14ac:dyDescent="0.25">
      <c r="A500">
        <v>0</v>
      </c>
      <c r="B500" s="19">
        <f t="shared" si="31"/>
        <v>0.25248622560460365</v>
      </c>
      <c r="C500" s="22">
        <f t="shared" si="32"/>
        <v>-1.376398583815716</v>
      </c>
    </row>
    <row r="501" spans="1:3" x14ac:dyDescent="0.25">
      <c r="A501">
        <v>1</v>
      </c>
      <c r="B501" s="19">
        <f t="shared" si="31"/>
        <v>0.12389735104134075</v>
      </c>
      <c r="C501" s="22">
        <f t="shared" si="32"/>
        <v>-2.088301870387208</v>
      </c>
    </row>
    <row r="502" spans="1:3" x14ac:dyDescent="0.25">
      <c r="A502">
        <v>0</v>
      </c>
      <c r="B502" s="19">
        <f t="shared" si="31"/>
        <v>0.25248622560460365</v>
      </c>
      <c r="C502" s="22">
        <f t="shared" si="32"/>
        <v>-1.376398583815716</v>
      </c>
    </row>
    <row r="503" spans="1:3" x14ac:dyDescent="0.25">
      <c r="A503">
        <v>1</v>
      </c>
      <c r="B503" s="19">
        <f t="shared" si="31"/>
        <v>0.12389735104134075</v>
      </c>
      <c r="C503" s="22">
        <f t="shared" si="32"/>
        <v>-2.088301870387208</v>
      </c>
    </row>
    <row r="504" spans="1:3" x14ac:dyDescent="0.25">
      <c r="A504">
        <v>0</v>
      </c>
      <c r="B504" s="19">
        <f t="shared" si="31"/>
        <v>0.25248622560460365</v>
      </c>
      <c r="C504" s="22">
        <f t="shared" si="32"/>
        <v>-1.376398583815716</v>
      </c>
    </row>
    <row r="505" spans="1:3" x14ac:dyDescent="0.25">
      <c r="A505">
        <v>3</v>
      </c>
      <c r="B505" s="19">
        <f t="shared" si="31"/>
        <v>6.8471044009877469E-2</v>
      </c>
      <c r="C505" s="22">
        <f t="shared" si="32"/>
        <v>-2.6813443382674773</v>
      </c>
    </row>
    <row r="506" spans="1:3" x14ac:dyDescent="0.25">
      <c r="A506">
        <v>2</v>
      </c>
      <c r="B506" s="19">
        <f t="shared" si="31"/>
        <v>8.7726417861936218E-2</v>
      </c>
      <c r="C506" s="22">
        <f t="shared" si="32"/>
        <v>-2.4335321950679658</v>
      </c>
    </row>
    <row r="507" spans="1:3" x14ac:dyDescent="0.25">
      <c r="A507">
        <v>5</v>
      </c>
      <c r="B507" s="19">
        <f t="shared" si="31"/>
        <v>4.6889062725604766E-2</v>
      </c>
      <c r="C507" s="22">
        <f t="shared" si="32"/>
        <v>-3.0599708348711059</v>
      </c>
    </row>
    <row r="508" spans="1:3" x14ac:dyDescent="0.25">
      <c r="A508">
        <v>1</v>
      </c>
      <c r="B508" s="19">
        <f t="shared" si="31"/>
        <v>0.12389735104134075</v>
      </c>
      <c r="C508" s="22">
        <f t="shared" si="32"/>
        <v>-2.088301870387208</v>
      </c>
    </row>
    <row r="509" spans="1:3" x14ac:dyDescent="0.25">
      <c r="A509">
        <v>2</v>
      </c>
      <c r="B509" s="19">
        <f t="shared" si="31"/>
        <v>8.7726417861936218E-2</v>
      </c>
      <c r="C509" s="22">
        <f t="shared" si="32"/>
        <v>-2.4335321950679658</v>
      </c>
    </row>
    <row r="510" spans="1:3" x14ac:dyDescent="0.25">
      <c r="A510">
        <v>4</v>
      </c>
      <c r="B510" s="19">
        <f t="shared" si="31"/>
        <v>5.5922438188910149E-2</v>
      </c>
      <c r="C510" s="22">
        <f t="shared" si="32"/>
        <v>-2.8837895806317344</v>
      </c>
    </row>
    <row r="511" spans="1:3" x14ac:dyDescent="0.25">
      <c r="A511">
        <v>0</v>
      </c>
      <c r="B511" s="19">
        <f t="shared" si="31"/>
        <v>0.25248622560460365</v>
      </c>
      <c r="C511" s="22">
        <f t="shared" si="32"/>
        <v>-1.376398583815716</v>
      </c>
    </row>
    <row r="512" spans="1:3" x14ac:dyDescent="0.25">
      <c r="A512">
        <v>2</v>
      </c>
      <c r="B512" s="19">
        <f t="shared" si="31"/>
        <v>8.7726417861936218E-2</v>
      </c>
      <c r="C512" s="22">
        <f t="shared" si="32"/>
        <v>-2.4335321950679658</v>
      </c>
    </row>
    <row r="513" spans="1:3" x14ac:dyDescent="0.25">
      <c r="A513">
        <v>1</v>
      </c>
      <c r="B513" s="19">
        <f t="shared" si="31"/>
        <v>0.12389735104134075</v>
      </c>
      <c r="C513" s="22">
        <f t="shared" si="32"/>
        <v>-2.088301870387208</v>
      </c>
    </row>
    <row r="514" spans="1:3" x14ac:dyDescent="0.25">
      <c r="A514">
        <v>0</v>
      </c>
      <c r="B514" s="19">
        <f t="shared" si="31"/>
        <v>0.25248622560460365</v>
      </c>
      <c r="C514" s="22">
        <f t="shared" si="32"/>
        <v>-1.376398583815716</v>
      </c>
    </row>
    <row r="515" spans="1:3" x14ac:dyDescent="0.25">
      <c r="A515">
        <v>2</v>
      </c>
      <c r="B515" s="19">
        <f t="shared" si="31"/>
        <v>8.7726417861936218E-2</v>
      </c>
      <c r="C515" s="22">
        <f t="shared" si="32"/>
        <v>-2.4335321950679658</v>
      </c>
    </row>
    <row r="516" spans="1:3" x14ac:dyDescent="0.25">
      <c r="A516">
        <v>0</v>
      </c>
      <c r="B516" s="19">
        <f t="shared" si="31"/>
        <v>0.25248622560460365</v>
      </c>
      <c r="C516" s="22">
        <f t="shared" si="32"/>
        <v>-1.376398583815716</v>
      </c>
    </row>
    <row r="517" spans="1:3" x14ac:dyDescent="0.25">
      <c r="A517">
        <v>1</v>
      </c>
      <c r="B517" s="19">
        <f t="shared" si="31"/>
        <v>0.12389735104134075</v>
      </c>
      <c r="C517" s="22">
        <f t="shared" si="32"/>
        <v>-2.088301870387208</v>
      </c>
    </row>
    <row r="518" spans="1:3" x14ac:dyDescent="0.25">
      <c r="A518">
        <v>1</v>
      </c>
      <c r="B518" s="19">
        <f t="shared" si="31"/>
        <v>0.12389735104134075</v>
      </c>
      <c r="C518" s="22">
        <f t="shared" si="32"/>
        <v>-2.088301870387208</v>
      </c>
    </row>
    <row r="519" spans="1:3" x14ac:dyDescent="0.25">
      <c r="A519">
        <v>1</v>
      </c>
      <c r="B519" s="19">
        <f t="shared" ref="B519:B582" si="33">_xlfn.GAMMA($B$4+A519)/(_xlfn.GAMMA($B$4)*FACT(A519))*(($B$5/($B$5+1))^$B$4)*(1/($B$5+1))^A519</f>
        <v>0.12389735104134075</v>
      </c>
      <c r="C519" s="22">
        <f t="shared" ref="C519:C582" si="34">LN(B519)</f>
        <v>-2.088301870387208</v>
      </c>
    </row>
    <row r="520" spans="1:3" x14ac:dyDescent="0.25">
      <c r="A520">
        <v>0</v>
      </c>
      <c r="B520" s="19">
        <f t="shared" si="33"/>
        <v>0.25248622560460365</v>
      </c>
      <c r="C520" s="22">
        <f t="shared" si="34"/>
        <v>-1.376398583815716</v>
      </c>
    </row>
    <row r="521" spans="1:3" x14ac:dyDescent="0.25">
      <c r="A521">
        <v>2</v>
      </c>
      <c r="B521" s="19">
        <f t="shared" si="33"/>
        <v>8.7726417861936218E-2</v>
      </c>
      <c r="C521" s="22">
        <f t="shared" si="34"/>
        <v>-2.4335321950679658</v>
      </c>
    </row>
    <row r="522" spans="1:3" x14ac:dyDescent="0.25">
      <c r="A522">
        <v>1</v>
      </c>
      <c r="B522" s="19">
        <f t="shared" si="33"/>
        <v>0.12389735104134075</v>
      </c>
      <c r="C522" s="22">
        <f t="shared" si="34"/>
        <v>-2.088301870387208</v>
      </c>
    </row>
    <row r="523" spans="1:3" x14ac:dyDescent="0.25">
      <c r="A523">
        <v>1</v>
      </c>
      <c r="B523" s="19">
        <f t="shared" si="33"/>
        <v>0.12389735104134075</v>
      </c>
      <c r="C523" s="22">
        <f t="shared" si="34"/>
        <v>-2.088301870387208</v>
      </c>
    </row>
    <row r="524" spans="1:3" x14ac:dyDescent="0.25">
      <c r="A524">
        <v>2</v>
      </c>
      <c r="B524" s="19">
        <f t="shared" si="33"/>
        <v>8.7726417861936218E-2</v>
      </c>
      <c r="C524" s="22">
        <f t="shared" si="34"/>
        <v>-2.4335321950679658</v>
      </c>
    </row>
    <row r="525" spans="1:3" x14ac:dyDescent="0.25">
      <c r="A525">
        <v>2</v>
      </c>
      <c r="B525" s="19">
        <f t="shared" si="33"/>
        <v>8.7726417861936218E-2</v>
      </c>
      <c r="C525" s="22">
        <f t="shared" si="34"/>
        <v>-2.4335321950679658</v>
      </c>
    </row>
    <row r="526" spans="1:3" x14ac:dyDescent="0.25">
      <c r="A526">
        <v>2</v>
      </c>
      <c r="B526" s="19">
        <f t="shared" si="33"/>
        <v>8.7726417861936218E-2</v>
      </c>
      <c r="C526" s="22">
        <f t="shared" si="34"/>
        <v>-2.4335321950679658</v>
      </c>
    </row>
    <row r="527" spans="1:3" x14ac:dyDescent="0.25">
      <c r="A527">
        <v>1</v>
      </c>
      <c r="B527" s="19">
        <f t="shared" si="33"/>
        <v>0.12389735104134075</v>
      </c>
      <c r="C527" s="22">
        <f t="shared" si="34"/>
        <v>-2.088301870387208</v>
      </c>
    </row>
    <row r="528" spans="1:3" x14ac:dyDescent="0.25">
      <c r="A528">
        <v>2</v>
      </c>
      <c r="B528" s="19">
        <f t="shared" si="33"/>
        <v>8.7726417861936218E-2</v>
      </c>
      <c r="C528" s="22">
        <f t="shared" si="34"/>
        <v>-2.4335321950679658</v>
      </c>
    </row>
    <row r="529" spans="1:3" x14ac:dyDescent="0.25">
      <c r="A529">
        <v>0</v>
      </c>
      <c r="B529" s="19">
        <f t="shared" si="33"/>
        <v>0.25248622560460365</v>
      </c>
      <c r="C529" s="22">
        <f t="shared" si="34"/>
        <v>-1.376398583815716</v>
      </c>
    </row>
    <row r="530" spans="1:3" x14ac:dyDescent="0.25">
      <c r="A530">
        <v>1</v>
      </c>
      <c r="B530" s="19">
        <f t="shared" si="33"/>
        <v>0.12389735104134075</v>
      </c>
      <c r="C530" s="22">
        <f t="shared" si="34"/>
        <v>-2.088301870387208</v>
      </c>
    </row>
    <row r="531" spans="1:3" x14ac:dyDescent="0.25">
      <c r="A531">
        <v>1</v>
      </c>
      <c r="B531" s="19">
        <f t="shared" si="33"/>
        <v>0.12389735104134075</v>
      </c>
      <c r="C531" s="22">
        <f t="shared" si="34"/>
        <v>-2.088301870387208</v>
      </c>
    </row>
    <row r="532" spans="1:3" x14ac:dyDescent="0.25">
      <c r="A532">
        <v>2</v>
      </c>
      <c r="B532" s="19">
        <f t="shared" si="33"/>
        <v>8.7726417861936218E-2</v>
      </c>
      <c r="C532" s="22">
        <f t="shared" si="34"/>
        <v>-2.4335321950679658</v>
      </c>
    </row>
    <row r="533" spans="1:3" x14ac:dyDescent="0.25">
      <c r="A533">
        <v>1</v>
      </c>
      <c r="B533" s="19">
        <f t="shared" si="33"/>
        <v>0.12389735104134075</v>
      </c>
      <c r="C533" s="22">
        <f t="shared" si="34"/>
        <v>-2.088301870387208</v>
      </c>
    </row>
    <row r="534" spans="1:3" x14ac:dyDescent="0.25">
      <c r="A534">
        <v>0</v>
      </c>
      <c r="B534" s="19">
        <f t="shared" si="33"/>
        <v>0.25248622560460365</v>
      </c>
      <c r="C534" s="22">
        <f t="shared" si="34"/>
        <v>-1.376398583815716</v>
      </c>
    </row>
    <row r="535" spans="1:3" x14ac:dyDescent="0.25">
      <c r="A535">
        <v>2</v>
      </c>
      <c r="B535" s="19">
        <f t="shared" si="33"/>
        <v>8.7726417861936218E-2</v>
      </c>
      <c r="C535" s="22">
        <f t="shared" si="34"/>
        <v>-2.4335321950679658</v>
      </c>
    </row>
    <row r="536" spans="1:3" x14ac:dyDescent="0.25">
      <c r="A536">
        <v>0</v>
      </c>
      <c r="B536" s="19">
        <f t="shared" si="33"/>
        <v>0.25248622560460365</v>
      </c>
      <c r="C536" s="22">
        <f t="shared" si="34"/>
        <v>-1.376398583815716</v>
      </c>
    </row>
    <row r="537" spans="1:3" x14ac:dyDescent="0.25">
      <c r="A537">
        <v>2</v>
      </c>
      <c r="B537" s="19">
        <f t="shared" si="33"/>
        <v>8.7726417861936218E-2</v>
      </c>
      <c r="C537" s="22">
        <f t="shared" si="34"/>
        <v>-2.4335321950679658</v>
      </c>
    </row>
    <row r="538" spans="1:3" x14ac:dyDescent="0.25">
      <c r="A538">
        <v>0</v>
      </c>
      <c r="B538" s="19">
        <f t="shared" si="33"/>
        <v>0.25248622560460365</v>
      </c>
      <c r="C538" s="22">
        <f t="shared" si="34"/>
        <v>-1.376398583815716</v>
      </c>
    </row>
    <row r="539" spans="1:3" x14ac:dyDescent="0.25">
      <c r="A539">
        <v>1</v>
      </c>
      <c r="B539" s="19">
        <f t="shared" si="33"/>
        <v>0.12389735104134075</v>
      </c>
      <c r="C539" s="22">
        <f t="shared" si="34"/>
        <v>-2.088301870387208</v>
      </c>
    </row>
    <row r="540" spans="1:3" x14ac:dyDescent="0.25">
      <c r="A540">
        <v>0</v>
      </c>
      <c r="B540" s="19">
        <f t="shared" si="33"/>
        <v>0.25248622560460365</v>
      </c>
      <c r="C540" s="22">
        <f t="shared" si="34"/>
        <v>-1.376398583815716</v>
      </c>
    </row>
    <row r="541" spans="1:3" x14ac:dyDescent="0.25">
      <c r="A541">
        <v>2</v>
      </c>
      <c r="B541" s="19">
        <f t="shared" si="33"/>
        <v>8.7726417861936218E-2</v>
      </c>
      <c r="C541" s="22">
        <f t="shared" si="34"/>
        <v>-2.4335321950679658</v>
      </c>
    </row>
    <row r="542" spans="1:3" x14ac:dyDescent="0.25">
      <c r="A542">
        <v>1</v>
      </c>
      <c r="B542" s="19">
        <f t="shared" si="33"/>
        <v>0.12389735104134075</v>
      </c>
      <c r="C542" s="22">
        <f t="shared" si="34"/>
        <v>-2.088301870387208</v>
      </c>
    </row>
    <row r="543" spans="1:3" x14ac:dyDescent="0.25">
      <c r="A543">
        <v>0</v>
      </c>
      <c r="B543" s="19">
        <f t="shared" si="33"/>
        <v>0.25248622560460365</v>
      </c>
      <c r="C543" s="22">
        <f t="shared" si="34"/>
        <v>-1.376398583815716</v>
      </c>
    </row>
    <row r="544" spans="1:3" x14ac:dyDescent="0.25">
      <c r="A544">
        <v>0</v>
      </c>
      <c r="B544" s="19">
        <f t="shared" si="33"/>
        <v>0.25248622560460365</v>
      </c>
      <c r="C544" s="22">
        <f t="shared" si="34"/>
        <v>-1.376398583815716</v>
      </c>
    </row>
    <row r="545" spans="1:3" x14ac:dyDescent="0.25">
      <c r="A545">
        <v>0</v>
      </c>
      <c r="B545" s="19">
        <f t="shared" si="33"/>
        <v>0.25248622560460365</v>
      </c>
      <c r="C545" s="22">
        <f t="shared" si="34"/>
        <v>-1.376398583815716</v>
      </c>
    </row>
    <row r="546" spans="1:3" x14ac:dyDescent="0.25">
      <c r="A546">
        <v>0</v>
      </c>
      <c r="B546" s="19">
        <f t="shared" si="33"/>
        <v>0.25248622560460365</v>
      </c>
      <c r="C546" s="22">
        <f t="shared" si="34"/>
        <v>-1.376398583815716</v>
      </c>
    </row>
    <row r="547" spans="1:3" x14ac:dyDescent="0.25">
      <c r="A547">
        <v>1</v>
      </c>
      <c r="B547" s="19">
        <f t="shared" si="33"/>
        <v>0.12389735104134075</v>
      </c>
      <c r="C547" s="22">
        <f t="shared" si="34"/>
        <v>-2.088301870387208</v>
      </c>
    </row>
    <row r="548" spans="1:3" x14ac:dyDescent="0.25">
      <c r="A548">
        <v>0</v>
      </c>
      <c r="B548" s="19">
        <f t="shared" si="33"/>
        <v>0.25248622560460365</v>
      </c>
      <c r="C548" s="22">
        <f t="shared" si="34"/>
        <v>-1.376398583815716</v>
      </c>
    </row>
    <row r="549" spans="1:3" x14ac:dyDescent="0.25">
      <c r="A549">
        <v>1</v>
      </c>
      <c r="B549" s="19">
        <f t="shared" si="33"/>
        <v>0.12389735104134075</v>
      </c>
      <c r="C549" s="22">
        <f t="shared" si="34"/>
        <v>-2.088301870387208</v>
      </c>
    </row>
    <row r="550" spans="1:3" x14ac:dyDescent="0.25">
      <c r="A550">
        <v>2</v>
      </c>
      <c r="B550" s="19">
        <f t="shared" si="33"/>
        <v>8.7726417861936218E-2</v>
      </c>
      <c r="C550" s="22">
        <f t="shared" si="34"/>
        <v>-2.4335321950679658</v>
      </c>
    </row>
    <row r="551" spans="1:3" x14ac:dyDescent="0.25">
      <c r="A551">
        <v>0</v>
      </c>
      <c r="B551" s="19">
        <f t="shared" si="33"/>
        <v>0.25248622560460365</v>
      </c>
      <c r="C551" s="22">
        <f t="shared" si="34"/>
        <v>-1.376398583815716</v>
      </c>
    </row>
    <row r="552" spans="1:3" x14ac:dyDescent="0.25">
      <c r="A552">
        <v>1</v>
      </c>
      <c r="B552" s="19">
        <f t="shared" si="33"/>
        <v>0.12389735104134075</v>
      </c>
      <c r="C552" s="22">
        <f t="shared" si="34"/>
        <v>-2.088301870387208</v>
      </c>
    </row>
    <row r="553" spans="1:3" x14ac:dyDescent="0.25">
      <c r="A553">
        <v>3</v>
      </c>
      <c r="B553" s="19">
        <f t="shared" si="33"/>
        <v>6.8471044009877469E-2</v>
      </c>
      <c r="C553" s="22">
        <f t="shared" si="34"/>
        <v>-2.6813443382674773</v>
      </c>
    </row>
    <row r="554" spans="1:3" x14ac:dyDescent="0.25">
      <c r="A554">
        <v>0</v>
      </c>
      <c r="B554" s="19">
        <f t="shared" si="33"/>
        <v>0.25248622560460365</v>
      </c>
      <c r="C554" s="22">
        <f t="shared" si="34"/>
        <v>-1.376398583815716</v>
      </c>
    </row>
    <row r="555" spans="1:3" x14ac:dyDescent="0.25">
      <c r="A555">
        <v>0</v>
      </c>
      <c r="B555" s="19">
        <f t="shared" si="33"/>
        <v>0.25248622560460365</v>
      </c>
      <c r="C555" s="22">
        <f t="shared" si="34"/>
        <v>-1.376398583815716</v>
      </c>
    </row>
    <row r="556" spans="1:3" x14ac:dyDescent="0.25">
      <c r="A556">
        <v>0</v>
      </c>
      <c r="B556" s="19">
        <f t="shared" si="33"/>
        <v>0.25248622560460365</v>
      </c>
      <c r="C556" s="22">
        <f t="shared" si="34"/>
        <v>-1.376398583815716</v>
      </c>
    </row>
    <row r="557" spans="1:3" x14ac:dyDescent="0.25">
      <c r="A557">
        <v>4</v>
      </c>
      <c r="B557" s="19">
        <f t="shared" si="33"/>
        <v>5.5922438188910149E-2</v>
      </c>
      <c r="C557" s="22">
        <f t="shared" si="34"/>
        <v>-2.8837895806317344</v>
      </c>
    </row>
    <row r="558" spans="1:3" x14ac:dyDescent="0.25">
      <c r="A558">
        <v>0</v>
      </c>
      <c r="B558" s="19">
        <f t="shared" si="33"/>
        <v>0.25248622560460365</v>
      </c>
      <c r="C558" s="22">
        <f t="shared" si="34"/>
        <v>-1.376398583815716</v>
      </c>
    </row>
    <row r="559" spans="1:3" x14ac:dyDescent="0.25">
      <c r="A559">
        <v>1</v>
      </c>
      <c r="B559" s="19">
        <f t="shared" si="33"/>
        <v>0.12389735104134075</v>
      </c>
      <c r="C559" s="22">
        <f t="shared" si="34"/>
        <v>-2.088301870387208</v>
      </c>
    </row>
    <row r="560" spans="1:3" x14ac:dyDescent="0.25">
      <c r="A560">
        <v>0</v>
      </c>
      <c r="B560" s="19">
        <f t="shared" si="33"/>
        <v>0.25248622560460365</v>
      </c>
      <c r="C560" s="22">
        <f t="shared" si="34"/>
        <v>-1.376398583815716</v>
      </c>
    </row>
    <row r="561" spans="1:3" x14ac:dyDescent="0.25">
      <c r="A561">
        <v>0</v>
      </c>
      <c r="B561" s="19">
        <f t="shared" si="33"/>
        <v>0.25248622560460365</v>
      </c>
      <c r="C561" s="22">
        <f t="shared" si="34"/>
        <v>-1.376398583815716</v>
      </c>
    </row>
    <row r="562" spans="1:3" x14ac:dyDescent="0.25">
      <c r="A562">
        <v>3</v>
      </c>
      <c r="B562" s="19">
        <f t="shared" si="33"/>
        <v>6.8471044009877469E-2</v>
      </c>
      <c r="C562" s="22">
        <f t="shared" si="34"/>
        <v>-2.6813443382674773</v>
      </c>
    </row>
    <row r="563" spans="1:3" x14ac:dyDescent="0.25">
      <c r="A563">
        <v>0</v>
      </c>
      <c r="B563" s="19">
        <f t="shared" si="33"/>
        <v>0.25248622560460365</v>
      </c>
      <c r="C563" s="22">
        <f t="shared" si="34"/>
        <v>-1.376398583815716</v>
      </c>
    </row>
    <row r="564" spans="1:3" x14ac:dyDescent="0.25">
      <c r="A564">
        <v>3</v>
      </c>
      <c r="B564" s="19">
        <f t="shared" si="33"/>
        <v>6.8471044009877469E-2</v>
      </c>
      <c r="C564" s="22">
        <f t="shared" si="34"/>
        <v>-2.6813443382674773</v>
      </c>
    </row>
    <row r="565" spans="1:3" x14ac:dyDescent="0.25">
      <c r="A565">
        <v>7</v>
      </c>
      <c r="B565" s="19">
        <f t="shared" si="33"/>
        <v>3.4527309816855006E-2</v>
      </c>
      <c r="C565" s="22">
        <f t="shared" si="34"/>
        <v>-3.3660046791917217</v>
      </c>
    </row>
    <row r="566" spans="1:3" x14ac:dyDescent="0.25">
      <c r="A566">
        <v>0</v>
      </c>
      <c r="B566" s="19">
        <f t="shared" si="33"/>
        <v>0.25248622560460365</v>
      </c>
      <c r="C566" s="22">
        <f t="shared" si="34"/>
        <v>-1.376398583815716</v>
      </c>
    </row>
    <row r="567" spans="1:3" x14ac:dyDescent="0.25">
      <c r="A567">
        <v>1</v>
      </c>
      <c r="B567" s="19">
        <f t="shared" si="33"/>
        <v>0.12389735104134075</v>
      </c>
      <c r="C567" s="22">
        <f t="shared" si="34"/>
        <v>-2.088301870387208</v>
      </c>
    </row>
    <row r="568" spans="1:3" x14ac:dyDescent="0.25">
      <c r="A568">
        <v>2</v>
      </c>
      <c r="B568" s="19">
        <f t="shared" si="33"/>
        <v>8.7726417861936218E-2</v>
      </c>
      <c r="C568" s="22">
        <f t="shared" si="34"/>
        <v>-2.4335321950679658</v>
      </c>
    </row>
    <row r="569" spans="1:3" x14ac:dyDescent="0.25">
      <c r="A569">
        <v>1</v>
      </c>
      <c r="B569" s="19">
        <f t="shared" si="33"/>
        <v>0.12389735104134075</v>
      </c>
      <c r="C569" s="22">
        <f t="shared" si="34"/>
        <v>-2.088301870387208</v>
      </c>
    </row>
    <row r="570" spans="1:3" x14ac:dyDescent="0.25">
      <c r="A570">
        <v>2</v>
      </c>
      <c r="B570" s="19">
        <f t="shared" si="33"/>
        <v>8.7726417861936218E-2</v>
      </c>
      <c r="C570" s="22">
        <f t="shared" si="34"/>
        <v>-2.4335321950679658</v>
      </c>
    </row>
    <row r="571" spans="1:3" x14ac:dyDescent="0.25">
      <c r="A571">
        <v>7</v>
      </c>
      <c r="B571" s="19">
        <f t="shared" si="33"/>
        <v>3.4527309816855006E-2</v>
      </c>
      <c r="C571" s="22">
        <f t="shared" si="34"/>
        <v>-3.3660046791917217</v>
      </c>
    </row>
    <row r="572" spans="1:3" x14ac:dyDescent="0.25">
      <c r="A572">
        <v>0</v>
      </c>
      <c r="B572" s="19">
        <f t="shared" si="33"/>
        <v>0.25248622560460365</v>
      </c>
      <c r="C572" s="22">
        <f t="shared" si="34"/>
        <v>-1.376398583815716</v>
      </c>
    </row>
    <row r="573" spans="1:3" x14ac:dyDescent="0.25">
      <c r="A573">
        <v>2</v>
      </c>
      <c r="B573" s="19">
        <f t="shared" si="33"/>
        <v>8.7726417861936218E-2</v>
      </c>
      <c r="C573" s="22">
        <f t="shared" si="34"/>
        <v>-2.4335321950679658</v>
      </c>
    </row>
    <row r="574" spans="1:3" x14ac:dyDescent="0.25">
      <c r="A574">
        <v>2</v>
      </c>
      <c r="B574" s="19">
        <f t="shared" si="33"/>
        <v>8.7726417861936218E-2</v>
      </c>
      <c r="C574" s="22">
        <f t="shared" si="34"/>
        <v>-2.4335321950679658</v>
      </c>
    </row>
    <row r="575" spans="1:3" x14ac:dyDescent="0.25">
      <c r="A575">
        <v>5</v>
      </c>
      <c r="B575" s="19">
        <f t="shared" si="33"/>
        <v>4.6889062725604766E-2</v>
      </c>
      <c r="C575" s="22">
        <f t="shared" si="34"/>
        <v>-3.0599708348711059</v>
      </c>
    </row>
    <row r="576" spans="1:3" x14ac:dyDescent="0.25">
      <c r="A576">
        <v>3</v>
      </c>
      <c r="B576" s="19">
        <f t="shared" si="33"/>
        <v>6.8471044009877469E-2</v>
      </c>
      <c r="C576" s="22">
        <f t="shared" si="34"/>
        <v>-2.6813443382674773</v>
      </c>
    </row>
    <row r="577" spans="1:3" x14ac:dyDescent="0.25">
      <c r="A577">
        <v>3</v>
      </c>
      <c r="B577" s="19">
        <f t="shared" si="33"/>
        <v>6.8471044009877469E-2</v>
      </c>
      <c r="C577" s="22">
        <f t="shared" si="34"/>
        <v>-2.6813443382674773</v>
      </c>
    </row>
    <row r="578" spans="1:3" x14ac:dyDescent="0.25">
      <c r="A578">
        <v>2</v>
      </c>
      <c r="B578" s="19">
        <f t="shared" si="33"/>
        <v>8.7726417861936218E-2</v>
      </c>
      <c r="C578" s="22">
        <f t="shared" si="34"/>
        <v>-2.4335321950679658</v>
      </c>
    </row>
    <row r="579" spans="1:3" x14ac:dyDescent="0.25">
      <c r="A579">
        <v>5</v>
      </c>
      <c r="B579" s="19">
        <f t="shared" si="33"/>
        <v>4.6889062725604766E-2</v>
      </c>
      <c r="C579" s="22">
        <f t="shared" si="34"/>
        <v>-3.0599708348711059</v>
      </c>
    </row>
    <row r="580" spans="1:3" x14ac:dyDescent="0.25">
      <c r="A580">
        <v>5</v>
      </c>
      <c r="B580" s="19">
        <f t="shared" si="33"/>
        <v>4.6889062725604766E-2</v>
      </c>
      <c r="C580" s="22">
        <f t="shared" si="34"/>
        <v>-3.0599708348711059</v>
      </c>
    </row>
    <row r="581" spans="1:3" x14ac:dyDescent="0.25">
      <c r="A581">
        <v>4</v>
      </c>
      <c r="B581" s="19">
        <f t="shared" si="33"/>
        <v>5.5922438188910149E-2</v>
      </c>
      <c r="C581" s="22">
        <f t="shared" si="34"/>
        <v>-2.8837895806317344</v>
      </c>
    </row>
    <row r="582" spans="1:3" x14ac:dyDescent="0.25">
      <c r="A582">
        <v>7</v>
      </c>
      <c r="B582" s="19">
        <f t="shared" si="33"/>
        <v>3.4527309816855006E-2</v>
      </c>
      <c r="C582" s="22">
        <f t="shared" si="34"/>
        <v>-3.3660046791917217</v>
      </c>
    </row>
    <row r="583" spans="1:3" x14ac:dyDescent="0.25">
      <c r="A583">
        <v>7</v>
      </c>
      <c r="B583" s="19">
        <f t="shared" ref="B583:B590" si="35">_xlfn.GAMMA($B$4+A583)/(_xlfn.GAMMA($B$4)*FACT(A583))*(($B$5/($B$5+1))^$B$4)*(1/($B$5+1))^A583</f>
        <v>3.4527309816855006E-2</v>
      </c>
      <c r="C583" s="22">
        <f t="shared" ref="C583:C590" si="36">LN(B583)</f>
        <v>-3.3660046791917217</v>
      </c>
    </row>
    <row r="584" spans="1:3" x14ac:dyDescent="0.25">
      <c r="A584">
        <v>2</v>
      </c>
      <c r="B584" s="19">
        <f t="shared" si="35"/>
        <v>8.7726417861936218E-2</v>
      </c>
      <c r="C584" s="22">
        <f t="shared" si="36"/>
        <v>-2.4335321950679658</v>
      </c>
    </row>
    <row r="585" spans="1:3" x14ac:dyDescent="0.25">
      <c r="A585">
        <v>1</v>
      </c>
      <c r="B585" s="19">
        <f t="shared" si="35"/>
        <v>0.12389735104134075</v>
      </c>
      <c r="C585" s="22">
        <f t="shared" si="36"/>
        <v>-2.088301870387208</v>
      </c>
    </row>
    <row r="586" spans="1:3" x14ac:dyDescent="0.25">
      <c r="A586">
        <v>3</v>
      </c>
      <c r="B586" s="19">
        <f t="shared" si="35"/>
        <v>6.8471044009877469E-2</v>
      </c>
      <c r="C586" s="22">
        <f t="shared" si="36"/>
        <v>-2.6813443382674773</v>
      </c>
    </row>
    <row r="587" spans="1:3" x14ac:dyDescent="0.25">
      <c r="A587">
        <v>4</v>
      </c>
      <c r="B587" s="19">
        <f t="shared" si="35"/>
        <v>5.5922438188910149E-2</v>
      </c>
      <c r="C587" s="22">
        <f t="shared" si="36"/>
        <v>-2.8837895806317344</v>
      </c>
    </row>
    <row r="588" spans="1:3" x14ac:dyDescent="0.25">
      <c r="A588">
        <v>2</v>
      </c>
      <c r="B588" s="19">
        <f t="shared" si="35"/>
        <v>8.7726417861936218E-2</v>
      </c>
      <c r="C588" s="22">
        <f t="shared" si="36"/>
        <v>-2.4335321950679658</v>
      </c>
    </row>
    <row r="589" spans="1:3" x14ac:dyDescent="0.25">
      <c r="A589">
        <v>0</v>
      </c>
      <c r="B589" s="19">
        <f t="shared" si="35"/>
        <v>0.25248622560460365</v>
      </c>
      <c r="C589" s="22">
        <f t="shared" si="36"/>
        <v>-1.376398583815716</v>
      </c>
    </row>
    <row r="590" spans="1:3" x14ac:dyDescent="0.25">
      <c r="A590">
        <v>7</v>
      </c>
      <c r="B590" s="19">
        <f t="shared" si="35"/>
        <v>3.4527309816855006E-2</v>
      </c>
      <c r="C590" s="22">
        <f t="shared" si="36"/>
        <v>-3.3660046791917217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FF00"/>
  </sheetPr>
  <dimension ref="A1"/>
  <sheetViews>
    <sheetView workbookViewId="0">
      <selection activeCell="J38" sqref="J38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N585"/>
  <sheetViews>
    <sheetView topLeftCell="I548" zoomScaleNormal="100" workbookViewId="0">
      <selection activeCell="AD585" sqref="AD585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14" x14ac:dyDescent="0.25">
      <c r="A1" s="3" t="s">
        <v>194</v>
      </c>
      <c r="B1" s="20">
        <v>0.66727985974431281</v>
      </c>
      <c r="E1" s="3" t="s">
        <v>202</v>
      </c>
      <c r="F1" s="21">
        <f>SUM(I6:I16)</f>
        <v>15.415008892641971</v>
      </c>
    </row>
    <row r="2" spans="1:14" x14ac:dyDescent="0.25">
      <c r="A2" s="3" t="s">
        <v>195</v>
      </c>
      <c r="B2" s="20">
        <v>5.091807463129093E-2</v>
      </c>
      <c r="E2" s="3" t="s">
        <v>203</v>
      </c>
      <c r="F2">
        <f>COUNT(E6:E16)-2-1</f>
        <v>7</v>
      </c>
    </row>
    <row r="3" spans="1:14" x14ac:dyDescent="0.25">
      <c r="A3" s="3" t="s">
        <v>197</v>
      </c>
      <c r="B3" s="21">
        <f>SUM(C6:C148)</f>
        <v>-510.52868262859351</v>
      </c>
      <c r="E3" s="3" t="s">
        <v>204</v>
      </c>
      <c r="F3" s="19">
        <f>_xlfn.CHISQ.DIST.RT(F1,F2)</f>
        <v>3.1032672951838383E-2</v>
      </c>
    </row>
    <row r="5" spans="1:14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  <c r="M5" s="1"/>
      <c r="N5" s="1"/>
    </row>
    <row r="6" spans="1:14" x14ac:dyDescent="0.25">
      <c r="A6">
        <v>5</v>
      </c>
      <c r="B6" s="19">
        <f t="shared" ref="B6:B37" si="0">_xlfn.GAMMA($B$1+A6)/(_xlfn.GAMMA($B$1)*FACT(A6))*(($B$2/($B$2+1))^$B$1)*(1/($B$2+1))^A6</f>
        <v>4.3802277699924549E-2</v>
      </c>
      <c r="C6" s="22">
        <f>LN(B6)</f>
        <v>-3.1280694606704258</v>
      </c>
      <c r="E6">
        <v>0</v>
      </c>
      <c r="F6" s="19">
        <f t="shared" ref="F6:F15" si="1">_xlfn.GAMMA($B$1+E6)/(_xlfn.GAMMA($B$1)*FACT(E6))*(($B$2/($B$2+1))^$B$1)*(1/($B$2+1))^E6</f>
        <v>0.13265671690714925</v>
      </c>
      <c r="G6">
        <f t="shared" ref="G6:G15" si="2">COUNTIF($A$6:$A$148,E6)</f>
        <v>18</v>
      </c>
      <c r="H6" s="21">
        <f t="shared" ref="H6:H16" si="3">SUM($G$6:$G$16)*F6</f>
        <v>18.969910517722344</v>
      </c>
      <c r="I6" s="20">
        <f>(G6-H6)^2/H6</f>
        <v>4.9590450704001254E-2</v>
      </c>
      <c r="M6" s="1"/>
      <c r="N6" s="1"/>
    </row>
    <row r="7" spans="1:14" x14ac:dyDescent="0.25">
      <c r="A7">
        <v>6</v>
      </c>
      <c r="B7" s="19">
        <f t="shared" si="0"/>
        <v>3.9368715191683466E-2</v>
      </c>
      <c r="C7" s="22">
        <f t="shared" ref="C7:C70" si="4">LN(B7)</f>
        <v>-3.2347838087555063</v>
      </c>
      <c r="E7">
        <v>1</v>
      </c>
      <c r="F7" s="19">
        <f t="shared" si="1"/>
        <v>8.4230310229462993E-2</v>
      </c>
      <c r="G7">
        <f t="shared" si="2"/>
        <v>17</v>
      </c>
      <c r="H7" s="21">
        <f t="shared" si="3"/>
        <v>12.044934362813208</v>
      </c>
      <c r="I7" s="20">
        <f t="shared" ref="I7:I16" si="5">(G7-H7)^2/H7</f>
        <v>2.0384233511999676</v>
      </c>
      <c r="M7" s="1"/>
      <c r="N7" s="1"/>
    </row>
    <row r="8" spans="1:14" x14ac:dyDescent="0.25">
      <c r="A8">
        <v>9</v>
      </c>
      <c r="B8" s="19">
        <f t="shared" si="0"/>
        <v>2.9818578851462239E-2</v>
      </c>
      <c r="C8" s="22">
        <f t="shared" si="4"/>
        <v>-3.5126236283445076</v>
      </c>
      <c r="E8">
        <v>2</v>
      </c>
      <c r="F8" s="19">
        <f t="shared" si="1"/>
        <v>6.6815626838880898E-2</v>
      </c>
      <c r="G8">
        <f t="shared" si="2"/>
        <v>15</v>
      </c>
      <c r="H8" s="21">
        <f t="shared" si="3"/>
        <v>9.5546346379599676</v>
      </c>
      <c r="I8" s="20">
        <f t="shared" si="5"/>
        <v>3.1034157819389359</v>
      </c>
      <c r="M8" s="1"/>
      <c r="N8" s="1"/>
    </row>
    <row r="9" spans="1:14" x14ac:dyDescent="0.25">
      <c r="A9">
        <v>6</v>
      </c>
      <c r="B9" s="19">
        <f t="shared" si="0"/>
        <v>3.9368715191683466E-2</v>
      </c>
      <c r="C9" s="22">
        <f t="shared" si="4"/>
        <v>-3.2347838087555063</v>
      </c>
      <c r="E9">
        <v>3</v>
      </c>
      <c r="F9" s="19">
        <f t="shared" si="1"/>
        <v>5.6527075416436791E-2</v>
      </c>
      <c r="G9">
        <f t="shared" si="2"/>
        <v>6</v>
      </c>
      <c r="H9" s="21">
        <f t="shared" si="3"/>
        <v>8.0833717845504616</v>
      </c>
      <c r="I9" s="20">
        <f t="shared" si="5"/>
        <v>0.53695884692038309</v>
      </c>
      <c r="M9" s="1"/>
      <c r="N9" s="1"/>
    </row>
    <row r="10" spans="1:14" x14ac:dyDescent="0.25">
      <c r="A10">
        <v>3</v>
      </c>
      <c r="B10" s="19">
        <f t="shared" si="0"/>
        <v>5.6527075416436791E-2</v>
      </c>
      <c r="C10" s="22">
        <f t="shared" si="4"/>
        <v>-2.8730355447042353</v>
      </c>
      <c r="E10">
        <v>4</v>
      </c>
      <c r="F10" s="19">
        <f t="shared" si="1"/>
        <v>4.9314168775162794E-2</v>
      </c>
      <c r="G10">
        <f t="shared" si="2"/>
        <v>5</v>
      </c>
      <c r="H10" s="21">
        <f t="shared" si="3"/>
        <v>7.0519261348482791</v>
      </c>
      <c r="I10" s="20">
        <f t="shared" si="5"/>
        <v>0.59705685827691735</v>
      </c>
      <c r="M10" s="1"/>
      <c r="N10" s="1"/>
    </row>
    <row r="11" spans="1:14" x14ac:dyDescent="0.25">
      <c r="A11">
        <v>4</v>
      </c>
      <c r="B11" s="19">
        <f t="shared" si="0"/>
        <v>4.9314168775162794E-2</v>
      </c>
      <c r="C11" s="22">
        <f t="shared" si="4"/>
        <v>-3.0095438401341768</v>
      </c>
      <c r="E11">
        <v>5</v>
      </c>
      <c r="F11" s="19">
        <f t="shared" si="1"/>
        <v>4.3802277699924549E-2</v>
      </c>
      <c r="G11">
        <f t="shared" si="2"/>
        <v>2</v>
      </c>
      <c r="H11" s="21">
        <f t="shared" si="3"/>
        <v>6.2637257110892106</v>
      </c>
      <c r="I11" s="20">
        <f t="shared" si="5"/>
        <v>2.9023232781759138</v>
      </c>
      <c r="M11" s="1"/>
      <c r="N11" s="1"/>
    </row>
    <row r="12" spans="1:14" x14ac:dyDescent="0.25">
      <c r="A12">
        <v>1</v>
      </c>
      <c r="B12" s="19">
        <f t="shared" si="0"/>
        <v>8.4230310229462993E-2</v>
      </c>
      <c r="C12" s="22">
        <f t="shared" si="4"/>
        <v>-2.4742004435384968</v>
      </c>
      <c r="E12">
        <v>6</v>
      </c>
      <c r="F12" s="19">
        <f t="shared" si="1"/>
        <v>3.9368715191683466E-2</v>
      </c>
      <c r="G12">
        <f t="shared" si="2"/>
        <v>3</v>
      </c>
      <c r="H12" s="21">
        <f t="shared" si="3"/>
        <v>5.6297262724107355</v>
      </c>
      <c r="I12" s="20">
        <f t="shared" si="5"/>
        <v>1.2283830391003994</v>
      </c>
      <c r="M12" s="1"/>
      <c r="N12" s="1"/>
    </row>
    <row r="13" spans="1:14" x14ac:dyDescent="0.25">
      <c r="A13">
        <v>4</v>
      </c>
      <c r="B13" s="19">
        <f t="shared" si="0"/>
        <v>4.9314168775162794E-2</v>
      </c>
      <c r="C13" s="22">
        <f t="shared" si="4"/>
        <v>-3.0095438401341768</v>
      </c>
      <c r="E13">
        <v>7</v>
      </c>
      <c r="F13" s="19">
        <f t="shared" si="1"/>
        <v>3.5680672008562148E-2</v>
      </c>
      <c r="G13">
        <f t="shared" si="2"/>
        <v>5</v>
      </c>
      <c r="H13" s="21">
        <f t="shared" si="3"/>
        <v>5.102336097224387</v>
      </c>
      <c r="I13" s="20">
        <f t="shared" si="5"/>
        <v>2.0525258617942084E-3</v>
      </c>
      <c r="M13" s="1"/>
      <c r="N13" s="1"/>
    </row>
    <row r="14" spans="1:14" x14ac:dyDescent="0.25">
      <c r="A14">
        <v>0</v>
      </c>
      <c r="B14" s="19">
        <f t="shared" si="0"/>
        <v>0.13265671690714925</v>
      </c>
      <c r="C14" s="22">
        <f t="shared" si="4"/>
        <v>-2.019990563365631</v>
      </c>
      <c r="E14">
        <v>8</v>
      </c>
      <c r="F14" s="19">
        <f t="shared" si="1"/>
        <v>3.2539845930589381E-2</v>
      </c>
      <c r="G14">
        <f t="shared" si="2"/>
        <v>2</v>
      </c>
      <c r="H14" s="21">
        <f t="shared" si="3"/>
        <v>4.6531979680742817</v>
      </c>
      <c r="I14" s="20">
        <f t="shared" si="5"/>
        <v>1.512821828362219</v>
      </c>
      <c r="M14" s="1"/>
      <c r="N14" s="1"/>
    </row>
    <row r="15" spans="1:14" x14ac:dyDescent="0.25">
      <c r="A15">
        <v>12</v>
      </c>
      <c r="B15" s="19">
        <f t="shared" si="0"/>
        <v>2.3417149100866879E-2</v>
      </c>
      <c r="C15" s="22">
        <f t="shared" si="4"/>
        <v>-3.7542866574763623</v>
      </c>
      <c r="E15">
        <v>9</v>
      </c>
      <c r="F15" s="19">
        <f t="shared" si="1"/>
        <v>2.9818578851462239E-2</v>
      </c>
      <c r="G15">
        <f t="shared" si="2"/>
        <v>1</v>
      </c>
      <c r="H15" s="21">
        <f t="shared" si="3"/>
        <v>4.2640567757591006</v>
      </c>
      <c r="I15" s="20">
        <f t="shared" si="5"/>
        <v>2.4985752290979346</v>
      </c>
      <c r="M15" s="1"/>
      <c r="N15" s="1"/>
    </row>
    <row r="16" spans="1:14" x14ac:dyDescent="0.25">
      <c r="A16">
        <v>4</v>
      </c>
      <c r="B16" s="19">
        <f t="shared" si="0"/>
        <v>4.9314168775162794E-2</v>
      </c>
      <c r="C16" s="22">
        <f t="shared" si="4"/>
        <v>-3.0095438401341768</v>
      </c>
      <c r="E16" s="7" t="s">
        <v>199</v>
      </c>
      <c r="F16" s="19">
        <f>1-SUM(F6:F15)</f>
        <v>0.42924601215068559</v>
      </c>
      <c r="G16">
        <f>COUNTIF($A$6:$A$148,"&gt;="&amp;10)</f>
        <v>69</v>
      </c>
      <c r="H16" s="21">
        <f t="shared" si="3"/>
        <v>61.382179737548036</v>
      </c>
      <c r="I16" s="20">
        <f t="shared" si="5"/>
        <v>0.94540770300350718</v>
      </c>
      <c r="M16" s="1"/>
      <c r="N16" s="1"/>
    </row>
    <row r="17" spans="1:14" x14ac:dyDescent="0.25">
      <c r="A17">
        <v>1</v>
      </c>
      <c r="B17" s="19">
        <f t="shared" si="0"/>
        <v>8.4230310229462993E-2</v>
      </c>
      <c r="C17" s="22">
        <f t="shared" si="4"/>
        <v>-2.4742004435384968</v>
      </c>
      <c r="H17" s="21"/>
      <c r="I17" s="20"/>
      <c r="M17" s="1"/>
      <c r="N17" s="1"/>
    </row>
    <row r="18" spans="1:14" x14ac:dyDescent="0.25">
      <c r="A18">
        <v>3</v>
      </c>
      <c r="B18" s="19">
        <f t="shared" si="0"/>
        <v>5.6527075416436791E-2</v>
      </c>
      <c r="C18" s="22">
        <f t="shared" si="4"/>
        <v>-2.8730355447042353</v>
      </c>
      <c r="M18" s="1"/>
      <c r="N18" s="1"/>
    </row>
    <row r="19" spans="1:14" x14ac:dyDescent="0.25">
      <c r="A19">
        <v>7</v>
      </c>
      <c r="B19" s="19">
        <f t="shared" si="0"/>
        <v>3.5680672008562148E-2</v>
      </c>
      <c r="C19" s="22">
        <f t="shared" si="4"/>
        <v>-3.3331461371270041</v>
      </c>
      <c r="M19" s="1"/>
      <c r="N19" s="1"/>
    </row>
    <row r="20" spans="1:14" x14ac:dyDescent="0.25">
      <c r="A20">
        <v>3</v>
      </c>
      <c r="B20" s="19">
        <f t="shared" si="0"/>
        <v>5.6527075416436791E-2</v>
      </c>
      <c r="C20" s="22">
        <f t="shared" si="4"/>
        <v>-2.8730355447042353</v>
      </c>
      <c r="M20" s="1"/>
      <c r="N20" s="1"/>
    </row>
    <row r="21" spans="1:14" x14ac:dyDescent="0.25">
      <c r="A21">
        <v>7</v>
      </c>
      <c r="B21" s="19">
        <f t="shared" si="0"/>
        <v>3.5680672008562148E-2</v>
      </c>
      <c r="C21" s="22">
        <f t="shared" si="4"/>
        <v>-3.3331461371270041</v>
      </c>
      <c r="M21" s="1"/>
      <c r="N21" s="1"/>
    </row>
    <row r="22" spans="1:14" x14ac:dyDescent="0.25">
      <c r="A22">
        <v>7</v>
      </c>
      <c r="B22" s="19">
        <f t="shared" si="0"/>
        <v>3.5680672008562148E-2</v>
      </c>
      <c r="C22" s="22">
        <f t="shared" si="4"/>
        <v>-3.3331461371270041</v>
      </c>
      <c r="M22" s="1"/>
      <c r="N22" s="1"/>
    </row>
    <row r="23" spans="1:14" x14ac:dyDescent="0.25">
      <c r="A23">
        <v>3</v>
      </c>
      <c r="B23" s="19">
        <f t="shared" si="0"/>
        <v>5.6527075416436791E-2</v>
      </c>
      <c r="C23" s="22">
        <f t="shared" si="4"/>
        <v>-2.8730355447042353</v>
      </c>
      <c r="M23" s="1"/>
      <c r="N23" s="1"/>
    </row>
    <row r="24" spans="1:14" x14ac:dyDescent="0.25">
      <c r="A24">
        <v>7</v>
      </c>
      <c r="B24" s="19">
        <f t="shared" si="0"/>
        <v>3.5680672008562148E-2</v>
      </c>
      <c r="C24" s="22">
        <f t="shared" si="4"/>
        <v>-3.3331461371270041</v>
      </c>
      <c r="M24" s="1"/>
      <c r="N24" s="1"/>
    </row>
    <row r="25" spans="1:14" x14ac:dyDescent="0.25">
      <c r="A25">
        <v>2</v>
      </c>
      <c r="B25" s="19">
        <f t="shared" si="0"/>
        <v>6.6815626838880898E-2</v>
      </c>
      <c r="C25" s="22">
        <f t="shared" si="4"/>
        <v>-2.7058182910842095</v>
      </c>
      <c r="M25" s="1"/>
      <c r="N25" s="1"/>
    </row>
    <row r="26" spans="1:14" x14ac:dyDescent="0.25">
      <c r="A26">
        <v>3</v>
      </c>
      <c r="B26" s="19">
        <f t="shared" si="0"/>
        <v>5.6527075416436791E-2</v>
      </c>
      <c r="C26" s="22">
        <f t="shared" si="4"/>
        <v>-2.8730355447042353</v>
      </c>
      <c r="M26" s="1"/>
      <c r="N26" s="1"/>
    </row>
    <row r="27" spans="1:14" x14ac:dyDescent="0.25">
      <c r="A27">
        <v>2</v>
      </c>
      <c r="B27" s="19">
        <f t="shared" si="0"/>
        <v>6.6815626838880898E-2</v>
      </c>
      <c r="C27" s="22">
        <f t="shared" si="4"/>
        <v>-2.7058182910842095</v>
      </c>
      <c r="M27" s="1"/>
      <c r="N27" s="1"/>
    </row>
    <row r="28" spans="1:14" x14ac:dyDescent="0.25">
      <c r="A28">
        <v>4</v>
      </c>
      <c r="B28" s="19">
        <f t="shared" si="0"/>
        <v>4.9314168775162794E-2</v>
      </c>
      <c r="C28" s="22">
        <f t="shared" si="4"/>
        <v>-3.0095438401341768</v>
      </c>
      <c r="M28" s="1"/>
      <c r="N28" s="1"/>
    </row>
    <row r="29" spans="1:14" x14ac:dyDescent="0.25">
      <c r="A29">
        <v>7</v>
      </c>
      <c r="B29" s="19">
        <f t="shared" si="0"/>
        <v>3.5680672008562148E-2</v>
      </c>
      <c r="C29" s="22">
        <f t="shared" si="4"/>
        <v>-3.3331461371270041</v>
      </c>
      <c r="M29" s="1"/>
      <c r="N29" s="1"/>
    </row>
    <row r="30" spans="1:14" x14ac:dyDescent="0.25">
      <c r="A30">
        <v>18</v>
      </c>
      <c r="B30" s="19">
        <f t="shared" si="0"/>
        <v>1.5235609930537103E-2</v>
      </c>
      <c r="C30" s="22">
        <f t="shared" si="4"/>
        <v>-4.1841198325222662</v>
      </c>
      <c r="M30" s="1"/>
      <c r="N30" s="1"/>
    </row>
    <row r="31" spans="1:14" x14ac:dyDescent="0.25">
      <c r="A31">
        <v>15</v>
      </c>
      <c r="B31" s="19">
        <f t="shared" si="0"/>
        <v>1.876635040830105E-2</v>
      </c>
      <c r="C31" s="22">
        <f t="shared" si="4"/>
        <v>-3.9756898847797597</v>
      </c>
      <c r="M31" s="1"/>
      <c r="N31" s="1"/>
    </row>
    <row r="32" spans="1:14" x14ac:dyDescent="0.25">
      <c r="A32">
        <v>19</v>
      </c>
      <c r="B32" s="19">
        <f t="shared" si="0"/>
        <v>1.4243555794976241E-2</v>
      </c>
      <c r="C32" s="22">
        <f t="shared" si="4"/>
        <v>-4.2514506994659502</v>
      </c>
      <c r="M32" s="1"/>
      <c r="N32" s="1"/>
    </row>
    <row r="33" spans="1:14" x14ac:dyDescent="0.25">
      <c r="A33">
        <v>23</v>
      </c>
      <c r="B33" s="19">
        <f t="shared" si="0"/>
        <v>1.0969190667453676E-2</v>
      </c>
      <c r="C33" s="22">
        <f t="shared" si="4"/>
        <v>-4.5126647843123919</v>
      </c>
      <c r="M33" s="1"/>
      <c r="N33" s="1"/>
    </row>
    <row r="34" spans="1:14" x14ac:dyDescent="0.25">
      <c r="A34">
        <v>26</v>
      </c>
      <c r="B34" s="19">
        <f t="shared" si="0"/>
        <v>9.0780559673663379E-3</v>
      </c>
      <c r="C34" s="22">
        <f t="shared" si="4"/>
        <v>-4.7018952098020366</v>
      </c>
      <c r="M34" s="1"/>
      <c r="N34" s="1"/>
    </row>
    <row r="35" spans="1:14" x14ac:dyDescent="0.25">
      <c r="A35">
        <v>35</v>
      </c>
      <c r="B35" s="19">
        <f t="shared" si="0"/>
        <v>5.2649671106779154E-3</v>
      </c>
      <c r="C35" s="22">
        <f t="shared" si="4"/>
        <v>-5.2466803802005311</v>
      </c>
      <c r="M35" s="1"/>
      <c r="N35" s="1"/>
    </row>
    <row r="36" spans="1:14" x14ac:dyDescent="0.25">
      <c r="A36">
        <v>31</v>
      </c>
      <c r="B36" s="19">
        <f t="shared" si="0"/>
        <v>6.6839079361157511E-3</v>
      </c>
      <c r="C36" s="22">
        <f t="shared" si="4"/>
        <v>-5.0080524421146819</v>
      </c>
      <c r="M36" s="1"/>
      <c r="N36" s="1"/>
    </row>
    <row r="37" spans="1:14" x14ac:dyDescent="0.25">
      <c r="A37">
        <v>21</v>
      </c>
      <c r="B37" s="19">
        <f t="shared" si="0"/>
        <v>1.2481277119528528E-2</v>
      </c>
      <c r="C37" s="22">
        <f t="shared" si="4"/>
        <v>-4.3835255879809951</v>
      </c>
      <c r="M37" s="1"/>
      <c r="N37" s="1"/>
    </row>
    <row r="38" spans="1:14" x14ac:dyDescent="0.25">
      <c r="A38">
        <v>39</v>
      </c>
      <c r="B38" s="19">
        <f t="shared" ref="B38:B69" si="6">_xlfn.GAMMA($B$1+A38)/(_xlfn.GAMMA($B$1)*FACT(A38))*(($B$2/($B$2+1))^$B$1)*(1/($B$2+1))^A38</f>
        <v>4.1650896276254762E-3</v>
      </c>
      <c r="C38" s="22">
        <f t="shared" si="4"/>
        <v>-5.4810174843570572</v>
      </c>
      <c r="M38" s="1"/>
      <c r="N38" s="1"/>
    </row>
    <row r="39" spans="1:14" x14ac:dyDescent="0.25">
      <c r="A39">
        <v>6</v>
      </c>
      <c r="B39" s="19">
        <f t="shared" si="6"/>
        <v>3.9368715191683466E-2</v>
      </c>
      <c r="C39" s="22">
        <f t="shared" si="4"/>
        <v>-3.2347838087555063</v>
      </c>
      <c r="M39" s="1"/>
      <c r="N39" s="1"/>
    </row>
    <row r="40" spans="1:14" x14ac:dyDescent="0.25">
      <c r="A40">
        <v>12</v>
      </c>
      <c r="B40" s="19">
        <f t="shared" si="6"/>
        <v>2.3417149100866879E-2</v>
      </c>
      <c r="C40" s="22">
        <f t="shared" si="4"/>
        <v>-3.7542866574763623</v>
      </c>
      <c r="M40" s="1"/>
      <c r="N40" s="1"/>
    </row>
    <row r="41" spans="1:14" x14ac:dyDescent="0.25">
      <c r="A41">
        <v>16</v>
      </c>
      <c r="B41" s="19">
        <f t="shared" si="6"/>
        <v>1.7485762620937036E-2</v>
      </c>
      <c r="C41" s="22">
        <f t="shared" si="4"/>
        <v>-4.0463682936937699</v>
      </c>
      <c r="M41" s="1"/>
      <c r="N41" s="1"/>
    </row>
    <row r="42" spans="1:14" x14ac:dyDescent="0.25">
      <c r="A42">
        <v>20</v>
      </c>
      <c r="B42" s="19">
        <f t="shared" si="6"/>
        <v>1.3327965556019334E-2</v>
      </c>
      <c r="C42" s="22">
        <f t="shared" si="4"/>
        <v>-4.3178907778932727</v>
      </c>
      <c r="M42" s="1"/>
      <c r="N42" s="1"/>
    </row>
    <row r="43" spans="1:14" x14ac:dyDescent="0.25">
      <c r="A43">
        <v>23</v>
      </c>
      <c r="B43" s="19">
        <f t="shared" si="6"/>
        <v>1.0969190667453676E-2</v>
      </c>
      <c r="C43" s="22">
        <f t="shared" si="4"/>
        <v>-4.5126647843123919</v>
      </c>
      <c r="M43" s="1"/>
      <c r="N43" s="1"/>
    </row>
    <row r="44" spans="1:14" x14ac:dyDescent="0.25">
      <c r="A44">
        <v>14</v>
      </c>
      <c r="B44" s="19">
        <f t="shared" si="6"/>
        <v>2.0169278517426149E-2</v>
      </c>
      <c r="C44" s="22">
        <f t="shared" si="4"/>
        <v>-3.9035946977387685</v>
      </c>
      <c r="M44" s="1"/>
      <c r="N44" s="1"/>
    </row>
    <row r="45" spans="1:14" x14ac:dyDescent="0.25">
      <c r="A45">
        <v>15</v>
      </c>
      <c r="B45" s="19">
        <f t="shared" si="6"/>
        <v>1.876635040830105E-2</v>
      </c>
      <c r="C45" s="22">
        <f t="shared" si="4"/>
        <v>-3.9756898847797597</v>
      </c>
      <c r="M45" s="1"/>
      <c r="N45" s="1"/>
    </row>
    <row r="46" spans="1:14" x14ac:dyDescent="0.25">
      <c r="A46">
        <v>21</v>
      </c>
      <c r="B46" s="19">
        <f t="shared" si="6"/>
        <v>1.2481277119528528E-2</v>
      </c>
      <c r="C46" s="22">
        <f t="shared" si="4"/>
        <v>-4.3835255879809951</v>
      </c>
      <c r="M46" s="1"/>
      <c r="N46" s="1"/>
    </row>
    <row r="47" spans="1:14" x14ac:dyDescent="0.25">
      <c r="A47">
        <v>12</v>
      </c>
      <c r="B47" s="19">
        <f t="shared" si="6"/>
        <v>2.3417149100866879E-2</v>
      </c>
      <c r="C47" s="22">
        <f t="shared" si="4"/>
        <v>-3.7542866574763623</v>
      </c>
      <c r="M47" s="1"/>
      <c r="N47" s="1"/>
    </row>
    <row r="48" spans="1:14" x14ac:dyDescent="0.25">
      <c r="A48">
        <v>19</v>
      </c>
      <c r="B48" s="19">
        <f t="shared" si="6"/>
        <v>1.4243555794976241E-2</v>
      </c>
      <c r="C48" s="22">
        <f t="shared" si="4"/>
        <v>-4.2514506994659502</v>
      </c>
      <c r="M48" s="1"/>
      <c r="N48" s="1"/>
    </row>
    <row r="49" spans="1:14" x14ac:dyDescent="0.25">
      <c r="A49">
        <v>29</v>
      </c>
      <c r="B49" s="19">
        <f t="shared" si="6"/>
        <v>7.5456758719496201E-3</v>
      </c>
      <c r="C49" s="22">
        <f t="shared" si="4"/>
        <v>-4.8867806119870387</v>
      </c>
      <c r="M49" s="1"/>
      <c r="N49" s="1"/>
    </row>
    <row r="50" spans="1:14" x14ac:dyDescent="0.25">
      <c r="A50">
        <v>16</v>
      </c>
      <c r="B50" s="19">
        <f t="shared" si="6"/>
        <v>1.7485762620937036E-2</v>
      </c>
      <c r="C50" s="22">
        <f t="shared" si="4"/>
        <v>-4.0463682936937699</v>
      </c>
      <c r="M50" s="1"/>
      <c r="N50" s="1"/>
    </row>
    <row r="51" spans="1:14" x14ac:dyDescent="0.25">
      <c r="A51">
        <v>46</v>
      </c>
      <c r="B51" s="19">
        <f t="shared" si="6"/>
        <v>2.7859681347279274E-3</v>
      </c>
      <c r="C51" s="22">
        <f t="shared" si="4"/>
        <v>-5.883159841332458</v>
      </c>
      <c r="M51" s="1"/>
      <c r="N51" s="1"/>
    </row>
    <row r="52" spans="1:14" x14ac:dyDescent="0.25">
      <c r="A52">
        <v>29</v>
      </c>
      <c r="B52" s="19">
        <f t="shared" si="6"/>
        <v>7.5456758719496201E-3</v>
      </c>
      <c r="C52" s="22">
        <f t="shared" si="4"/>
        <v>-4.8867806119870387</v>
      </c>
      <c r="M52" s="1"/>
      <c r="N52" s="1"/>
    </row>
    <row r="53" spans="1:14" x14ac:dyDescent="0.25">
      <c r="A53">
        <v>10</v>
      </c>
      <c r="B53" s="19">
        <f t="shared" si="6"/>
        <v>2.7429782942697465E-2</v>
      </c>
      <c r="C53" s="22">
        <f t="shared" si="4"/>
        <v>-3.5961258871992801</v>
      </c>
      <c r="M53" s="1"/>
      <c r="N53" s="1"/>
    </row>
    <row r="54" spans="1:14" x14ac:dyDescent="0.25">
      <c r="A54">
        <v>34</v>
      </c>
      <c r="B54" s="19">
        <f t="shared" si="6"/>
        <v>5.5861526848014747E-3</v>
      </c>
      <c r="C54" s="22">
        <f t="shared" si="4"/>
        <v>-5.1874644783558921</v>
      </c>
      <c r="M54" s="1"/>
      <c r="N54" s="1"/>
    </row>
    <row r="55" spans="1:14" x14ac:dyDescent="0.25">
      <c r="A55">
        <v>23</v>
      </c>
      <c r="B55" s="19">
        <f t="shared" si="6"/>
        <v>1.0969190667453676E-2</v>
      </c>
      <c r="C55" s="22">
        <f t="shared" si="4"/>
        <v>-4.5126647843123919</v>
      </c>
      <c r="M55" s="1"/>
      <c r="N55" s="1"/>
    </row>
    <row r="56" spans="1:14" x14ac:dyDescent="0.25">
      <c r="A56">
        <v>28</v>
      </c>
      <c r="B56" s="19">
        <f t="shared" si="6"/>
        <v>8.0219235567591998E-3</v>
      </c>
      <c r="C56" s="22">
        <f t="shared" si="4"/>
        <v>-4.8255770408794794</v>
      </c>
      <c r="M56" s="1"/>
      <c r="N56" s="1"/>
    </row>
    <row r="57" spans="1:14" x14ac:dyDescent="0.25">
      <c r="A57">
        <v>20</v>
      </c>
      <c r="B57" s="19">
        <f t="shared" si="6"/>
        <v>1.3327965556019334E-2</v>
      </c>
      <c r="C57" s="22">
        <f t="shared" si="4"/>
        <v>-4.3178907778932727</v>
      </c>
      <c r="M57" s="1"/>
      <c r="N57" s="1"/>
    </row>
    <row r="58" spans="1:14" x14ac:dyDescent="0.25">
      <c r="A58">
        <v>30</v>
      </c>
      <c r="B58" s="19">
        <f t="shared" si="6"/>
        <v>7.1004481138262389E-3</v>
      </c>
      <c r="C58" s="22">
        <f t="shared" si="4"/>
        <v>-4.9475973823030976</v>
      </c>
      <c r="M58" s="1"/>
      <c r="N58" s="1"/>
    </row>
    <row r="59" spans="1:14" x14ac:dyDescent="0.25">
      <c r="A59">
        <v>12</v>
      </c>
      <c r="B59" s="19">
        <f t="shared" si="6"/>
        <v>2.3417149100866879E-2</v>
      </c>
      <c r="C59" s="22">
        <f t="shared" si="4"/>
        <v>-3.7542866574763623</v>
      </c>
      <c r="M59" s="1"/>
      <c r="N59" s="1"/>
    </row>
    <row r="60" spans="1:14" x14ac:dyDescent="0.25">
      <c r="A60">
        <v>14</v>
      </c>
      <c r="B60" s="19">
        <f t="shared" si="6"/>
        <v>2.0169278517426149E-2</v>
      </c>
      <c r="C60" s="22">
        <f t="shared" si="4"/>
        <v>-3.9035946977387685</v>
      </c>
      <c r="M60" s="1"/>
      <c r="N60" s="1"/>
    </row>
    <row r="61" spans="1:14" x14ac:dyDescent="0.25">
      <c r="A61">
        <v>31</v>
      </c>
      <c r="B61" s="19">
        <f t="shared" si="6"/>
        <v>6.6839079361157511E-3</v>
      </c>
      <c r="C61" s="22">
        <f t="shared" si="4"/>
        <v>-5.0080524421146819</v>
      </c>
      <c r="M61" s="1"/>
      <c r="N61" s="1"/>
    </row>
    <row r="62" spans="1:14" x14ac:dyDescent="0.25">
      <c r="A62">
        <v>22</v>
      </c>
      <c r="B62" s="19">
        <f t="shared" si="6"/>
        <v>1.169692960867611E-2</v>
      </c>
      <c r="C62" s="22">
        <f t="shared" si="4"/>
        <v>-4.4484288982271938</v>
      </c>
      <c r="M62" s="1"/>
      <c r="N62" s="1"/>
    </row>
    <row r="63" spans="1:14" x14ac:dyDescent="0.25">
      <c r="A63">
        <v>18</v>
      </c>
      <c r="B63" s="19">
        <f t="shared" si="6"/>
        <v>1.5235609930537103E-2</v>
      </c>
      <c r="C63" s="22">
        <f t="shared" si="4"/>
        <v>-4.1841198325222662</v>
      </c>
      <c r="M63" s="1"/>
      <c r="N63" s="1"/>
    </row>
    <row r="64" spans="1:14" x14ac:dyDescent="0.25">
      <c r="A64">
        <v>15</v>
      </c>
      <c r="B64" s="19">
        <f t="shared" si="6"/>
        <v>1.876635040830105E-2</v>
      </c>
      <c r="C64" s="22">
        <f t="shared" si="4"/>
        <v>-3.9756898847797597</v>
      </c>
      <c r="M64" s="1"/>
      <c r="N64" s="1"/>
    </row>
    <row r="65" spans="1:14" x14ac:dyDescent="0.25">
      <c r="A65">
        <v>10</v>
      </c>
      <c r="B65" s="19">
        <f t="shared" si="6"/>
        <v>2.7429782942697465E-2</v>
      </c>
      <c r="C65" s="22">
        <f t="shared" si="4"/>
        <v>-3.5961258871992801</v>
      </c>
      <c r="M65" s="1"/>
      <c r="N65" s="1"/>
    </row>
    <row r="66" spans="1:14" x14ac:dyDescent="0.25">
      <c r="A66">
        <v>16</v>
      </c>
      <c r="B66" s="19">
        <f t="shared" si="6"/>
        <v>1.7485762620937036E-2</v>
      </c>
      <c r="C66" s="22">
        <f t="shared" si="4"/>
        <v>-4.0463682936937699</v>
      </c>
      <c r="M66" s="1"/>
      <c r="N66" s="1"/>
    </row>
    <row r="67" spans="1:14" x14ac:dyDescent="0.25">
      <c r="A67">
        <v>38</v>
      </c>
      <c r="B67" s="19">
        <f t="shared" si="6"/>
        <v>4.4148321664288625E-3</v>
      </c>
      <c r="C67" s="22">
        <f t="shared" si="4"/>
        <v>-5.4227854600476784</v>
      </c>
      <c r="M67" s="1"/>
      <c r="N67" s="1"/>
    </row>
    <row r="68" spans="1:14" x14ac:dyDescent="0.25">
      <c r="A68">
        <v>11</v>
      </c>
      <c r="B68" s="19">
        <f t="shared" si="6"/>
        <v>2.5311303620663684E-2</v>
      </c>
      <c r="C68" s="22">
        <f t="shared" si="4"/>
        <v>-3.6765041996012169</v>
      </c>
      <c r="M68" s="1"/>
      <c r="N68" s="1"/>
    </row>
    <row r="69" spans="1:14" x14ac:dyDescent="0.25">
      <c r="A69">
        <v>18</v>
      </c>
      <c r="B69" s="19">
        <f t="shared" si="6"/>
        <v>1.5235609930537103E-2</v>
      </c>
      <c r="C69" s="22">
        <f t="shared" si="4"/>
        <v>-4.1841198325222662</v>
      </c>
      <c r="M69" s="1"/>
      <c r="N69" s="1"/>
    </row>
    <row r="70" spans="1:14" x14ac:dyDescent="0.25">
      <c r="A70">
        <v>17</v>
      </c>
      <c r="B70" s="19">
        <f t="shared" ref="B70:B101" si="7">_xlfn.GAMMA($B$1+A70)/(_xlfn.GAMMA($B$1)*FACT(A70))*(($B$2/($B$2+1))^$B$1)*(1/($B$2+1))^A70</f>
        <v>1.6312913117388805E-2</v>
      </c>
      <c r="C70" s="22">
        <f t="shared" si="4"/>
        <v>-4.1157982690159907</v>
      </c>
      <c r="M70" s="1"/>
      <c r="N70" s="1"/>
    </row>
    <row r="71" spans="1:14" x14ac:dyDescent="0.25">
      <c r="A71">
        <v>22</v>
      </c>
      <c r="B71" s="19">
        <f t="shared" si="7"/>
        <v>1.169692960867611E-2</v>
      </c>
      <c r="C71" s="22">
        <f t="shared" ref="C71:C99" si="8">LN(B71)</f>
        <v>-4.4484288982271938</v>
      </c>
      <c r="M71" s="1"/>
      <c r="N71" s="1"/>
    </row>
    <row r="72" spans="1:14" x14ac:dyDescent="0.25">
      <c r="A72">
        <v>20</v>
      </c>
      <c r="B72" s="19">
        <f t="shared" si="7"/>
        <v>1.3327965556019334E-2</v>
      </c>
      <c r="C72" s="22">
        <f t="shared" si="8"/>
        <v>-4.3178907778932727</v>
      </c>
      <c r="M72" s="1"/>
      <c r="N72" s="1"/>
    </row>
    <row r="73" spans="1:14" x14ac:dyDescent="0.25">
      <c r="A73">
        <v>29</v>
      </c>
      <c r="B73" s="19">
        <f t="shared" si="7"/>
        <v>7.5456758719496201E-3</v>
      </c>
      <c r="C73" s="22">
        <f t="shared" si="8"/>
        <v>-4.8867806119870387</v>
      </c>
      <c r="M73" s="1"/>
      <c r="N73" s="1"/>
    </row>
    <row r="74" spans="1:14" x14ac:dyDescent="0.25">
      <c r="A74">
        <v>11</v>
      </c>
      <c r="B74" s="19">
        <f t="shared" si="7"/>
        <v>2.5311303620663684E-2</v>
      </c>
      <c r="C74" s="22">
        <f t="shared" si="8"/>
        <v>-3.6765041996012169</v>
      </c>
      <c r="M74" s="1"/>
      <c r="N74" s="1"/>
    </row>
    <row r="75" spans="1:14" x14ac:dyDescent="0.25">
      <c r="A75">
        <v>26</v>
      </c>
      <c r="B75" s="19">
        <f t="shared" si="7"/>
        <v>9.0780559673663379E-3</v>
      </c>
      <c r="C75" s="22">
        <f t="shared" si="8"/>
        <v>-4.7018952098020366</v>
      </c>
      <c r="M75" s="1"/>
      <c r="N75" s="1"/>
    </row>
    <row r="76" spans="1:14" x14ac:dyDescent="0.25">
      <c r="A76">
        <v>8</v>
      </c>
      <c r="B76" s="19">
        <f t="shared" si="7"/>
        <v>3.2539845930589381E-2</v>
      </c>
      <c r="C76" s="22">
        <f t="shared" si="8"/>
        <v>-3.4252899119722953</v>
      </c>
      <c r="M76" s="1"/>
      <c r="N76" s="1"/>
    </row>
    <row r="77" spans="1:14" x14ac:dyDescent="0.25">
      <c r="A77">
        <v>10</v>
      </c>
      <c r="B77" s="19">
        <f t="shared" si="7"/>
        <v>2.7429782942697465E-2</v>
      </c>
      <c r="C77" s="22">
        <f t="shared" si="8"/>
        <v>-3.5961258871992801</v>
      </c>
      <c r="M77" s="1"/>
      <c r="N77" s="1"/>
    </row>
    <row r="78" spans="1:14" x14ac:dyDescent="0.25">
      <c r="A78">
        <v>15</v>
      </c>
      <c r="B78" s="19">
        <f t="shared" si="7"/>
        <v>1.876635040830105E-2</v>
      </c>
      <c r="C78" s="22">
        <f t="shared" si="8"/>
        <v>-3.9756898847797597</v>
      </c>
      <c r="M78" s="1"/>
      <c r="N78" s="1"/>
    </row>
    <row r="79" spans="1:14" x14ac:dyDescent="0.25">
      <c r="A79">
        <v>37</v>
      </c>
      <c r="B79" s="19">
        <f t="shared" si="7"/>
        <v>4.680609367671445E-3</v>
      </c>
      <c r="C79" s="22">
        <f t="shared" si="8"/>
        <v>-5.3643269707613443</v>
      </c>
      <c r="M79" s="1"/>
      <c r="N79" s="1"/>
    </row>
    <row r="80" spans="1:14" x14ac:dyDescent="0.25">
      <c r="A80">
        <v>29</v>
      </c>
      <c r="B80" s="19">
        <f t="shared" si="7"/>
        <v>7.5456758719496201E-3</v>
      </c>
      <c r="C80" s="22">
        <f t="shared" si="8"/>
        <v>-4.8867806119870387</v>
      </c>
      <c r="M80" s="1"/>
      <c r="N80" s="1"/>
    </row>
    <row r="81" spans="1:14" x14ac:dyDescent="0.25">
      <c r="A81">
        <v>30</v>
      </c>
      <c r="B81" s="19">
        <f t="shared" si="7"/>
        <v>7.1004481138262389E-3</v>
      </c>
      <c r="C81" s="22">
        <f t="shared" si="8"/>
        <v>-4.9475973823030976</v>
      </c>
      <c r="M81" s="1"/>
      <c r="N81" s="1"/>
    </row>
    <row r="82" spans="1:14" x14ac:dyDescent="0.25">
      <c r="A82">
        <v>69</v>
      </c>
      <c r="B82" s="19">
        <f t="shared" si="7"/>
        <v>7.7741310045991384E-4</v>
      </c>
      <c r="C82" s="22">
        <f t="shared" si="8"/>
        <v>-7.1595386880545986</v>
      </c>
      <c r="M82" s="1"/>
      <c r="N82" s="1"/>
    </row>
    <row r="83" spans="1:14" x14ac:dyDescent="0.25">
      <c r="A83">
        <v>41</v>
      </c>
      <c r="B83" s="19">
        <f t="shared" si="7"/>
        <v>3.7095422764267852E-3</v>
      </c>
      <c r="C83" s="22">
        <f t="shared" si="8"/>
        <v>-5.5968467856003956</v>
      </c>
      <c r="M83" s="1"/>
      <c r="N83" s="1"/>
    </row>
    <row r="84" spans="1:14" x14ac:dyDescent="0.25">
      <c r="A84">
        <v>30</v>
      </c>
      <c r="B84" s="19">
        <f t="shared" si="7"/>
        <v>7.1004481138262389E-3</v>
      </c>
      <c r="C84" s="22">
        <f t="shared" si="8"/>
        <v>-4.9475973823030976</v>
      </c>
      <c r="M84" s="1"/>
      <c r="N84" s="1"/>
    </row>
    <row r="85" spans="1:14" x14ac:dyDescent="0.25">
      <c r="A85">
        <v>0</v>
      </c>
      <c r="B85" s="19">
        <f t="shared" si="7"/>
        <v>0.13265671690714925</v>
      </c>
      <c r="C85" s="22">
        <f t="shared" si="8"/>
        <v>-2.019990563365631</v>
      </c>
      <c r="M85" s="1"/>
      <c r="N85" s="1"/>
    </row>
    <row r="86" spans="1:14" x14ac:dyDescent="0.25">
      <c r="A86">
        <v>23</v>
      </c>
      <c r="B86" s="19">
        <f t="shared" si="7"/>
        <v>1.0969190667453676E-2</v>
      </c>
      <c r="C86" s="22">
        <f t="shared" si="8"/>
        <v>-4.5126647843123919</v>
      </c>
      <c r="M86" s="1"/>
      <c r="N86" s="1"/>
    </row>
    <row r="87" spans="1:14" x14ac:dyDescent="0.25">
      <c r="A87">
        <v>47</v>
      </c>
      <c r="B87" s="19">
        <f t="shared" si="7"/>
        <v>2.6322183525366613E-3</v>
      </c>
      <c r="C87" s="22">
        <f t="shared" si="8"/>
        <v>-5.9399283082698933</v>
      </c>
      <c r="M87" s="1"/>
      <c r="N87" s="1"/>
    </row>
    <row r="88" spans="1:14" x14ac:dyDescent="0.25">
      <c r="A88">
        <v>45</v>
      </c>
      <c r="B88" s="19">
        <f t="shared" si="7"/>
        <v>2.9491556481517178E-3</v>
      </c>
      <c r="C88" s="22">
        <f t="shared" si="8"/>
        <v>-5.826236370564966</v>
      </c>
      <c r="M88" s="1"/>
      <c r="N88" s="1"/>
    </row>
    <row r="89" spans="1:14" x14ac:dyDescent="0.25">
      <c r="A89">
        <v>40</v>
      </c>
      <c r="B89" s="19">
        <f t="shared" si="7"/>
        <v>3.9303200670019866E-3</v>
      </c>
      <c r="C89" s="22">
        <f t="shared" si="8"/>
        <v>-5.5390344144319474</v>
      </c>
      <c r="M89" s="1"/>
      <c r="N89" s="1"/>
    </row>
    <row r="90" spans="1:14" x14ac:dyDescent="0.25">
      <c r="A90">
        <v>31</v>
      </c>
      <c r="B90" s="19">
        <f t="shared" si="7"/>
        <v>6.6839079361157511E-3</v>
      </c>
      <c r="C90" s="22">
        <f t="shared" si="8"/>
        <v>-5.0080524421146819</v>
      </c>
      <c r="M90" s="1"/>
      <c r="N90" s="1"/>
    </row>
    <row r="91" spans="1:14" x14ac:dyDescent="0.25">
      <c r="A91">
        <v>19</v>
      </c>
      <c r="B91" s="19">
        <f t="shared" si="7"/>
        <v>1.4243555794976241E-2</v>
      </c>
      <c r="C91" s="22">
        <f t="shared" si="8"/>
        <v>-4.2514506994659502</v>
      </c>
      <c r="M91" s="1"/>
      <c r="N91" s="1"/>
    </row>
    <row r="92" spans="1:14" x14ac:dyDescent="0.25">
      <c r="A92">
        <v>12</v>
      </c>
      <c r="B92" s="19">
        <f t="shared" si="7"/>
        <v>2.3417149100866879E-2</v>
      </c>
      <c r="C92" s="22">
        <f t="shared" si="8"/>
        <v>-3.7542866574763623</v>
      </c>
      <c r="M92" s="1"/>
      <c r="N92" s="1"/>
    </row>
    <row r="93" spans="1:14" x14ac:dyDescent="0.25">
      <c r="A93">
        <v>60</v>
      </c>
      <c r="B93" s="19">
        <f t="shared" si="7"/>
        <v>1.2730995999511744E-3</v>
      </c>
      <c r="C93" s="22">
        <f t="shared" si="8"/>
        <v>-6.666300722128776</v>
      </c>
      <c r="M93" s="1"/>
      <c r="N93" s="1"/>
    </row>
    <row r="94" spans="1:14" x14ac:dyDescent="0.25">
      <c r="A94">
        <v>29</v>
      </c>
      <c r="B94" s="19">
        <f t="shared" si="7"/>
        <v>7.5456758719496201E-3</v>
      </c>
      <c r="C94" s="22">
        <f t="shared" si="8"/>
        <v>-4.8867806119870387</v>
      </c>
      <c r="M94" s="1"/>
      <c r="N94" s="1"/>
    </row>
    <row r="95" spans="1:14" x14ac:dyDescent="0.25">
      <c r="A95">
        <v>40</v>
      </c>
      <c r="B95" s="19">
        <f t="shared" si="7"/>
        <v>3.9303200670019866E-3</v>
      </c>
      <c r="C95" s="22">
        <f t="shared" si="8"/>
        <v>-5.5390344144319474</v>
      </c>
      <c r="M95" s="1"/>
      <c r="N95" s="1"/>
    </row>
    <row r="96" spans="1:14" x14ac:dyDescent="0.25">
      <c r="A96">
        <v>13</v>
      </c>
      <c r="B96" s="19">
        <f t="shared" si="7"/>
        <v>2.1712267100152293E-2</v>
      </c>
      <c r="C96" s="22">
        <f t="shared" si="8"/>
        <v>-3.8298778740054407</v>
      </c>
      <c r="M96" s="1"/>
      <c r="N96" s="1"/>
    </row>
    <row r="97" spans="1:14" x14ac:dyDescent="0.25">
      <c r="A97">
        <v>16</v>
      </c>
      <c r="B97" s="19">
        <f t="shared" si="7"/>
        <v>1.7485762620937036E-2</v>
      </c>
      <c r="C97" s="22">
        <f t="shared" si="8"/>
        <v>-4.0463682936937699</v>
      </c>
      <c r="M97" s="1"/>
      <c r="N97" s="1"/>
    </row>
    <row r="98" spans="1:14" x14ac:dyDescent="0.25">
      <c r="A98">
        <v>24</v>
      </c>
      <c r="B98" s="19">
        <f t="shared" si="7"/>
        <v>1.0293020281838046E-2</v>
      </c>
      <c r="C98" s="22">
        <f t="shared" si="8"/>
        <v>-4.5762892559900257</v>
      </c>
      <c r="M98" s="1"/>
      <c r="N98" s="1"/>
    </row>
    <row r="99" spans="1:14" x14ac:dyDescent="0.25">
      <c r="A99">
        <v>19</v>
      </c>
      <c r="B99" s="19">
        <f t="shared" si="7"/>
        <v>1.4243555794976241E-2</v>
      </c>
      <c r="C99" s="22">
        <f t="shared" si="8"/>
        <v>-4.2514506994659502</v>
      </c>
      <c r="M99" s="1"/>
      <c r="N99" s="1"/>
    </row>
    <row r="100" spans="1:14" x14ac:dyDescent="0.25">
      <c r="A100">
        <v>36</v>
      </c>
      <c r="B100" s="19">
        <f t="shared" si="7"/>
        <v>4.9635715856977611E-3</v>
      </c>
      <c r="C100" s="22">
        <f t="shared" ref="C100:C147" si="9">LN(B100)</f>
        <v>-5.3056297196152578</v>
      </c>
      <c r="M100" s="1"/>
      <c r="N100" s="1"/>
    </row>
    <row r="101" spans="1:14" x14ac:dyDescent="0.25">
      <c r="A101">
        <v>8</v>
      </c>
      <c r="B101" s="19">
        <f t="shared" si="7"/>
        <v>3.2539845930589381E-2</v>
      </c>
      <c r="C101" s="22">
        <f t="shared" si="9"/>
        <v>-3.4252899119722953</v>
      </c>
      <c r="M101" s="1"/>
      <c r="N101" s="1"/>
    </row>
    <row r="102" spans="1:14" x14ac:dyDescent="0.25">
      <c r="A102">
        <v>0</v>
      </c>
      <c r="B102" s="19">
        <f t="shared" ref="B102:B133" si="10">_xlfn.GAMMA($B$1+A102)/(_xlfn.GAMMA($B$1)*FACT(A102))*(($B$2/($B$2+1))^$B$1)*(1/($B$2+1))^A102</f>
        <v>0.13265671690714925</v>
      </c>
      <c r="C102" s="22">
        <f t="shared" si="9"/>
        <v>-2.019990563365631</v>
      </c>
      <c r="M102" s="1"/>
      <c r="N102" s="1"/>
    </row>
    <row r="103" spans="1:14" x14ac:dyDescent="0.25">
      <c r="A103">
        <v>0</v>
      </c>
      <c r="B103" s="19">
        <f t="shared" si="10"/>
        <v>0.13265671690714925</v>
      </c>
      <c r="C103" s="22">
        <f t="shared" si="9"/>
        <v>-2.019990563365631</v>
      </c>
      <c r="M103" s="1"/>
      <c r="N103" s="1"/>
    </row>
    <row r="104" spans="1:14" x14ac:dyDescent="0.25">
      <c r="A104">
        <v>0</v>
      </c>
      <c r="B104" s="19">
        <f t="shared" si="10"/>
        <v>0.13265671690714925</v>
      </c>
      <c r="C104" s="22">
        <f t="shared" si="9"/>
        <v>-2.019990563365631</v>
      </c>
      <c r="M104" s="1"/>
      <c r="N104" s="1"/>
    </row>
    <row r="105" spans="1:14" x14ac:dyDescent="0.25">
      <c r="A105">
        <v>0</v>
      </c>
      <c r="B105" s="19">
        <f t="shared" si="10"/>
        <v>0.13265671690714925</v>
      </c>
      <c r="C105" s="22">
        <f t="shared" si="9"/>
        <v>-2.019990563365631</v>
      </c>
      <c r="M105" s="1"/>
      <c r="N105" s="1"/>
    </row>
    <row r="106" spans="1:14" x14ac:dyDescent="0.25">
      <c r="A106">
        <v>0</v>
      </c>
      <c r="B106" s="19">
        <f t="shared" si="10"/>
        <v>0.13265671690714925</v>
      </c>
      <c r="C106" s="22">
        <f t="shared" si="9"/>
        <v>-2.019990563365631</v>
      </c>
      <c r="M106" s="1"/>
      <c r="N106" s="1"/>
    </row>
    <row r="107" spans="1:14" x14ac:dyDescent="0.25">
      <c r="A107">
        <v>1</v>
      </c>
      <c r="B107" s="19">
        <f t="shared" si="10"/>
        <v>8.4230310229462993E-2</v>
      </c>
      <c r="C107" s="22">
        <f t="shared" si="9"/>
        <v>-2.4742004435384968</v>
      </c>
      <c r="M107" s="1"/>
      <c r="N107" s="1"/>
    </row>
    <row r="108" spans="1:14" x14ac:dyDescent="0.25">
      <c r="A108">
        <v>0</v>
      </c>
      <c r="B108" s="19">
        <f t="shared" si="10"/>
        <v>0.13265671690714925</v>
      </c>
      <c r="C108" s="22">
        <f t="shared" si="9"/>
        <v>-2.019990563365631</v>
      </c>
      <c r="M108" s="1"/>
      <c r="N108" s="1"/>
    </row>
    <row r="109" spans="1:14" x14ac:dyDescent="0.25">
      <c r="A109">
        <v>1</v>
      </c>
      <c r="B109" s="19">
        <f t="shared" si="10"/>
        <v>8.4230310229462993E-2</v>
      </c>
      <c r="C109" s="22">
        <f t="shared" si="9"/>
        <v>-2.4742004435384968</v>
      </c>
      <c r="M109" s="1"/>
      <c r="N109" s="1"/>
    </row>
    <row r="110" spans="1:14" x14ac:dyDescent="0.25">
      <c r="A110">
        <v>0</v>
      </c>
      <c r="B110" s="19">
        <f t="shared" si="10"/>
        <v>0.13265671690714925</v>
      </c>
      <c r="C110" s="22">
        <f t="shared" si="9"/>
        <v>-2.019990563365631</v>
      </c>
      <c r="M110" s="1"/>
      <c r="N110" s="1"/>
    </row>
    <row r="111" spans="1:14" x14ac:dyDescent="0.25">
      <c r="A111">
        <v>3</v>
      </c>
      <c r="B111" s="19">
        <f t="shared" si="10"/>
        <v>5.6527075416436791E-2</v>
      </c>
      <c r="C111" s="22">
        <f t="shared" si="9"/>
        <v>-2.8730355447042353</v>
      </c>
      <c r="M111" s="1"/>
      <c r="N111" s="1"/>
    </row>
    <row r="112" spans="1:14" x14ac:dyDescent="0.25">
      <c r="A112">
        <v>2</v>
      </c>
      <c r="B112" s="19">
        <f t="shared" si="10"/>
        <v>6.6815626838880898E-2</v>
      </c>
      <c r="C112" s="22">
        <f t="shared" si="9"/>
        <v>-2.7058182910842095</v>
      </c>
      <c r="M112" s="1"/>
      <c r="N112" s="1"/>
    </row>
    <row r="113" spans="1:14" x14ac:dyDescent="0.25">
      <c r="A113">
        <v>5</v>
      </c>
      <c r="B113" s="19">
        <f t="shared" si="10"/>
        <v>4.3802277699924549E-2</v>
      </c>
      <c r="C113" s="22">
        <f t="shared" si="9"/>
        <v>-3.1280694606704258</v>
      </c>
      <c r="M113" s="1"/>
      <c r="N113" s="1"/>
    </row>
    <row r="114" spans="1:14" x14ac:dyDescent="0.25">
      <c r="A114">
        <v>1</v>
      </c>
      <c r="B114" s="19">
        <f t="shared" si="10"/>
        <v>8.4230310229462993E-2</v>
      </c>
      <c r="C114" s="22">
        <f t="shared" si="9"/>
        <v>-2.4742004435384968</v>
      </c>
      <c r="M114" s="1"/>
      <c r="N114" s="1"/>
    </row>
    <row r="115" spans="1:14" x14ac:dyDescent="0.25">
      <c r="A115">
        <v>2</v>
      </c>
      <c r="B115" s="19">
        <f t="shared" si="10"/>
        <v>6.6815626838880898E-2</v>
      </c>
      <c r="C115" s="22">
        <f t="shared" si="9"/>
        <v>-2.7058182910842095</v>
      </c>
      <c r="M115" s="1"/>
      <c r="N115" s="1"/>
    </row>
    <row r="116" spans="1:14" x14ac:dyDescent="0.25">
      <c r="A116">
        <v>4</v>
      </c>
      <c r="B116" s="19">
        <f t="shared" si="10"/>
        <v>4.9314168775162794E-2</v>
      </c>
      <c r="C116" s="22">
        <f t="shared" si="9"/>
        <v>-3.0095438401341768</v>
      </c>
      <c r="M116" s="1"/>
      <c r="N116" s="1"/>
    </row>
    <row r="117" spans="1:14" x14ac:dyDescent="0.25">
      <c r="A117">
        <v>0</v>
      </c>
      <c r="B117" s="19">
        <f t="shared" si="10"/>
        <v>0.13265671690714925</v>
      </c>
      <c r="C117" s="22">
        <f t="shared" si="9"/>
        <v>-2.019990563365631</v>
      </c>
      <c r="M117" s="1"/>
      <c r="N117" s="1"/>
    </row>
    <row r="118" spans="1:14" x14ac:dyDescent="0.25">
      <c r="A118">
        <v>2</v>
      </c>
      <c r="B118" s="19">
        <f t="shared" si="10"/>
        <v>6.6815626838880898E-2</v>
      </c>
      <c r="C118" s="22">
        <f t="shared" si="9"/>
        <v>-2.7058182910842095</v>
      </c>
      <c r="M118" s="1"/>
      <c r="N118" s="1"/>
    </row>
    <row r="119" spans="1:14" x14ac:dyDescent="0.25">
      <c r="A119">
        <v>1</v>
      </c>
      <c r="B119" s="19">
        <f t="shared" si="10"/>
        <v>8.4230310229462993E-2</v>
      </c>
      <c r="C119" s="22">
        <f t="shared" si="9"/>
        <v>-2.4742004435384968</v>
      </c>
      <c r="M119" s="1"/>
      <c r="N119" s="1"/>
    </row>
    <row r="120" spans="1:14" x14ac:dyDescent="0.25">
      <c r="A120">
        <v>0</v>
      </c>
      <c r="B120" s="19">
        <f t="shared" si="10"/>
        <v>0.13265671690714925</v>
      </c>
      <c r="C120" s="22">
        <f t="shared" si="9"/>
        <v>-2.019990563365631</v>
      </c>
      <c r="M120" s="1"/>
      <c r="N120" s="1"/>
    </row>
    <row r="121" spans="1:14" x14ac:dyDescent="0.25">
      <c r="A121">
        <v>2</v>
      </c>
      <c r="B121" s="19">
        <f t="shared" si="10"/>
        <v>6.6815626838880898E-2</v>
      </c>
      <c r="C121" s="22">
        <f t="shared" si="9"/>
        <v>-2.7058182910842095</v>
      </c>
      <c r="M121" s="1"/>
      <c r="N121" s="1"/>
    </row>
    <row r="122" spans="1:14" x14ac:dyDescent="0.25">
      <c r="A122">
        <v>0</v>
      </c>
      <c r="B122" s="19">
        <f t="shared" si="10"/>
        <v>0.13265671690714925</v>
      </c>
      <c r="C122" s="22">
        <f t="shared" si="9"/>
        <v>-2.019990563365631</v>
      </c>
      <c r="M122" s="1"/>
      <c r="N122" s="1"/>
    </row>
    <row r="123" spans="1:14" x14ac:dyDescent="0.25">
      <c r="A123">
        <v>1</v>
      </c>
      <c r="B123" s="19">
        <f t="shared" si="10"/>
        <v>8.4230310229462993E-2</v>
      </c>
      <c r="C123" s="22">
        <f t="shared" si="9"/>
        <v>-2.4742004435384968</v>
      </c>
      <c r="M123" s="1"/>
      <c r="N123" s="1"/>
    </row>
    <row r="124" spans="1:14" x14ac:dyDescent="0.25">
      <c r="A124">
        <v>1</v>
      </c>
      <c r="B124" s="19">
        <f t="shared" si="10"/>
        <v>8.4230310229462993E-2</v>
      </c>
      <c r="C124" s="22">
        <f t="shared" si="9"/>
        <v>-2.4742004435384968</v>
      </c>
      <c r="M124" s="1"/>
      <c r="N124" s="1"/>
    </row>
    <row r="125" spans="1:14" x14ac:dyDescent="0.25">
      <c r="A125">
        <v>1</v>
      </c>
      <c r="B125" s="19">
        <f t="shared" si="10"/>
        <v>8.4230310229462993E-2</v>
      </c>
      <c r="C125" s="22">
        <f t="shared" si="9"/>
        <v>-2.4742004435384968</v>
      </c>
      <c r="M125" s="1"/>
      <c r="N125" s="1"/>
    </row>
    <row r="126" spans="1:14" x14ac:dyDescent="0.25">
      <c r="A126">
        <v>0</v>
      </c>
      <c r="B126" s="19">
        <f t="shared" si="10"/>
        <v>0.13265671690714925</v>
      </c>
      <c r="C126" s="22">
        <f t="shared" si="9"/>
        <v>-2.019990563365631</v>
      </c>
      <c r="M126" s="1"/>
      <c r="N126" s="1"/>
    </row>
    <row r="127" spans="1:14" x14ac:dyDescent="0.25">
      <c r="A127">
        <v>2</v>
      </c>
      <c r="B127" s="19">
        <f t="shared" si="10"/>
        <v>6.6815626838880898E-2</v>
      </c>
      <c r="C127" s="22">
        <f t="shared" si="9"/>
        <v>-2.7058182910842095</v>
      </c>
      <c r="M127" s="1"/>
      <c r="N127" s="1"/>
    </row>
    <row r="128" spans="1:14" x14ac:dyDescent="0.25">
      <c r="A128">
        <v>1</v>
      </c>
      <c r="B128" s="19">
        <f t="shared" si="10"/>
        <v>8.4230310229462993E-2</v>
      </c>
      <c r="C128" s="22">
        <f t="shared" si="9"/>
        <v>-2.4742004435384968</v>
      </c>
      <c r="M128" s="1"/>
      <c r="N128" s="1"/>
    </row>
    <row r="129" spans="1:14" x14ac:dyDescent="0.25">
      <c r="A129">
        <v>1</v>
      </c>
      <c r="B129" s="19">
        <f t="shared" si="10"/>
        <v>8.4230310229462993E-2</v>
      </c>
      <c r="C129" s="22">
        <f t="shared" si="9"/>
        <v>-2.4742004435384968</v>
      </c>
      <c r="M129" s="1"/>
      <c r="N129" s="1"/>
    </row>
    <row r="130" spans="1:14" x14ac:dyDescent="0.25">
      <c r="A130">
        <v>2</v>
      </c>
      <c r="B130" s="19">
        <f t="shared" si="10"/>
        <v>6.6815626838880898E-2</v>
      </c>
      <c r="C130" s="22">
        <f t="shared" si="9"/>
        <v>-2.7058182910842095</v>
      </c>
      <c r="M130" s="1"/>
      <c r="N130" s="1"/>
    </row>
    <row r="131" spans="1:14" x14ac:dyDescent="0.25">
      <c r="A131">
        <v>2</v>
      </c>
      <c r="B131" s="19">
        <f t="shared" si="10"/>
        <v>6.6815626838880898E-2</v>
      </c>
      <c r="C131" s="22">
        <f t="shared" si="9"/>
        <v>-2.7058182910842095</v>
      </c>
      <c r="M131" s="1"/>
      <c r="N131" s="1"/>
    </row>
    <row r="132" spans="1:14" x14ac:dyDescent="0.25">
      <c r="A132">
        <v>2</v>
      </c>
      <c r="B132" s="19">
        <f t="shared" si="10"/>
        <v>6.6815626838880898E-2</v>
      </c>
      <c r="C132" s="22">
        <f t="shared" si="9"/>
        <v>-2.7058182910842095</v>
      </c>
      <c r="M132" s="1"/>
      <c r="N132" s="1"/>
    </row>
    <row r="133" spans="1:14" x14ac:dyDescent="0.25">
      <c r="A133">
        <v>1</v>
      </c>
      <c r="B133" s="19">
        <f t="shared" si="10"/>
        <v>8.4230310229462993E-2</v>
      </c>
      <c r="C133" s="22">
        <f t="shared" si="9"/>
        <v>-2.4742004435384968</v>
      </c>
      <c r="M133" s="1"/>
      <c r="N133" s="1"/>
    </row>
    <row r="134" spans="1:14" x14ac:dyDescent="0.25">
      <c r="A134">
        <v>2</v>
      </c>
      <c r="B134" s="19">
        <f t="shared" ref="B134:B148" si="11">_xlfn.GAMMA($B$1+A134)/(_xlfn.GAMMA($B$1)*FACT(A134))*(($B$2/($B$2+1))^$B$1)*(1/($B$2+1))^A134</f>
        <v>6.6815626838880898E-2</v>
      </c>
      <c r="C134" s="22">
        <f t="shared" si="9"/>
        <v>-2.7058182910842095</v>
      </c>
      <c r="M134" s="1"/>
      <c r="N134" s="1"/>
    </row>
    <row r="135" spans="1:14" x14ac:dyDescent="0.25">
      <c r="A135">
        <v>0</v>
      </c>
      <c r="B135" s="19">
        <f t="shared" si="11"/>
        <v>0.13265671690714925</v>
      </c>
      <c r="C135" s="22">
        <f t="shared" si="9"/>
        <v>-2.019990563365631</v>
      </c>
      <c r="M135" s="1"/>
      <c r="N135" s="1"/>
    </row>
    <row r="136" spans="1:14" x14ac:dyDescent="0.25">
      <c r="A136">
        <v>1</v>
      </c>
      <c r="B136" s="19">
        <f t="shared" si="11"/>
        <v>8.4230310229462993E-2</v>
      </c>
      <c r="C136" s="22">
        <f t="shared" si="9"/>
        <v>-2.4742004435384968</v>
      </c>
      <c r="M136" s="1"/>
      <c r="N136" s="1"/>
    </row>
    <row r="137" spans="1:14" x14ac:dyDescent="0.25">
      <c r="A137">
        <v>1</v>
      </c>
      <c r="B137" s="19">
        <f t="shared" si="11"/>
        <v>8.4230310229462993E-2</v>
      </c>
      <c r="C137" s="22">
        <f t="shared" si="9"/>
        <v>-2.4742004435384968</v>
      </c>
      <c r="M137" s="1"/>
      <c r="N137" s="1"/>
    </row>
    <row r="138" spans="1:14" x14ac:dyDescent="0.25">
      <c r="A138">
        <v>2</v>
      </c>
      <c r="B138" s="19">
        <f t="shared" si="11"/>
        <v>6.6815626838880898E-2</v>
      </c>
      <c r="C138" s="22">
        <f t="shared" si="9"/>
        <v>-2.7058182910842095</v>
      </c>
      <c r="M138" s="1"/>
      <c r="N138" s="1"/>
    </row>
    <row r="139" spans="1:14" x14ac:dyDescent="0.25">
      <c r="A139">
        <v>1</v>
      </c>
      <c r="B139" s="19">
        <f t="shared" si="11"/>
        <v>8.4230310229462993E-2</v>
      </c>
      <c r="C139" s="22">
        <f t="shared" si="9"/>
        <v>-2.4742004435384968</v>
      </c>
      <c r="M139" s="1"/>
      <c r="N139" s="1"/>
    </row>
    <row r="140" spans="1:14" x14ac:dyDescent="0.25">
      <c r="A140">
        <v>0</v>
      </c>
      <c r="B140" s="19">
        <f t="shared" si="11"/>
        <v>0.13265671690714925</v>
      </c>
      <c r="C140" s="22">
        <f t="shared" si="9"/>
        <v>-2.019990563365631</v>
      </c>
      <c r="M140" s="1"/>
      <c r="N140" s="1"/>
    </row>
    <row r="141" spans="1:14" x14ac:dyDescent="0.25">
      <c r="A141">
        <v>2</v>
      </c>
      <c r="B141" s="19">
        <f t="shared" si="11"/>
        <v>6.6815626838880898E-2</v>
      </c>
      <c r="C141" s="22">
        <f t="shared" si="9"/>
        <v>-2.7058182910842095</v>
      </c>
      <c r="M141" s="1"/>
      <c r="N141" s="1"/>
    </row>
    <row r="142" spans="1:14" x14ac:dyDescent="0.25">
      <c r="A142">
        <v>0</v>
      </c>
      <c r="B142" s="19">
        <f t="shared" si="11"/>
        <v>0.13265671690714925</v>
      </c>
      <c r="C142" s="22">
        <f t="shared" si="9"/>
        <v>-2.019990563365631</v>
      </c>
      <c r="M142" s="1"/>
      <c r="N142" s="1"/>
    </row>
    <row r="143" spans="1:14" x14ac:dyDescent="0.25">
      <c r="A143">
        <v>2</v>
      </c>
      <c r="B143" s="19">
        <f t="shared" si="11"/>
        <v>6.6815626838880898E-2</v>
      </c>
      <c r="C143" s="22">
        <f t="shared" si="9"/>
        <v>-2.7058182910842095</v>
      </c>
      <c r="M143" s="1"/>
      <c r="N143" s="1"/>
    </row>
    <row r="144" spans="1:14" x14ac:dyDescent="0.25">
      <c r="A144">
        <v>0</v>
      </c>
      <c r="B144" s="19">
        <f t="shared" si="11"/>
        <v>0.13265671690714925</v>
      </c>
      <c r="C144" s="22">
        <f t="shared" si="9"/>
        <v>-2.019990563365631</v>
      </c>
      <c r="M144" s="1"/>
      <c r="N144" s="1"/>
    </row>
    <row r="145" spans="1:14" x14ac:dyDescent="0.25">
      <c r="A145">
        <v>1</v>
      </c>
      <c r="B145" s="19">
        <f t="shared" si="11"/>
        <v>8.4230310229462993E-2</v>
      </c>
      <c r="C145" s="22">
        <f t="shared" si="9"/>
        <v>-2.4742004435384968</v>
      </c>
      <c r="M145" s="1"/>
      <c r="N145" s="1"/>
    </row>
    <row r="146" spans="1:14" x14ac:dyDescent="0.25">
      <c r="A146">
        <v>0</v>
      </c>
      <c r="B146" s="19">
        <f t="shared" si="11"/>
        <v>0.13265671690714925</v>
      </c>
      <c r="C146" s="22">
        <f t="shared" si="9"/>
        <v>-2.019990563365631</v>
      </c>
      <c r="M146" s="1"/>
      <c r="N146" s="1"/>
    </row>
    <row r="147" spans="1:14" x14ac:dyDescent="0.25">
      <c r="A147">
        <v>2</v>
      </c>
      <c r="B147" s="19">
        <f t="shared" si="11"/>
        <v>6.6815626838880898E-2</v>
      </c>
      <c r="C147" s="22">
        <f t="shared" si="9"/>
        <v>-2.7058182910842095</v>
      </c>
      <c r="M147" s="1"/>
      <c r="N147" s="1"/>
    </row>
    <row r="148" spans="1:14" x14ac:dyDescent="0.25">
      <c r="A148">
        <v>1</v>
      </c>
      <c r="B148" s="19">
        <f t="shared" si="11"/>
        <v>8.4230310229462993E-2</v>
      </c>
      <c r="C148" s="22">
        <f>LN(B148)</f>
        <v>-2.4742004435384968</v>
      </c>
      <c r="M148" s="1"/>
      <c r="N148" s="1"/>
    </row>
    <row r="149" spans="1:14" x14ac:dyDescent="0.25">
      <c r="A149" s="11"/>
      <c r="M149" s="1"/>
      <c r="N149" s="1"/>
    </row>
    <row r="150" spans="1:14" x14ac:dyDescent="0.25">
      <c r="A150" s="11"/>
      <c r="M150" s="1"/>
      <c r="N150" s="1"/>
    </row>
    <row r="151" spans="1:14" x14ac:dyDescent="0.25">
      <c r="A151" s="11"/>
      <c r="M151" s="1"/>
      <c r="N151" s="1"/>
    </row>
    <row r="152" spans="1:14" x14ac:dyDescent="0.25">
      <c r="A152" s="11"/>
      <c r="M152" s="1"/>
      <c r="N152" s="1"/>
    </row>
    <row r="153" spans="1:14" x14ac:dyDescent="0.25">
      <c r="A153" s="11"/>
      <c r="M153" s="1"/>
      <c r="N153" s="1"/>
    </row>
    <row r="154" spans="1:14" x14ac:dyDescent="0.25">
      <c r="A154" s="11"/>
      <c r="M154" s="1"/>
      <c r="N154" s="1"/>
    </row>
    <row r="155" spans="1:14" x14ac:dyDescent="0.25">
      <c r="A155" s="11"/>
      <c r="M155" s="1"/>
      <c r="N155" s="1"/>
    </row>
    <row r="156" spans="1:14" x14ac:dyDescent="0.25">
      <c r="A156" s="11"/>
      <c r="M156" s="1"/>
      <c r="N156" s="1"/>
    </row>
    <row r="157" spans="1:14" x14ac:dyDescent="0.25">
      <c r="A157" s="11"/>
      <c r="M157" s="1"/>
      <c r="N157" s="1"/>
    </row>
    <row r="158" spans="1:14" x14ac:dyDescent="0.25">
      <c r="A158" s="11"/>
      <c r="M158" s="1"/>
      <c r="N158" s="1"/>
    </row>
    <row r="159" spans="1:14" x14ac:dyDescent="0.25">
      <c r="A159" s="11"/>
      <c r="M159" s="1"/>
      <c r="N159" s="1"/>
    </row>
    <row r="160" spans="1:14" x14ac:dyDescent="0.25">
      <c r="A160" s="11"/>
      <c r="M160" s="1"/>
      <c r="N160" s="1"/>
    </row>
    <row r="161" spans="1:14" x14ac:dyDescent="0.25">
      <c r="A161" s="11"/>
      <c r="M161" s="1"/>
      <c r="N161" s="1"/>
    </row>
    <row r="162" spans="1:14" x14ac:dyDescent="0.25">
      <c r="A162" s="11"/>
      <c r="M162" s="1"/>
      <c r="N162" s="1"/>
    </row>
    <row r="163" spans="1:14" x14ac:dyDescent="0.25">
      <c r="A163" s="11"/>
      <c r="M163" s="1"/>
      <c r="N163" s="1"/>
    </row>
    <row r="164" spans="1:14" x14ac:dyDescent="0.25">
      <c r="A164" s="11"/>
      <c r="M164" s="1"/>
      <c r="N164" s="1"/>
    </row>
    <row r="165" spans="1:14" x14ac:dyDescent="0.25">
      <c r="A165" s="11"/>
      <c r="M165" s="1"/>
      <c r="N165" s="1"/>
    </row>
    <row r="166" spans="1:14" x14ac:dyDescent="0.25">
      <c r="A166" s="11"/>
      <c r="M166" s="1"/>
      <c r="N166" s="1"/>
    </row>
    <row r="167" spans="1:14" x14ac:dyDescent="0.25">
      <c r="A167" s="11"/>
      <c r="M167" s="1"/>
      <c r="N167" s="1"/>
    </row>
    <row r="168" spans="1:14" x14ac:dyDescent="0.25">
      <c r="A168" s="11"/>
      <c r="M168" s="1"/>
      <c r="N168" s="1"/>
    </row>
    <row r="169" spans="1:14" x14ac:dyDescent="0.25">
      <c r="A169" s="11"/>
      <c r="M169" s="1"/>
      <c r="N169" s="1"/>
    </row>
    <row r="170" spans="1:14" x14ac:dyDescent="0.25">
      <c r="A170" s="11"/>
      <c r="M170" s="1"/>
      <c r="N170" s="1"/>
    </row>
    <row r="171" spans="1:14" x14ac:dyDescent="0.25">
      <c r="A171" s="11"/>
      <c r="M171" s="1"/>
      <c r="N171" s="1"/>
    </row>
    <row r="172" spans="1:14" x14ac:dyDescent="0.25">
      <c r="A172" s="11"/>
      <c r="M172" s="1"/>
      <c r="N172" s="1"/>
    </row>
    <row r="173" spans="1:14" x14ac:dyDescent="0.25">
      <c r="A173" s="11"/>
      <c r="M173" s="1"/>
      <c r="N173" s="1"/>
    </row>
    <row r="174" spans="1:14" x14ac:dyDescent="0.25">
      <c r="A174" s="11"/>
      <c r="M174" s="1"/>
      <c r="N174" s="1"/>
    </row>
    <row r="175" spans="1:14" x14ac:dyDescent="0.25">
      <c r="A175" s="11"/>
      <c r="M175" s="1"/>
      <c r="N175" s="1"/>
    </row>
    <row r="176" spans="1:14" x14ac:dyDescent="0.25">
      <c r="A176" s="11"/>
      <c r="M176" s="1"/>
      <c r="N176" s="1"/>
    </row>
    <row r="177" spans="1:14" x14ac:dyDescent="0.25">
      <c r="A177" s="11"/>
      <c r="M177" s="1"/>
      <c r="N177" s="1"/>
    </row>
    <row r="178" spans="1:14" x14ac:dyDescent="0.25">
      <c r="A178" s="11"/>
      <c r="M178" s="1"/>
      <c r="N178" s="1"/>
    </row>
    <row r="179" spans="1:14" x14ac:dyDescent="0.25">
      <c r="A179" s="11"/>
      <c r="M179" s="1"/>
      <c r="N179" s="1"/>
    </row>
    <row r="180" spans="1:14" x14ac:dyDescent="0.25">
      <c r="A180" s="11"/>
      <c r="M180" s="1"/>
      <c r="N180" s="1"/>
    </row>
    <row r="181" spans="1:14" x14ac:dyDescent="0.25">
      <c r="A181" s="11"/>
      <c r="M181" s="1"/>
      <c r="N181" s="1"/>
    </row>
    <row r="182" spans="1:14" x14ac:dyDescent="0.25">
      <c r="A182" s="11"/>
      <c r="M182" s="1"/>
      <c r="N182" s="1"/>
    </row>
    <row r="183" spans="1:14" x14ac:dyDescent="0.25">
      <c r="A183" s="11"/>
      <c r="M183" s="1"/>
      <c r="N183" s="1"/>
    </row>
    <row r="184" spans="1:14" x14ac:dyDescent="0.25">
      <c r="A184" s="11"/>
      <c r="M184" s="1"/>
      <c r="N184" s="1"/>
    </row>
    <row r="185" spans="1:14" x14ac:dyDescent="0.25">
      <c r="A185" s="11"/>
      <c r="M185" s="1"/>
      <c r="N185" s="1"/>
    </row>
    <row r="186" spans="1:14" x14ac:dyDescent="0.25">
      <c r="A186" s="11"/>
      <c r="M186" s="1"/>
      <c r="N186" s="1"/>
    </row>
    <row r="187" spans="1:14" x14ac:dyDescent="0.25">
      <c r="A187" s="11"/>
      <c r="M187" s="1"/>
      <c r="N187" s="1"/>
    </row>
    <row r="188" spans="1:14" x14ac:dyDescent="0.25">
      <c r="A188" s="11"/>
      <c r="M188" s="1"/>
      <c r="N188" s="1"/>
    </row>
    <row r="189" spans="1:14" x14ac:dyDescent="0.25">
      <c r="A189" s="11"/>
      <c r="M189" s="1"/>
      <c r="N189" s="1"/>
    </row>
    <row r="190" spans="1:14" x14ac:dyDescent="0.25">
      <c r="A190" s="11"/>
      <c r="M190" s="1"/>
      <c r="N190" s="1"/>
    </row>
    <row r="191" spans="1:14" x14ac:dyDescent="0.25">
      <c r="A191" s="11"/>
      <c r="M191" s="1"/>
      <c r="N191" s="1"/>
    </row>
    <row r="192" spans="1:14" x14ac:dyDescent="0.25">
      <c r="A192" s="11"/>
      <c r="M192" s="1"/>
      <c r="N192" s="1"/>
    </row>
    <row r="193" spans="1:14" x14ac:dyDescent="0.25">
      <c r="A193" s="11"/>
      <c r="M193" s="1"/>
      <c r="N193" s="1"/>
    </row>
    <row r="194" spans="1:14" x14ac:dyDescent="0.25">
      <c r="A194" s="11"/>
      <c r="M194" s="1"/>
      <c r="N194" s="1"/>
    </row>
    <row r="195" spans="1:14" x14ac:dyDescent="0.25">
      <c r="A195" s="11"/>
      <c r="M195" s="1"/>
      <c r="N195" s="1"/>
    </row>
    <row r="196" spans="1:14" x14ac:dyDescent="0.25">
      <c r="A196" s="11"/>
      <c r="M196" s="1"/>
      <c r="N196" s="1"/>
    </row>
    <row r="197" spans="1:14" x14ac:dyDescent="0.25">
      <c r="A197" s="11"/>
      <c r="M197" s="1"/>
      <c r="N197" s="1"/>
    </row>
    <row r="198" spans="1:14" x14ac:dyDescent="0.25">
      <c r="A198" s="11"/>
      <c r="M198" s="1"/>
      <c r="N198" s="1"/>
    </row>
    <row r="199" spans="1:14" x14ac:dyDescent="0.25">
      <c r="A199" s="11"/>
      <c r="M199" s="1"/>
      <c r="N199" s="1"/>
    </row>
    <row r="200" spans="1:14" x14ac:dyDescent="0.25">
      <c r="A200" s="11"/>
      <c r="M200" s="1"/>
      <c r="N200" s="1"/>
    </row>
    <row r="201" spans="1:14" x14ac:dyDescent="0.25">
      <c r="A201" s="11"/>
      <c r="M201" s="1"/>
      <c r="N201" s="1"/>
    </row>
    <row r="202" spans="1:14" x14ac:dyDescent="0.25">
      <c r="A202" s="11"/>
      <c r="M202" s="1"/>
      <c r="N202" s="1"/>
    </row>
    <row r="203" spans="1:14" x14ac:dyDescent="0.25">
      <c r="A203" s="11"/>
      <c r="M203" s="1"/>
      <c r="N203" s="1"/>
    </row>
    <row r="204" spans="1:14" x14ac:dyDescent="0.25">
      <c r="A204" s="11"/>
      <c r="M204" s="1"/>
      <c r="N204" s="1"/>
    </row>
    <row r="205" spans="1:14" x14ac:dyDescent="0.25">
      <c r="A205" s="11"/>
      <c r="M205" s="1"/>
      <c r="N205" s="1"/>
    </row>
    <row r="206" spans="1:14" x14ac:dyDescent="0.25">
      <c r="A206" s="11"/>
      <c r="M206" s="1"/>
      <c r="N206" s="1"/>
    </row>
    <row r="207" spans="1:14" x14ac:dyDescent="0.25">
      <c r="A207" s="11"/>
      <c r="M207" s="1"/>
      <c r="N207" s="1"/>
    </row>
    <row r="208" spans="1:14" x14ac:dyDescent="0.25">
      <c r="A208" s="11"/>
      <c r="M208" s="1"/>
      <c r="N208" s="1"/>
    </row>
    <row r="209" spans="1:14" x14ac:dyDescent="0.25">
      <c r="A209" s="11"/>
      <c r="M209" s="1"/>
      <c r="N209" s="1"/>
    </row>
    <row r="210" spans="1:14" x14ac:dyDescent="0.25">
      <c r="A210" s="11"/>
      <c r="M210" s="1"/>
      <c r="N210" s="1"/>
    </row>
    <row r="211" spans="1:14" x14ac:dyDescent="0.25">
      <c r="A211" s="11"/>
      <c r="M211" s="1"/>
      <c r="N211" s="1"/>
    </row>
    <row r="212" spans="1:14" x14ac:dyDescent="0.25">
      <c r="A212" s="11"/>
      <c r="M212" s="1"/>
      <c r="N212" s="1"/>
    </row>
    <row r="213" spans="1:14" x14ac:dyDescent="0.25">
      <c r="A213" s="11"/>
      <c r="M213" s="1"/>
      <c r="N213" s="1"/>
    </row>
    <row r="214" spans="1:14" x14ac:dyDescent="0.25">
      <c r="A214" s="11"/>
      <c r="M214" s="1"/>
      <c r="N214" s="1"/>
    </row>
    <row r="215" spans="1:14" x14ac:dyDescent="0.25">
      <c r="A215" s="11"/>
      <c r="M215" s="1"/>
      <c r="N215" s="1"/>
    </row>
    <row r="216" spans="1:14" x14ac:dyDescent="0.25">
      <c r="A216" s="11"/>
      <c r="M216" s="1"/>
      <c r="N216" s="1"/>
    </row>
    <row r="217" spans="1:14" x14ac:dyDescent="0.25">
      <c r="A217" s="11"/>
      <c r="M217" s="1"/>
      <c r="N217" s="1"/>
    </row>
    <row r="218" spans="1:14" x14ac:dyDescent="0.25">
      <c r="A218" s="11"/>
      <c r="M218" s="1"/>
      <c r="N218" s="1"/>
    </row>
    <row r="219" spans="1:14" x14ac:dyDescent="0.25">
      <c r="A219" s="11"/>
      <c r="M219" s="1"/>
      <c r="N219" s="1"/>
    </row>
    <row r="220" spans="1:14" x14ac:dyDescent="0.25">
      <c r="A220" s="11"/>
      <c r="M220" s="1"/>
      <c r="N220" s="1"/>
    </row>
    <row r="221" spans="1:14" x14ac:dyDescent="0.25">
      <c r="A221" s="11"/>
      <c r="M221" s="1"/>
      <c r="N221" s="1"/>
    </row>
    <row r="222" spans="1:14" x14ac:dyDescent="0.25">
      <c r="A222" s="11"/>
      <c r="M222" s="1"/>
      <c r="N222" s="1"/>
    </row>
    <row r="223" spans="1:14" x14ac:dyDescent="0.25">
      <c r="A223" s="11"/>
      <c r="M223" s="1"/>
      <c r="N223" s="1"/>
    </row>
    <row r="224" spans="1:14" x14ac:dyDescent="0.25">
      <c r="A224" s="11"/>
      <c r="M224" s="1"/>
      <c r="N224" s="1"/>
    </row>
    <row r="225" spans="1:14" x14ac:dyDescent="0.25">
      <c r="A225" s="11"/>
      <c r="M225" s="1"/>
      <c r="N225" s="1"/>
    </row>
    <row r="226" spans="1:14" x14ac:dyDescent="0.25">
      <c r="A226" s="11"/>
      <c r="M226" s="1"/>
      <c r="N226" s="1"/>
    </row>
    <row r="227" spans="1:14" x14ac:dyDescent="0.25">
      <c r="A227" s="11"/>
      <c r="M227" s="1"/>
      <c r="N227" s="1"/>
    </row>
    <row r="228" spans="1:14" x14ac:dyDescent="0.25">
      <c r="A228" s="11"/>
      <c r="M228" s="1"/>
      <c r="N228" s="1"/>
    </row>
    <row r="229" spans="1:14" x14ac:dyDescent="0.25">
      <c r="A229" s="11"/>
      <c r="M229" s="1"/>
      <c r="N229" s="1"/>
    </row>
    <row r="230" spans="1:14" x14ac:dyDescent="0.25">
      <c r="A230" s="11"/>
      <c r="M230" s="1"/>
      <c r="N230" s="1"/>
    </row>
    <row r="231" spans="1:14" x14ac:dyDescent="0.25">
      <c r="M231" s="1"/>
      <c r="N231" s="1"/>
    </row>
    <row r="232" spans="1:14" x14ac:dyDescent="0.25">
      <c r="M232" s="1"/>
      <c r="N232" s="1"/>
    </row>
    <row r="233" spans="1:14" x14ac:dyDescent="0.25">
      <c r="M233" s="1"/>
      <c r="N233" s="1"/>
    </row>
    <row r="234" spans="1:14" x14ac:dyDescent="0.25">
      <c r="M234" s="1"/>
      <c r="N234" s="1"/>
    </row>
    <row r="235" spans="1:14" x14ac:dyDescent="0.25">
      <c r="M235" s="1"/>
      <c r="N235" s="1"/>
    </row>
    <row r="236" spans="1:14" x14ac:dyDescent="0.25">
      <c r="M236" s="1"/>
      <c r="N236" s="1"/>
    </row>
    <row r="237" spans="1:14" x14ac:dyDescent="0.25">
      <c r="M237" s="1"/>
      <c r="N237" s="1"/>
    </row>
    <row r="238" spans="1:14" x14ac:dyDescent="0.25">
      <c r="M238" s="1"/>
      <c r="N238" s="1"/>
    </row>
    <row r="239" spans="1:14" x14ac:dyDescent="0.25">
      <c r="M239" s="1"/>
      <c r="N239" s="1"/>
    </row>
    <row r="240" spans="1:14" x14ac:dyDescent="0.25">
      <c r="M240" s="1"/>
      <c r="N240" s="1"/>
    </row>
    <row r="241" spans="13:14" x14ac:dyDescent="0.25">
      <c r="M241" s="1"/>
      <c r="N241" s="1"/>
    </row>
    <row r="242" spans="13:14" x14ac:dyDescent="0.25">
      <c r="M242" s="1"/>
      <c r="N242" s="1"/>
    </row>
    <row r="243" spans="13:14" x14ac:dyDescent="0.25">
      <c r="M243" s="1"/>
      <c r="N243" s="1"/>
    </row>
    <row r="244" spans="13:14" x14ac:dyDescent="0.25">
      <c r="M244" s="1"/>
      <c r="N244" s="1"/>
    </row>
    <row r="245" spans="13:14" x14ac:dyDescent="0.25">
      <c r="M245" s="1"/>
      <c r="N245" s="1"/>
    </row>
    <row r="246" spans="13:14" x14ac:dyDescent="0.25">
      <c r="M246" s="1"/>
      <c r="N246" s="1"/>
    </row>
    <row r="247" spans="13:14" x14ac:dyDescent="0.25">
      <c r="M247" s="1"/>
      <c r="N247" s="1"/>
    </row>
    <row r="248" spans="13:14" x14ac:dyDescent="0.25">
      <c r="M248" s="1"/>
      <c r="N248" s="1"/>
    </row>
    <row r="249" spans="13:14" x14ac:dyDescent="0.25">
      <c r="M249" s="1"/>
      <c r="N249" s="1"/>
    </row>
    <row r="250" spans="13:14" x14ac:dyDescent="0.25">
      <c r="M250" s="1"/>
      <c r="N250" s="1"/>
    </row>
    <row r="251" spans="13:14" x14ac:dyDescent="0.25">
      <c r="M251" s="1"/>
      <c r="N251" s="1"/>
    </row>
    <row r="252" spans="13:14" x14ac:dyDescent="0.25">
      <c r="M252" s="1"/>
      <c r="N252" s="1"/>
    </row>
    <row r="253" spans="13:14" x14ac:dyDescent="0.25">
      <c r="M253" s="1"/>
      <c r="N253" s="1"/>
    </row>
    <row r="254" spans="13:14" x14ac:dyDescent="0.25">
      <c r="M254" s="1"/>
      <c r="N254" s="1"/>
    </row>
    <row r="255" spans="13:14" x14ac:dyDescent="0.25">
      <c r="M255" s="1"/>
      <c r="N255" s="1"/>
    </row>
    <row r="256" spans="13:14" x14ac:dyDescent="0.25">
      <c r="M256" s="1"/>
      <c r="N256" s="1"/>
    </row>
    <row r="257" spans="13:14" x14ac:dyDescent="0.25">
      <c r="M257" s="1"/>
      <c r="N257" s="1"/>
    </row>
    <row r="258" spans="13:14" x14ac:dyDescent="0.25">
      <c r="M258" s="1"/>
      <c r="N258" s="1"/>
    </row>
    <row r="259" spans="13:14" x14ac:dyDescent="0.25">
      <c r="M259" s="1"/>
      <c r="N259" s="1"/>
    </row>
    <row r="260" spans="13:14" x14ac:dyDescent="0.25">
      <c r="M260" s="1"/>
      <c r="N260" s="1"/>
    </row>
    <row r="261" spans="13:14" x14ac:dyDescent="0.25">
      <c r="M261" s="1"/>
      <c r="N261" s="1"/>
    </row>
    <row r="262" spans="13:14" x14ac:dyDescent="0.25">
      <c r="M262" s="1"/>
      <c r="N262" s="1"/>
    </row>
    <row r="263" spans="13:14" x14ac:dyDescent="0.25">
      <c r="M263" s="1"/>
      <c r="N263" s="1"/>
    </row>
    <row r="264" spans="13:14" x14ac:dyDescent="0.25">
      <c r="M264" s="1"/>
      <c r="N264" s="1"/>
    </row>
    <row r="265" spans="13:14" x14ac:dyDescent="0.25">
      <c r="M265" s="1"/>
      <c r="N265" s="1"/>
    </row>
    <row r="266" spans="13:14" x14ac:dyDescent="0.25">
      <c r="M266" s="1"/>
      <c r="N266" s="1"/>
    </row>
    <row r="267" spans="13:14" x14ac:dyDescent="0.25">
      <c r="M267" s="1"/>
      <c r="N267" s="1"/>
    </row>
    <row r="268" spans="13:14" x14ac:dyDescent="0.25">
      <c r="M268" s="1"/>
      <c r="N268" s="1"/>
    </row>
    <row r="269" spans="13:14" x14ac:dyDescent="0.25">
      <c r="M269" s="1"/>
      <c r="N269" s="1"/>
    </row>
    <row r="270" spans="13:14" x14ac:dyDescent="0.25">
      <c r="M270" s="1"/>
      <c r="N270" s="1"/>
    </row>
    <row r="271" spans="13:14" x14ac:dyDescent="0.25">
      <c r="M271" s="1"/>
      <c r="N271" s="1"/>
    </row>
    <row r="272" spans="13:14" x14ac:dyDescent="0.25">
      <c r="M272" s="1"/>
      <c r="N272" s="1"/>
    </row>
    <row r="273" spans="13:14" x14ac:dyDescent="0.25">
      <c r="M273" s="1"/>
      <c r="N273" s="1"/>
    </row>
    <row r="274" spans="13:14" x14ac:dyDescent="0.25">
      <c r="M274" s="1"/>
      <c r="N274" s="1"/>
    </row>
    <row r="275" spans="13:14" x14ac:dyDescent="0.25">
      <c r="M275" s="1"/>
      <c r="N275" s="1"/>
    </row>
    <row r="276" spans="13:14" x14ac:dyDescent="0.25">
      <c r="M276" s="1"/>
      <c r="N276" s="1"/>
    </row>
    <row r="277" spans="13:14" x14ac:dyDescent="0.25">
      <c r="M277" s="1"/>
      <c r="N277" s="1"/>
    </row>
    <row r="278" spans="13:14" x14ac:dyDescent="0.25">
      <c r="M278" s="1"/>
      <c r="N278" s="1"/>
    </row>
    <row r="279" spans="13:14" x14ac:dyDescent="0.25">
      <c r="M279" s="1"/>
      <c r="N279" s="1"/>
    </row>
    <row r="280" spans="13:14" x14ac:dyDescent="0.25">
      <c r="M280" s="1"/>
      <c r="N280" s="1"/>
    </row>
    <row r="281" spans="13:14" x14ac:dyDescent="0.25">
      <c r="M281" s="1"/>
      <c r="N281" s="1"/>
    </row>
    <row r="282" spans="13:14" x14ac:dyDescent="0.25">
      <c r="M282" s="1"/>
      <c r="N282" s="1"/>
    </row>
    <row r="283" spans="13:14" x14ac:dyDescent="0.25">
      <c r="M283" s="1"/>
      <c r="N283" s="1"/>
    </row>
    <row r="284" spans="13:14" x14ac:dyDescent="0.25">
      <c r="M284" s="1"/>
      <c r="N284" s="1"/>
    </row>
    <row r="285" spans="13:14" x14ac:dyDescent="0.25">
      <c r="M285" s="1"/>
      <c r="N285" s="1"/>
    </row>
    <row r="286" spans="13:14" x14ac:dyDescent="0.25">
      <c r="M286" s="1"/>
      <c r="N286" s="1"/>
    </row>
    <row r="287" spans="13:14" x14ac:dyDescent="0.25">
      <c r="M287" s="1"/>
      <c r="N287" s="1"/>
    </row>
    <row r="288" spans="13:14" x14ac:dyDescent="0.25">
      <c r="M288" s="1"/>
      <c r="N288" s="1"/>
    </row>
    <row r="289" spans="13:14" x14ac:dyDescent="0.25">
      <c r="M289" s="1"/>
      <c r="N289" s="1"/>
    </row>
    <row r="290" spans="13:14" x14ac:dyDescent="0.25">
      <c r="M290" s="1"/>
      <c r="N290" s="1"/>
    </row>
    <row r="291" spans="13:14" x14ac:dyDescent="0.25">
      <c r="M291" s="1"/>
      <c r="N291" s="1"/>
    </row>
    <row r="292" spans="13:14" x14ac:dyDescent="0.25">
      <c r="M292" s="1"/>
      <c r="N292" s="1"/>
    </row>
    <row r="293" spans="13:14" x14ac:dyDescent="0.25">
      <c r="M293" s="1"/>
      <c r="N293" s="1"/>
    </row>
    <row r="294" spans="13:14" x14ac:dyDescent="0.25">
      <c r="M294" s="1"/>
      <c r="N294" s="1"/>
    </row>
    <row r="295" spans="13:14" x14ac:dyDescent="0.25">
      <c r="M295" s="1"/>
      <c r="N295" s="1"/>
    </row>
    <row r="296" spans="13:14" x14ac:dyDescent="0.25">
      <c r="M296" s="1"/>
      <c r="N296" s="1"/>
    </row>
    <row r="297" spans="13:14" x14ac:dyDescent="0.25">
      <c r="M297" s="1"/>
      <c r="N297" s="1"/>
    </row>
    <row r="298" spans="13:14" x14ac:dyDescent="0.25">
      <c r="M298" s="1"/>
      <c r="N298" s="1"/>
    </row>
    <row r="299" spans="13:14" x14ac:dyDescent="0.25">
      <c r="M299" s="1"/>
      <c r="N299" s="1"/>
    </row>
    <row r="300" spans="13:14" x14ac:dyDescent="0.25">
      <c r="M300" s="1"/>
      <c r="N300" s="1"/>
    </row>
    <row r="301" spans="13:14" x14ac:dyDescent="0.25">
      <c r="M301" s="1"/>
      <c r="N301" s="1"/>
    </row>
    <row r="302" spans="13:14" x14ac:dyDescent="0.25">
      <c r="M302" s="1"/>
      <c r="N302" s="1"/>
    </row>
    <row r="303" spans="13:14" x14ac:dyDescent="0.25">
      <c r="M303" s="1"/>
      <c r="N303" s="1"/>
    </row>
    <row r="304" spans="13:14" x14ac:dyDescent="0.25">
      <c r="M304" s="1"/>
      <c r="N304" s="1"/>
    </row>
    <row r="305" spans="13:14" x14ac:dyDescent="0.25">
      <c r="M305" s="1"/>
      <c r="N305" s="1"/>
    </row>
    <row r="306" spans="13:14" x14ac:dyDescent="0.25">
      <c r="M306" s="1"/>
      <c r="N306" s="1"/>
    </row>
    <row r="307" spans="13:14" x14ac:dyDescent="0.25">
      <c r="M307" s="1"/>
      <c r="N307" s="1"/>
    </row>
    <row r="308" spans="13:14" x14ac:dyDescent="0.25">
      <c r="M308" s="1"/>
      <c r="N308" s="1"/>
    </row>
    <row r="309" spans="13:14" x14ac:dyDescent="0.25">
      <c r="M309" s="1"/>
      <c r="N309" s="1"/>
    </row>
    <row r="310" spans="13:14" x14ac:dyDescent="0.25">
      <c r="M310" s="1"/>
      <c r="N310" s="1"/>
    </row>
    <row r="311" spans="13:14" x14ac:dyDescent="0.25">
      <c r="M311" s="1"/>
      <c r="N311" s="1"/>
    </row>
    <row r="312" spans="13:14" x14ac:dyDescent="0.25">
      <c r="M312" s="1"/>
      <c r="N312" s="1"/>
    </row>
    <row r="313" spans="13:14" x14ac:dyDescent="0.25">
      <c r="M313" s="1"/>
      <c r="N313" s="1"/>
    </row>
    <row r="314" spans="13:14" x14ac:dyDescent="0.25">
      <c r="M314" s="1"/>
      <c r="N314" s="1"/>
    </row>
    <row r="315" spans="13:14" x14ac:dyDescent="0.25">
      <c r="M315" s="1"/>
      <c r="N315" s="1"/>
    </row>
    <row r="316" spans="13:14" x14ac:dyDescent="0.25">
      <c r="M316" s="1"/>
      <c r="N316" s="1"/>
    </row>
    <row r="317" spans="13:14" x14ac:dyDescent="0.25">
      <c r="M317" s="1"/>
      <c r="N317" s="1"/>
    </row>
    <row r="318" spans="13:14" x14ac:dyDescent="0.25">
      <c r="M318" s="1"/>
      <c r="N318" s="1"/>
    </row>
    <row r="319" spans="13:14" x14ac:dyDescent="0.25">
      <c r="M319" s="1"/>
      <c r="N319" s="1"/>
    </row>
    <row r="320" spans="13:14" x14ac:dyDescent="0.25">
      <c r="M320" s="1"/>
      <c r="N320" s="1"/>
    </row>
    <row r="321" spans="13:14" x14ac:dyDescent="0.25">
      <c r="M321" s="1"/>
      <c r="N321" s="1"/>
    </row>
    <row r="322" spans="13:14" x14ac:dyDescent="0.25">
      <c r="M322" s="1"/>
      <c r="N322" s="1"/>
    </row>
    <row r="323" spans="13:14" x14ac:dyDescent="0.25">
      <c r="M323" s="1"/>
      <c r="N323" s="1"/>
    </row>
    <row r="324" spans="13:14" x14ac:dyDescent="0.25">
      <c r="M324" s="1"/>
      <c r="N324" s="1"/>
    </row>
    <row r="325" spans="13:14" x14ac:dyDescent="0.25">
      <c r="M325" s="1"/>
      <c r="N325" s="1"/>
    </row>
    <row r="326" spans="13:14" x14ac:dyDescent="0.25">
      <c r="M326" s="1"/>
      <c r="N326" s="1"/>
    </row>
    <row r="327" spans="13:14" x14ac:dyDescent="0.25">
      <c r="M327" s="1"/>
      <c r="N327" s="1"/>
    </row>
    <row r="328" spans="13:14" x14ac:dyDescent="0.25">
      <c r="M328" s="1"/>
      <c r="N328" s="1"/>
    </row>
    <row r="329" spans="13:14" x14ac:dyDescent="0.25">
      <c r="M329" s="1"/>
      <c r="N329" s="1"/>
    </row>
    <row r="330" spans="13:14" x14ac:dyDescent="0.25">
      <c r="M330" s="1"/>
      <c r="N330" s="1"/>
    </row>
    <row r="331" spans="13:14" x14ac:dyDescent="0.25">
      <c r="M331" s="1"/>
      <c r="N331" s="1"/>
    </row>
    <row r="332" spans="13:14" x14ac:dyDescent="0.25">
      <c r="M332" s="1"/>
      <c r="N332" s="1"/>
    </row>
    <row r="333" spans="13:14" x14ac:dyDescent="0.25">
      <c r="M333" s="1"/>
      <c r="N333" s="1"/>
    </row>
    <row r="334" spans="13:14" x14ac:dyDescent="0.25">
      <c r="M334" s="1"/>
      <c r="N334" s="1"/>
    </row>
    <row r="335" spans="13:14" x14ac:dyDescent="0.25">
      <c r="M335" s="1"/>
      <c r="N335" s="1"/>
    </row>
    <row r="336" spans="13:14" x14ac:dyDescent="0.25">
      <c r="M336" s="1"/>
      <c r="N336" s="1"/>
    </row>
    <row r="337" spans="13:14" x14ac:dyDescent="0.25">
      <c r="M337" s="1"/>
      <c r="N337" s="1"/>
    </row>
    <row r="338" spans="13:14" x14ac:dyDescent="0.25">
      <c r="M338" s="1"/>
      <c r="N338" s="1"/>
    </row>
    <row r="339" spans="13:14" x14ac:dyDescent="0.25">
      <c r="M339" s="1"/>
      <c r="N339" s="1"/>
    </row>
    <row r="340" spans="13:14" x14ac:dyDescent="0.25">
      <c r="M340" s="1"/>
      <c r="N340" s="1"/>
    </row>
    <row r="341" spans="13:14" x14ac:dyDescent="0.25">
      <c r="M341" s="1"/>
      <c r="N341" s="1"/>
    </row>
    <row r="342" spans="13:14" x14ac:dyDescent="0.25">
      <c r="M342" s="1"/>
      <c r="N342" s="1"/>
    </row>
    <row r="343" spans="13:14" x14ac:dyDescent="0.25">
      <c r="M343" s="1"/>
      <c r="N343" s="1"/>
    </row>
    <row r="344" spans="13:14" x14ac:dyDescent="0.25">
      <c r="M344" s="1"/>
      <c r="N344" s="1"/>
    </row>
    <row r="345" spans="13:14" x14ac:dyDescent="0.25">
      <c r="M345" s="1"/>
      <c r="N345" s="1"/>
    </row>
    <row r="346" spans="13:14" x14ac:dyDescent="0.25">
      <c r="M346" s="1"/>
      <c r="N346" s="1"/>
    </row>
    <row r="347" spans="13:14" x14ac:dyDescent="0.25">
      <c r="M347" s="1"/>
      <c r="N347" s="1"/>
    </row>
    <row r="348" spans="13:14" x14ac:dyDescent="0.25">
      <c r="M348" s="1"/>
      <c r="N348" s="1"/>
    </row>
    <row r="349" spans="13:14" x14ac:dyDescent="0.25">
      <c r="M349" s="1"/>
      <c r="N349" s="1"/>
    </row>
    <row r="350" spans="13:14" x14ac:dyDescent="0.25">
      <c r="M350" s="1"/>
      <c r="N350" s="1"/>
    </row>
    <row r="351" spans="13:14" x14ac:dyDescent="0.25">
      <c r="M351" s="1"/>
      <c r="N351" s="1"/>
    </row>
    <row r="352" spans="13:14" x14ac:dyDescent="0.25">
      <c r="M352" s="1"/>
      <c r="N352" s="1"/>
    </row>
    <row r="353" spans="13:14" x14ac:dyDescent="0.25">
      <c r="M353" s="1"/>
      <c r="N353" s="1"/>
    </row>
    <row r="354" spans="13:14" x14ac:dyDescent="0.25">
      <c r="M354" s="1"/>
      <c r="N354" s="1"/>
    </row>
    <row r="355" spans="13:14" x14ac:dyDescent="0.25">
      <c r="M355" s="1"/>
      <c r="N355" s="1"/>
    </row>
    <row r="356" spans="13:14" x14ac:dyDescent="0.25">
      <c r="M356" s="1"/>
      <c r="N356" s="1"/>
    </row>
    <row r="357" spans="13:14" x14ac:dyDescent="0.25">
      <c r="M357" s="1"/>
      <c r="N357" s="1"/>
    </row>
    <row r="358" spans="13:14" x14ac:dyDescent="0.25">
      <c r="M358" s="1"/>
      <c r="N358" s="1"/>
    </row>
    <row r="359" spans="13:14" x14ac:dyDescent="0.25">
      <c r="M359" s="1"/>
      <c r="N359" s="1"/>
    </row>
    <row r="360" spans="13:14" x14ac:dyDescent="0.25">
      <c r="M360" s="1"/>
      <c r="N360" s="1"/>
    </row>
    <row r="361" spans="13:14" x14ac:dyDescent="0.25">
      <c r="M361" s="1"/>
      <c r="N361" s="1"/>
    </row>
    <row r="362" spans="13:14" x14ac:dyDescent="0.25">
      <c r="M362" s="1"/>
      <c r="N362" s="1"/>
    </row>
    <row r="363" spans="13:14" x14ac:dyDescent="0.25">
      <c r="M363" s="1"/>
      <c r="N363" s="1"/>
    </row>
    <row r="364" spans="13:14" x14ac:dyDescent="0.25">
      <c r="M364" s="1"/>
      <c r="N364" s="1"/>
    </row>
    <row r="365" spans="13:14" x14ac:dyDescent="0.25">
      <c r="M365" s="1"/>
      <c r="N365" s="1"/>
    </row>
    <row r="366" spans="13:14" x14ac:dyDescent="0.25">
      <c r="M366" s="1"/>
      <c r="N366" s="1"/>
    </row>
    <row r="367" spans="13:14" x14ac:dyDescent="0.25">
      <c r="M367" s="1"/>
      <c r="N367" s="1"/>
    </row>
    <row r="368" spans="13:14" x14ac:dyDescent="0.25">
      <c r="M368" s="1"/>
      <c r="N368" s="1"/>
    </row>
    <row r="369" spans="13:14" x14ac:dyDescent="0.25">
      <c r="M369" s="1"/>
      <c r="N369" s="1"/>
    </row>
    <row r="370" spans="13:14" x14ac:dyDescent="0.25">
      <c r="M370" s="1"/>
      <c r="N370" s="1"/>
    </row>
    <row r="371" spans="13:14" x14ac:dyDescent="0.25">
      <c r="M371" s="1"/>
      <c r="N371" s="1"/>
    </row>
    <row r="372" spans="13:14" x14ac:dyDescent="0.25">
      <c r="M372" s="1"/>
      <c r="N372" s="1"/>
    </row>
    <row r="373" spans="13:14" x14ac:dyDescent="0.25">
      <c r="M373" s="1"/>
      <c r="N373" s="1"/>
    </row>
    <row r="374" spans="13:14" x14ac:dyDescent="0.25">
      <c r="M374" s="1"/>
      <c r="N374" s="1"/>
    </row>
    <row r="375" spans="13:14" x14ac:dyDescent="0.25">
      <c r="M375" s="1"/>
      <c r="N375" s="1"/>
    </row>
    <row r="376" spans="13:14" x14ac:dyDescent="0.25">
      <c r="M376" s="1"/>
      <c r="N376" s="1"/>
    </row>
    <row r="377" spans="13:14" x14ac:dyDescent="0.25">
      <c r="M377" s="1"/>
      <c r="N377" s="1"/>
    </row>
    <row r="378" spans="13:14" x14ac:dyDescent="0.25">
      <c r="M378" s="1"/>
      <c r="N378" s="1"/>
    </row>
    <row r="379" spans="13:14" x14ac:dyDescent="0.25">
      <c r="M379" s="1"/>
      <c r="N379" s="1"/>
    </row>
    <row r="380" spans="13:14" x14ac:dyDescent="0.25">
      <c r="M380" s="1"/>
      <c r="N380" s="1"/>
    </row>
    <row r="381" spans="13:14" x14ac:dyDescent="0.25">
      <c r="M381" s="1"/>
      <c r="N381" s="1"/>
    </row>
    <row r="382" spans="13:14" x14ac:dyDescent="0.25">
      <c r="M382" s="1"/>
      <c r="N382" s="1"/>
    </row>
    <row r="383" spans="13:14" x14ac:dyDescent="0.25">
      <c r="M383" s="1"/>
      <c r="N383" s="1"/>
    </row>
    <row r="384" spans="13:14" x14ac:dyDescent="0.25">
      <c r="M384" s="1"/>
      <c r="N384" s="1"/>
    </row>
    <row r="385" spans="13:14" x14ac:dyDescent="0.25">
      <c r="M385" s="1"/>
      <c r="N385" s="1"/>
    </row>
    <row r="386" spans="13:14" x14ac:dyDescent="0.25">
      <c r="M386" s="1"/>
      <c r="N386" s="1"/>
    </row>
    <row r="387" spans="13:14" x14ac:dyDescent="0.25">
      <c r="M387" s="1"/>
      <c r="N387" s="1"/>
    </row>
    <row r="388" spans="13:14" x14ac:dyDescent="0.25">
      <c r="M388" s="1"/>
      <c r="N388" s="1"/>
    </row>
    <row r="389" spans="13:14" x14ac:dyDescent="0.25">
      <c r="M389" s="1"/>
      <c r="N389" s="1"/>
    </row>
    <row r="390" spans="13:14" x14ac:dyDescent="0.25">
      <c r="M390" s="1"/>
      <c r="N390" s="1"/>
    </row>
    <row r="391" spans="13:14" x14ac:dyDescent="0.25">
      <c r="M391" s="1"/>
      <c r="N391" s="1"/>
    </row>
    <row r="392" spans="13:14" x14ac:dyDescent="0.25">
      <c r="M392" s="1"/>
      <c r="N392" s="1"/>
    </row>
    <row r="393" spans="13:14" x14ac:dyDescent="0.25">
      <c r="M393" s="1"/>
      <c r="N393" s="1"/>
    </row>
    <row r="394" spans="13:14" x14ac:dyDescent="0.25">
      <c r="M394" s="1"/>
      <c r="N394" s="1"/>
    </row>
    <row r="395" spans="13:14" x14ac:dyDescent="0.25">
      <c r="M395" s="1"/>
      <c r="N395" s="1"/>
    </row>
    <row r="396" spans="13:14" x14ac:dyDescent="0.25">
      <c r="M396" s="1"/>
      <c r="N396" s="1"/>
    </row>
    <row r="397" spans="13:14" x14ac:dyDescent="0.25">
      <c r="M397" s="1"/>
      <c r="N397" s="1"/>
    </row>
    <row r="398" spans="13:14" x14ac:dyDescent="0.25">
      <c r="M398" s="1"/>
      <c r="N398" s="1"/>
    </row>
    <row r="399" spans="13:14" x14ac:dyDescent="0.25">
      <c r="M399" s="1"/>
      <c r="N399" s="1"/>
    </row>
    <row r="400" spans="13:14" x14ac:dyDescent="0.25">
      <c r="M400" s="1"/>
      <c r="N400" s="1"/>
    </row>
    <row r="401" spans="13:14" x14ac:dyDescent="0.25">
      <c r="M401" s="1"/>
      <c r="N401" s="1"/>
    </row>
    <row r="402" spans="13:14" x14ac:dyDescent="0.25">
      <c r="M402" s="1"/>
      <c r="N402" s="1"/>
    </row>
    <row r="403" spans="13:14" x14ac:dyDescent="0.25">
      <c r="M403" s="1"/>
      <c r="N403" s="1"/>
    </row>
    <row r="404" spans="13:14" x14ac:dyDescent="0.25">
      <c r="M404" s="1"/>
      <c r="N404" s="1"/>
    </row>
    <row r="405" spans="13:14" x14ac:dyDescent="0.25">
      <c r="M405" s="1"/>
      <c r="N405" s="1"/>
    </row>
    <row r="406" spans="13:14" x14ac:dyDescent="0.25">
      <c r="M406" s="1"/>
      <c r="N406" s="1"/>
    </row>
    <row r="407" spans="13:14" x14ac:dyDescent="0.25">
      <c r="M407" s="1"/>
      <c r="N407" s="1"/>
    </row>
    <row r="408" spans="13:14" x14ac:dyDescent="0.25">
      <c r="M408" s="1"/>
      <c r="N408" s="1"/>
    </row>
    <row r="409" spans="13:14" x14ac:dyDescent="0.25">
      <c r="M409" s="1"/>
      <c r="N409" s="1"/>
    </row>
    <row r="410" spans="13:14" x14ac:dyDescent="0.25">
      <c r="M410" s="1"/>
      <c r="N410" s="1"/>
    </row>
    <row r="411" spans="13:14" x14ac:dyDescent="0.25">
      <c r="M411" s="1"/>
      <c r="N411" s="1"/>
    </row>
    <row r="412" spans="13:14" x14ac:dyDescent="0.25">
      <c r="M412" s="1"/>
      <c r="N412" s="1"/>
    </row>
    <row r="413" spans="13:14" x14ac:dyDescent="0.25">
      <c r="M413" s="1"/>
      <c r="N413" s="1"/>
    </row>
    <row r="414" spans="13:14" x14ac:dyDescent="0.25">
      <c r="M414" s="1"/>
      <c r="N414" s="1"/>
    </row>
    <row r="415" spans="13:14" x14ac:dyDescent="0.25">
      <c r="M415" s="1"/>
      <c r="N415" s="1"/>
    </row>
    <row r="416" spans="13:14" x14ac:dyDescent="0.25">
      <c r="M416" s="1"/>
      <c r="N416" s="1"/>
    </row>
    <row r="417" spans="13:14" x14ac:dyDescent="0.25">
      <c r="M417" s="1"/>
      <c r="N417" s="1"/>
    </row>
    <row r="418" spans="13:14" x14ac:dyDescent="0.25">
      <c r="M418" s="1"/>
      <c r="N418" s="1"/>
    </row>
    <row r="419" spans="13:14" x14ac:dyDescent="0.25">
      <c r="M419" s="1"/>
      <c r="N419" s="1"/>
    </row>
    <row r="420" spans="13:14" x14ac:dyDescent="0.25">
      <c r="M420" s="1"/>
      <c r="N420" s="1"/>
    </row>
    <row r="421" spans="13:14" x14ac:dyDescent="0.25">
      <c r="M421" s="1"/>
      <c r="N421" s="1"/>
    </row>
    <row r="422" spans="13:14" x14ac:dyDescent="0.25">
      <c r="M422" s="1"/>
      <c r="N422" s="1"/>
    </row>
    <row r="423" spans="13:14" x14ac:dyDescent="0.25">
      <c r="M423" s="1"/>
      <c r="N423" s="1"/>
    </row>
    <row r="424" spans="13:14" x14ac:dyDescent="0.25">
      <c r="M424" s="1"/>
      <c r="N424" s="1"/>
    </row>
    <row r="425" spans="13:14" x14ac:dyDescent="0.25">
      <c r="M425" s="1"/>
      <c r="N425" s="1"/>
    </row>
    <row r="426" spans="13:14" x14ac:dyDescent="0.25">
      <c r="M426" s="1"/>
      <c r="N426" s="1"/>
    </row>
    <row r="427" spans="13:14" x14ac:dyDescent="0.25">
      <c r="M427" s="1"/>
      <c r="N427" s="1"/>
    </row>
    <row r="428" spans="13:14" x14ac:dyDescent="0.25">
      <c r="M428" s="1"/>
      <c r="N428" s="1"/>
    </row>
    <row r="429" spans="13:14" x14ac:dyDescent="0.25">
      <c r="M429" s="1"/>
      <c r="N429" s="1"/>
    </row>
    <row r="430" spans="13:14" x14ac:dyDescent="0.25">
      <c r="M430" s="1"/>
      <c r="N430" s="1"/>
    </row>
    <row r="431" spans="13:14" x14ac:dyDescent="0.25">
      <c r="M431" s="1"/>
      <c r="N431" s="1"/>
    </row>
    <row r="432" spans="13:14" x14ac:dyDescent="0.25">
      <c r="M432" s="1"/>
      <c r="N432" s="1"/>
    </row>
    <row r="433" spans="13:14" x14ac:dyDescent="0.25">
      <c r="M433" s="1"/>
      <c r="N433" s="1"/>
    </row>
    <row r="434" spans="13:14" x14ac:dyDescent="0.25">
      <c r="M434" s="1"/>
      <c r="N434" s="1"/>
    </row>
    <row r="435" spans="13:14" x14ac:dyDescent="0.25">
      <c r="M435" s="1"/>
      <c r="N435" s="1"/>
    </row>
    <row r="436" spans="13:14" x14ac:dyDescent="0.25">
      <c r="M436" s="1"/>
      <c r="N436" s="1"/>
    </row>
    <row r="437" spans="13:14" x14ac:dyDescent="0.25">
      <c r="M437" s="1"/>
      <c r="N437" s="1"/>
    </row>
    <row r="438" spans="13:14" x14ac:dyDescent="0.25">
      <c r="M438" s="1"/>
      <c r="N438" s="1"/>
    </row>
    <row r="439" spans="13:14" x14ac:dyDescent="0.25">
      <c r="M439" s="1"/>
      <c r="N439" s="1"/>
    </row>
    <row r="440" spans="13:14" x14ac:dyDescent="0.25">
      <c r="M440" s="1"/>
      <c r="N440" s="1"/>
    </row>
    <row r="441" spans="13:14" x14ac:dyDescent="0.25">
      <c r="M441" s="1"/>
      <c r="N441" s="1"/>
    </row>
    <row r="442" spans="13:14" x14ac:dyDescent="0.25">
      <c r="M442" s="1"/>
      <c r="N442" s="1"/>
    </row>
    <row r="443" spans="13:14" x14ac:dyDescent="0.25">
      <c r="M443" s="1"/>
      <c r="N443" s="1"/>
    </row>
    <row r="444" spans="13:14" x14ac:dyDescent="0.25">
      <c r="M444" s="1"/>
      <c r="N444" s="1"/>
    </row>
    <row r="445" spans="13:14" x14ac:dyDescent="0.25">
      <c r="M445" s="1"/>
      <c r="N445" s="1"/>
    </row>
    <row r="446" spans="13:14" x14ac:dyDescent="0.25">
      <c r="M446" s="1"/>
      <c r="N446" s="1"/>
    </row>
    <row r="447" spans="13:14" x14ac:dyDescent="0.25">
      <c r="M447" s="1"/>
      <c r="N447" s="1"/>
    </row>
    <row r="448" spans="13:14" x14ac:dyDescent="0.25">
      <c r="M448" s="1"/>
      <c r="N448" s="1"/>
    </row>
    <row r="449" spans="13:14" x14ac:dyDescent="0.25">
      <c r="M449" s="1"/>
      <c r="N449" s="1"/>
    </row>
    <row r="450" spans="13:14" x14ac:dyDescent="0.25">
      <c r="M450" s="1"/>
      <c r="N450" s="1"/>
    </row>
    <row r="451" spans="13:14" x14ac:dyDescent="0.25">
      <c r="M451" s="1"/>
      <c r="N451" s="1"/>
    </row>
    <row r="452" spans="13:14" x14ac:dyDescent="0.25">
      <c r="M452" s="1"/>
      <c r="N452" s="1"/>
    </row>
    <row r="453" spans="13:14" x14ac:dyDescent="0.25">
      <c r="M453" s="1"/>
      <c r="N453" s="1"/>
    </row>
    <row r="454" spans="13:14" x14ac:dyDescent="0.25">
      <c r="M454" s="1"/>
      <c r="N454" s="1"/>
    </row>
    <row r="455" spans="13:14" x14ac:dyDescent="0.25">
      <c r="M455" s="1"/>
      <c r="N455" s="1"/>
    </row>
    <row r="456" spans="13:14" x14ac:dyDescent="0.25">
      <c r="M456" s="1"/>
      <c r="N456" s="1"/>
    </row>
    <row r="457" spans="13:14" x14ac:dyDescent="0.25">
      <c r="M457" s="1"/>
      <c r="N457" s="1"/>
    </row>
    <row r="458" spans="13:14" x14ac:dyDescent="0.25">
      <c r="M458" s="1"/>
      <c r="N458" s="1"/>
    </row>
    <row r="459" spans="13:14" x14ac:dyDescent="0.25">
      <c r="M459" s="1"/>
      <c r="N459" s="1"/>
    </row>
    <row r="460" spans="13:14" x14ac:dyDescent="0.25">
      <c r="M460" s="1"/>
      <c r="N460" s="1"/>
    </row>
    <row r="461" spans="13:14" x14ac:dyDescent="0.25">
      <c r="M461" s="1"/>
      <c r="N461" s="1"/>
    </row>
    <row r="462" spans="13:14" x14ac:dyDescent="0.25">
      <c r="M462" s="1"/>
      <c r="N462" s="1"/>
    </row>
    <row r="463" spans="13:14" x14ac:dyDescent="0.25">
      <c r="M463" s="1"/>
      <c r="N463" s="1"/>
    </row>
    <row r="464" spans="13:14" x14ac:dyDescent="0.25">
      <c r="M464" s="1"/>
      <c r="N464" s="1"/>
    </row>
    <row r="465" spans="13:14" x14ac:dyDescent="0.25">
      <c r="M465" s="1"/>
      <c r="N465" s="1"/>
    </row>
    <row r="466" spans="13:14" x14ac:dyDescent="0.25">
      <c r="M466" s="1"/>
      <c r="N466" s="1"/>
    </row>
    <row r="467" spans="13:14" x14ac:dyDescent="0.25">
      <c r="M467" s="1"/>
      <c r="N467" s="1"/>
    </row>
    <row r="468" spans="13:14" x14ac:dyDescent="0.25">
      <c r="M468" s="1"/>
      <c r="N468" s="1"/>
    </row>
    <row r="469" spans="13:14" x14ac:dyDescent="0.25">
      <c r="M469" s="1"/>
      <c r="N469" s="1"/>
    </row>
    <row r="470" spans="13:14" x14ac:dyDescent="0.25">
      <c r="M470" s="1"/>
      <c r="N470" s="1"/>
    </row>
    <row r="471" spans="13:14" x14ac:dyDescent="0.25">
      <c r="M471" s="1"/>
      <c r="N471" s="1"/>
    </row>
    <row r="472" spans="13:14" x14ac:dyDescent="0.25">
      <c r="M472" s="1"/>
      <c r="N472" s="1"/>
    </row>
    <row r="473" spans="13:14" x14ac:dyDescent="0.25">
      <c r="M473" s="1"/>
      <c r="N473" s="1"/>
    </row>
    <row r="474" spans="13:14" x14ac:dyDescent="0.25">
      <c r="M474" s="1"/>
      <c r="N474" s="1"/>
    </row>
    <row r="475" spans="13:14" x14ac:dyDescent="0.25">
      <c r="M475" s="1"/>
      <c r="N475" s="1"/>
    </row>
    <row r="476" spans="13:14" x14ac:dyDescent="0.25">
      <c r="M476" s="1"/>
      <c r="N476" s="1"/>
    </row>
    <row r="477" spans="13:14" x14ac:dyDescent="0.25">
      <c r="M477" s="1"/>
      <c r="N477" s="1"/>
    </row>
    <row r="478" spans="13:14" x14ac:dyDescent="0.25">
      <c r="M478" s="1"/>
      <c r="N478" s="1"/>
    </row>
    <row r="479" spans="13:14" x14ac:dyDescent="0.25">
      <c r="M479" s="1"/>
      <c r="N479" s="1"/>
    </row>
    <row r="480" spans="13:14" x14ac:dyDescent="0.25">
      <c r="M480" s="1"/>
      <c r="N480" s="1"/>
    </row>
    <row r="481" spans="13:14" x14ac:dyDescent="0.25">
      <c r="M481" s="1"/>
      <c r="N481" s="1"/>
    </row>
    <row r="482" spans="13:14" x14ac:dyDescent="0.25">
      <c r="M482" s="1"/>
      <c r="N482" s="1"/>
    </row>
    <row r="483" spans="13:14" x14ac:dyDescent="0.25">
      <c r="M483" s="1"/>
      <c r="N483" s="1"/>
    </row>
    <row r="484" spans="13:14" x14ac:dyDescent="0.25">
      <c r="M484" s="1"/>
      <c r="N484" s="1"/>
    </row>
    <row r="485" spans="13:14" x14ac:dyDescent="0.25">
      <c r="M485" s="1"/>
      <c r="N485" s="1"/>
    </row>
    <row r="486" spans="13:14" x14ac:dyDescent="0.25">
      <c r="M486" s="1"/>
      <c r="N486" s="1"/>
    </row>
    <row r="487" spans="13:14" x14ac:dyDescent="0.25">
      <c r="M487" s="1"/>
      <c r="N487" s="1"/>
    </row>
    <row r="488" spans="13:14" x14ac:dyDescent="0.25">
      <c r="M488" s="1"/>
      <c r="N488" s="1"/>
    </row>
    <row r="489" spans="13:14" x14ac:dyDescent="0.25">
      <c r="M489" s="1"/>
      <c r="N489" s="1"/>
    </row>
    <row r="490" spans="13:14" x14ac:dyDescent="0.25">
      <c r="M490" s="1"/>
      <c r="N490" s="1"/>
    </row>
    <row r="491" spans="13:14" x14ac:dyDescent="0.25">
      <c r="M491" s="1"/>
      <c r="N491" s="1"/>
    </row>
    <row r="492" spans="13:14" x14ac:dyDescent="0.25">
      <c r="M492" s="1"/>
      <c r="N492" s="1"/>
    </row>
    <row r="493" spans="13:14" x14ac:dyDescent="0.25">
      <c r="M493" s="1"/>
      <c r="N493" s="1"/>
    </row>
    <row r="494" spans="13:14" x14ac:dyDescent="0.25">
      <c r="M494" s="1"/>
      <c r="N494" s="1"/>
    </row>
    <row r="495" spans="13:14" x14ac:dyDescent="0.25">
      <c r="M495" s="1"/>
      <c r="N495" s="1"/>
    </row>
    <row r="496" spans="13:14" x14ac:dyDescent="0.25">
      <c r="M496" s="1"/>
      <c r="N496" s="1"/>
    </row>
    <row r="497" spans="13:14" x14ac:dyDescent="0.25">
      <c r="M497" s="1"/>
      <c r="N497" s="1"/>
    </row>
    <row r="498" spans="13:14" x14ac:dyDescent="0.25">
      <c r="M498" s="1"/>
      <c r="N498" s="1"/>
    </row>
    <row r="499" spans="13:14" x14ac:dyDescent="0.25">
      <c r="M499" s="1"/>
      <c r="N499" s="1"/>
    </row>
    <row r="500" spans="13:14" x14ac:dyDescent="0.25">
      <c r="M500" s="1"/>
      <c r="N500" s="1"/>
    </row>
    <row r="501" spans="13:14" x14ac:dyDescent="0.25">
      <c r="M501" s="1"/>
      <c r="N501" s="1"/>
    </row>
    <row r="502" spans="13:14" x14ac:dyDescent="0.25">
      <c r="M502" s="1"/>
      <c r="N502" s="1"/>
    </row>
    <row r="503" spans="13:14" x14ac:dyDescent="0.25">
      <c r="M503" s="1"/>
      <c r="N503" s="1"/>
    </row>
    <row r="504" spans="13:14" x14ac:dyDescent="0.25">
      <c r="M504" s="1"/>
      <c r="N504" s="1"/>
    </row>
    <row r="505" spans="13:14" x14ac:dyDescent="0.25">
      <c r="M505" s="1"/>
      <c r="N505" s="1"/>
    </row>
    <row r="506" spans="13:14" x14ac:dyDescent="0.25">
      <c r="M506" s="1"/>
      <c r="N506" s="1"/>
    </row>
    <row r="507" spans="13:14" x14ac:dyDescent="0.25">
      <c r="M507" s="1"/>
      <c r="N507" s="1"/>
    </row>
    <row r="508" spans="13:14" x14ac:dyDescent="0.25">
      <c r="M508" s="1"/>
      <c r="N508" s="1"/>
    </row>
    <row r="509" spans="13:14" x14ac:dyDescent="0.25">
      <c r="M509" s="1"/>
      <c r="N509" s="1"/>
    </row>
    <row r="510" spans="13:14" x14ac:dyDescent="0.25">
      <c r="M510" s="1"/>
      <c r="N510" s="1"/>
    </row>
    <row r="511" spans="13:14" x14ac:dyDescent="0.25">
      <c r="M511" s="1"/>
      <c r="N511" s="1"/>
    </row>
    <row r="512" spans="13:14" x14ac:dyDescent="0.25">
      <c r="M512" s="1"/>
      <c r="N512" s="1"/>
    </row>
    <row r="513" spans="13:14" x14ac:dyDescent="0.25">
      <c r="M513" s="1"/>
      <c r="N513" s="1"/>
    </row>
    <row r="514" spans="13:14" x14ac:dyDescent="0.25">
      <c r="M514" s="1"/>
      <c r="N514" s="1"/>
    </row>
    <row r="515" spans="13:14" x14ac:dyDescent="0.25">
      <c r="M515" s="1"/>
      <c r="N515" s="1"/>
    </row>
    <row r="516" spans="13:14" x14ac:dyDescent="0.25">
      <c r="M516" s="1"/>
      <c r="N516" s="1"/>
    </row>
    <row r="517" spans="13:14" x14ac:dyDescent="0.25">
      <c r="M517" s="1"/>
      <c r="N517" s="1"/>
    </row>
    <row r="518" spans="13:14" x14ac:dyDescent="0.25">
      <c r="M518" s="1"/>
      <c r="N518" s="1"/>
    </row>
    <row r="519" spans="13:14" x14ac:dyDescent="0.25">
      <c r="M519" s="1"/>
      <c r="N519" s="1"/>
    </row>
    <row r="520" spans="13:14" x14ac:dyDescent="0.25">
      <c r="M520" s="1"/>
      <c r="N520" s="1"/>
    </row>
    <row r="521" spans="13:14" x14ac:dyDescent="0.25">
      <c r="M521" s="1"/>
      <c r="N521" s="1"/>
    </row>
    <row r="522" spans="13:14" x14ac:dyDescent="0.25">
      <c r="M522" s="1"/>
      <c r="N522" s="1"/>
    </row>
    <row r="523" spans="13:14" x14ac:dyDescent="0.25">
      <c r="M523" s="1"/>
      <c r="N523" s="1"/>
    </row>
    <row r="524" spans="13:14" x14ac:dyDescent="0.25">
      <c r="M524" s="1"/>
      <c r="N524" s="1"/>
    </row>
    <row r="525" spans="13:14" x14ac:dyDescent="0.25">
      <c r="M525" s="1"/>
      <c r="N525" s="1"/>
    </row>
    <row r="526" spans="13:14" x14ac:dyDescent="0.25">
      <c r="M526" s="1"/>
      <c r="N526" s="1"/>
    </row>
    <row r="527" spans="13:14" x14ac:dyDescent="0.25">
      <c r="M527" s="1"/>
      <c r="N527" s="1"/>
    </row>
    <row r="528" spans="13:14" x14ac:dyDescent="0.25">
      <c r="M528" s="1"/>
      <c r="N528" s="1"/>
    </row>
    <row r="529" spans="13:14" x14ac:dyDescent="0.25">
      <c r="M529" s="1"/>
      <c r="N529" s="1"/>
    </row>
    <row r="530" spans="13:14" x14ac:dyDescent="0.25">
      <c r="M530" s="1"/>
      <c r="N530" s="1"/>
    </row>
    <row r="531" spans="13:14" x14ac:dyDescent="0.25">
      <c r="M531" s="1"/>
      <c r="N531" s="1"/>
    </row>
    <row r="532" spans="13:14" x14ac:dyDescent="0.25">
      <c r="M532" s="1"/>
      <c r="N532" s="1"/>
    </row>
    <row r="533" spans="13:14" x14ac:dyDescent="0.25">
      <c r="M533" s="1"/>
      <c r="N533" s="1"/>
    </row>
    <row r="534" spans="13:14" x14ac:dyDescent="0.25">
      <c r="M534" s="1"/>
      <c r="N534" s="1"/>
    </row>
    <row r="535" spans="13:14" x14ac:dyDescent="0.25">
      <c r="M535" s="1"/>
      <c r="N535" s="1"/>
    </row>
    <row r="536" spans="13:14" x14ac:dyDescent="0.25">
      <c r="M536" s="1"/>
      <c r="N536" s="1"/>
    </row>
    <row r="537" spans="13:14" x14ac:dyDescent="0.25">
      <c r="M537" s="1"/>
      <c r="N537" s="1"/>
    </row>
    <row r="538" spans="13:14" x14ac:dyDescent="0.25">
      <c r="M538" s="1"/>
      <c r="N538" s="1"/>
    </row>
    <row r="539" spans="13:14" x14ac:dyDescent="0.25">
      <c r="M539" s="1"/>
      <c r="N539" s="1"/>
    </row>
    <row r="540" spans="13:14" x14ac:dyDescent="0.25">
      <c r="M540" s="1"/>
      <c r="N540" s="1"/>
    </row>
    <row r="541" spans="13:14" x14ac:dyDescent="0.25">
      <c r="M541" s="1"/>
      <c r="N541" s="1"/>
    </row>
    <row r="542" spans="13:14" x14ac:dyDescent="0.25">
      <c r="M542" s="1"/>
      <c r="N542" s="1"/>
    </row>
    <row r="543" spans="13:14" x14ac:dyDescent="0.25">
      <c r="M543" s="1"/>
      <c r="N543" s="1"/>
    </row>
    <row r="544" spans="13:14" x14ac:dyDescent="0.25">
      <c r="M544" s="1"/>
      <c r="N544" s="1"/>
    </row>
    <row r="545" spans="13:14" x14ac:dyDescent="0.25">
      <c r="M545" s="1"/>
      <c r="N545" s="1"/>
    </row>
    <row r="546" spans="13:14" x14ac:dyDescent="0.25">
      <c r="M546" s="1"/>
      <c r="N546" s="1"/>
    </row>
    <row r="547" spans="13:14" x14ac:dyDescent="0.25">
      <c r="M547" s="1"/>
      <c r="N547" s="1"/>
    </row>
    <row r="548" spans="13:14" x14ac:dyDescent="0.25">
      <c r="M548" s="1"/>
      <c r="N548" s="1"/>
    </row>
    <row r="549" spans="13:14" x14ac:dyDescent="0.25">
      <c r="M549" s="1"/>
      <c r="N549" s="1"/>
    </row>
    <row r="550" spans="13:14" x14ac:dyDescent="0.25">
      <c r="M550" s="1"/>
      <c r="N550" s="1"/>
    </row>
    <row r="551" spans="13:14" x14ac:dyDescent="0.25">
      <c r="M551" s="1"/>
      <c r="N551" s="1"/>
    </row>
    <row r="552" spans="13:14" x14ac:dyDescent="0.25">
      <c r="M552" s="1"/>
      <c r="N552" s="1"/>
    </row>
    <row r="553" spans="13:14" x14ac:dyDescent="0.25">
      <c r="M553" s="1"/>
      <c r="N553" s="1"/>
    </row>
    <row r="554" spans="13:14" x14ac:dyDescent="0.25">
      <c r="M554" s="1"/>
      <c r="N554" s="1"/>
    </row>
    <row r="555" spans="13:14" x14ac:dyDescent="0.25">
      <c r="M555" s="1"/>
      <c r="N555" s="1"/>
    </row>
    <row r="556" spans="13:14" x14ac:dyDescent="0.25">
      <c r="M556" s="1"/>
      <c r="N556" s="1"/>
    </row>
    <row r="557" spans="13:14" x14ac:dyDescent="0.25">
      <c r="M557" s="1"/>
      <c r="N557" s="1"/>
    </row>
    <row r="558" spans="13:14" x14ac:dyDescent="0.25">
      <c r="M558" s="1"/>
      <c r="N558" s="1"/>
    </row>
    <row r="559" spans="13:14" x14ac:dyDescent="0.25">
      <c r="M559" s="1"/>
      <c r="N559" s="1"/>
    </row>
    <row r="560" spans="13:14" x14ac:dyDescent="0.25">
      <c r="M560" s="1"/>
      <c r="N560" s="1"/>
    </row>
    <row r="561" spans="13:14" x14ac:dyDescent="0.25">
      <c r="M561" s="1"/>
      <c r="N561" s="1"/>
    </row>
    <row r="562" spans="13:14" x14ac:dyDescent="0.25">
      <c r="M562" s="1"/>
      <c r="N562" s="1"/>
    </row>
    <row r="563" spans="13:14" x14ac:dyDescent="0.25">
      <c r="M563" s="1"/>
      <c r="N563" s="1"/>
    </row>
    <row r="564" spans="13:14" x14ac:dyDescent="0.25">
      <c r="M564" s="1"/>
      <c r="N564" s="1"/>
    </row>
    <row r="565" spans="13:14" x14ac:dyDescent="0.25">
      <c r="M565" s="1"/>
      <c r="N565" s="1"/>
    </row>
    <row r="566" spans="13:14" x14ac:dyDescent="0.25">
      <c r="M566" s="1"/>
      <c r="N566" s="1"/>
    </row>
    <row r="567" spans="13:14" x14ac:dyDescent="0.25">
      <c r="M567" s="1"/>
      <c r="N567" s="1"/>
    </row>
    <row r="568" spans="13:14" x14ac:dyDescent="0.25">
      <c r="M568" s="1"/>
      <c r="N568" s="1"/>
    </row>
    <row r="569" spans="13:14" x14ac:dyDescent="0.25">
      <c r="M569" s="1"/>
      <c r="N569" s="1"/>
    </row>
    <row r="570" spans="13:14" x14ac:dyDescent="0.25">
      <c r="M570" s="1"/>
      <c r="N570" s="1"/>
    </row>
    <row r="571" spans="13:14" x14ac:dyDescent="0.25">
      <c r="M571" s="1"/>
      <c r="N571" s="1"/>
    </row>
    <row r="572" spans="13:14" x14ac:dyDescent="0.25">
      <c r="M572" s="1"/>
      <c r="N572" s="1"/>
    </row>
    <row r="573" spans="13:14" x14ac:dyDescent="0.25">
      <c r="M573" s="1"/>
      <c r="N573" s="1"/>
    </row>
    <row r="574" spans="13:14" x14ac:dyDescent="0.25">
      <c r="M574" s="1"/>
      <c r="N574" s="1"/>
    </row>
    <row r="575" spans="13:14" x14ac:dyDescent="0.25">
      <c r="M575" s="1"/>
      <c r="N575" s="1"/>
    </row>
    <row r="576" spans="13:14" x14ac:dyDescent="0.25">
      <c r="M576" s="1"/>
      <c r="N576" s="1"/>
    </row>
    <row r="577" spans="13:14" x14ac:dyDescent="0.25">
      <c r="M577" s="1"/>
      <c r="N577" s="1"/>
    </row>
    <row r="578" spans="13:14" x14ac:dyDescent="0.25">
      <c r="M578" s="1"/>
      <c r="N578" s="1"/>
    </row>
    <row r="579" spans="13:14" x14ac:dyDescent="0.25">
      <c r="M579" s="1"/>
      <c r="N579" s="1"/>
    </row>
    <row r="580" spans="13:14" x14ac:dyDescent="0.25">
      <c r="M580" s="1"/>
      <c r="N580" s="1"/>
    </row>
    <row r="581" spans="13:14" x14ac:dyDescent="0.25">
      <c r="M581" s="1"/>
      <c r="N581" s="1"/>
    </row>
    <row r="582" spans="13:14" x14ac:dyDescent="0.25">
      <c r="M582" s="1"/>
      <c r="N582" s="1"/>
    </row>
    <row r="583" spans="13:14" x14ac:dyDescent="0.25">
      <c r="M583" s="1"/>
      <c r="N583" s="1"/>
    </row>
    <row r="584" spans="13:14" x14ac:dyDescent="0.25">
      <c r="M584" s="1"/>
      <c r="N584" s="1"/>
    </row>
    <row r="585" spans="13:14" x14ac:dyDescent="0.25">
      <c r="M585" s="1"/>
      <c r="N585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309"/>
  <sheetViews>
    <sheetView workbookViewId="0">
      <selection activeCell="B2" sqref="B2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9" x14ac:dyDescent="0.25">
      <c r="A1" s="3" t="s">
        <v>194</v>
      </c>
      <c r="B1" s="20">
        <v>0.59933709163611248</v>
      </c>
      <c r="E1" s="3" t="s">
        <v>202</v>
      </c>
      <c r="F1" s="21">
        <f>SUM(I6:I16)</f>
        <v>8.9864898673551163</v>
      </c>
    </row>
    <row r="2" spans="1:9" x14ac:dyDescent="0.25">
      <c r="A2" s="3" t="s">
        <v>195</v>
      </c>
      <c r="B2" s="20">
        <v>0.1046657248508269</v>
      </c>
      <c r="E2" s="3" t="s">
        <v>203</v>
      </c>
      <c r="F2">
        <f>COUNT(E6:E16)-2-1</f>
        <v>7</v>
      </c>
    </row>
    <row r="3" spans="1:9" x14ac:dyDescent="0.25">
      <c r="A3" s="3" t="s">
        <v>197</v>
      </c>
      <c r="B3" s="21">
        <f>SUM(C6:C173)</f>
        <v>-464.94018478071968</v>
      </c>
      <c r="E3" s="3" t="s">
        <v>204</v>
      </c>
      <c r="F3" s="19">
        <f>_xlfn.CHISQ.DIST.RT(F1,F2)</f>
        <v>0.25362747582298623</v>
      </c>
    </row>
    <row r="5" spans="1:9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</row>
    <row r="6" spans="1:9" x14ac:dyDescent="0.25">
      <c r="A6">
        <v>0</v>
      </c>
      <c r="B6" s="19">
        <f t="shared" ref="B6:B37" si="0">_xlfn.GAMMA($B$1+A6)/(_xlfn.GAMMA($B$1)*FACT(A6))*(($B$2/($B$2+1))^$B$1)*(1/($B$2+1))^A6</f>
        <v>0.2435693301357216</v>
      </c>
      <c r="C6" s="22">
        <f>LN(B6)</f>
        <v>-1.4123536536355072</v>
      </c>
      <c r="E6">
        <v>0</v>
      </c>
      <c r="F6" s="19">
        <f t="shared" ref="F6:F15" si="1">_xlfn.GAMMA($B$1+E6)/(_xlfn.GAMMA($B$1)*FACT(E6))*(($B$2/($B$2+1))^$B$1)*(1/($B$2+1))^E6</f>
        <v>0.2435693301357216</v>
      </c>
      <c r="G6">
        <f>COUNTIF($A$6:$A$172,E6)</f>
        <v>36</v>
      </c>
      <c r="H6" s="21">
        <f>SUM($G$6:$G$16)*F6</f>
        <v>40.676078132665509</v>
      </c>
      <c r="I6" s="20">
        <f>(G6-H6)^2/H6</f>
        <v>0.53755690584223226</v>
      </c>
    </row>
    <row r="7" spans="1:9" x14ac:dyDescent="0.25">
      <c r="A7">
        <v>0</v>
      </c>
      <c r="B7" s="19">
        <f t="shared" si="0"/>
        <v>0.2435693301357216</v>
      </c>
      <c r="C7" s="22">
        <f t="shared" ref="C7:C70" si="2">LN(B7)</f>
        <v>-1.4123536536355072</v>
      </c>
      <c r="E7">
        <v>1</v>
      </c>
      <c r="F7" s="19">
        <f t="shared" si="1"/>
        <v>0.13214869498645168</v>
      </c>
      <c r="G7">
        <f t="shared" ref="G7:G15" si="3">COUNTIF($A$6:$A$172,E7)</f>
        <v>28</v>
      </c>
      <c r="H7" s="21">
        <f>SUM($G$6:$G$16)*F7</f>
        <v>22.068832062737432</v>
      </c>
      <c r="I7" s="20">
        <f t="shared" ref="I7:I16" si="4">(G7-H7)^2/H7</f>
        <v>1.5940468892964115</v>
      </c>
    </row>
    <row r="8" spans="1:9" x14ac:dyDescent="0.25">
      <c r="A8">
        <v>0</v>
      </c>
      <c r="B8" s="19">
        <f t="shared" si="0"/>
        <v>0.2435693301357216</v>
      </c>
      <c r="C8" s="22">
        <f t="shared" si="2"/>
        <v>-1.4123536536355072</v>
      </c>
      <c r="E8">
        <v>2</v>
      </c>
      <c r="F8" s="19">
        <f t="shared" si="1"/>
        <v>9.5662563230012349E-2</v>
      </c>
      <c r="G8">
        <f t="shared" si="3"/>
        <v>13</v>
      </c>
      <c r="H8" s="21">
        <f>SUM($G$6:$G$16)*F8</f>
        <v>15.975648059412062</v>
      </c>
      <c r="I8" s="20">
        <f t="shared" si="4"/>
        <v>0.55424865023025782</v>
      </c>
    </row>
    <row r="9" spans="1:9" x14ac:dyDescent="0.25">
      <c r="A9">
        <v>0</v>
      </c>
      <c r="B9" s="19">
        <f t="shared" si="0"/>
        <v>0.2435693301357216</v>
      </c>
      <c r="C9" s="22">
        <f t="shared" si="2"/>
        <v>-1.4123536536355072</v>
      </c>
      <c r="E9">
        <v>3</v>
      </c>
      <c r="F9" s="19">
        <f t="shared" si="1"/>
        <v>7.5033029839059753E-2</v>
      </c>
      <c r="G9">
        <f t="shared" si="3"/>
        <v>15</v>
      </c>
      <c r="H9" s="21">
        <f>SUM($G$6:$G$16)*F9</f>
        <v>12.530515983122978</v>
      </c>
      <c r="I9" s="20">
        <f t="shared" si="4"/>
        <v>0.48667998331631201</v>
      </c>
    </row>
    <row r="10" spans="1:9" x14ac:dyDescent="0.25">
      <c r="A10">
        <v>0</v>
      </c>
      <c r="B10" s="19">
        <f t="shared" si="0"/>
        <v>0.2435693301357216</v>
      </c>
      <c r="C10" s="22">
        <f t="shared" si="2"/>
        <v>-1.4123536536355072</v>
      </c>
      <c r="E10">
        <v>4</v>
      </c>
      <c r="F10" s="19">
        <f t="shared" si="1"/>
        <v>6.1120111116427768E-2</v>
      </c>
      <c r="G10">
        <f t="shared" si="3"/>
        <v>13</v>
      </c>
      <c r="H10" s="21">
        <f>SUM($G$6:$G$16)*F10</f>
        <v>10.207058556443437</v>
      </c>
      <c r="I10" s="20">
        <f t="shared" si="4"/>
        <v>0.76422819208885229</v>
      </c>
    </row>
    <row r="11" spans="1:9" x14ac:dyDescent="0.25">
      <c r="A11">
        <v>0</v>
      </c>
      <c r="B11" s="19">
        <f t="shared" si="0"/>
        <v>0.2435693301357216</v>
      </c>
      <c r="C11" s="22">
        <f t="shared" si="2"/>
        <v>-1.4123536536355072</v>
      </c>
      <c r="E11">
        <v>5</v>
      </c>
      <c r="F11" s="19">
        <f t="shared" si="1"/>
        <v>5.0895395372327311E-2</v>
      </c>
      <c r="G11">
        <f t="shared" si="3"/>
        <v>11</v>
      </c>
      <c r="H11" s="21">
        <f t="shared" ref="H11" si="5">SUM($G$6:$G$16)*F11</f>
        <v>8.4995310271786604</v>
      </c>
      <c r="I11" s="20">
        <f t="shared" si="4"/>
        <v>0.73561059593162192</v>
      </c>
    </row>
    <row r="12" spans="1:9" x14ac:dyDescent="0.25">
      <c r="A12">
        <v>2</v>
      </c>
      <c r="B12" s="19">
        <f t="shared" si="0"/>
        <v>9.5662563230012349E-2</v>
      </c>
      <c r="C12" s="22">
        <f t="shared" si="2"/>
        <v>-2.3469282458766325</v>
      </c>
      <c r="E12">
        <v>6</v>
      </c>
      <c r="F12" s="19">
        <f t="shared" si="1"/>
        <v>4.2996487337114399E-2</v>
      </c>
      <c r="G12">
        <f t="shared" si="3"/>
        <v>11</v>
      </c>
      <c r="H12" s="21">
        <f>SUM($G$6:$G$16)*F12</f>
        <v>7.1804133852981042</v>
      </c>
      <c r="I12" s="20">
        <f t="shared" si="4"/>
        <v>2.0318108616255102</v>
      </c>
    </row>
    <row r="13" spans="1:9" x14ac:dyDescent="0.25">
      <c r="A13">
        <v>0</v>
      </c>
      <c r="B13" s="19">
        <f t="shared" si="0"/>
        <v>0.2435693301357216</v>
      </c>
      <c r="C13" s="22">
        <f t="shared" si="2"/>
        <v>-1.4123536536355072</v>
      </c>
      <c r="E13">
        <v>7</v>
      </c>
      <c r="F13" s="19">
        <f t="shared" si="1"/>
        <v>3.6694786914217035E-2</v>
      </c>
      <c r="G13">
        <f t="shared" si="3"/>
        <v>5</v>
      </c>
      <c r="H13" s="21">
        <f>SUM($G$6:$G$16)*F13</f>
        <v>6.1280294146742449</v>
      </c>
      <c r="I13" s="20">
        <f t="shared" si="4"/>
        <v>0.20764429709219348</v>
      </c>
    </row>
    <row r="14" spans="1:9" x14ac:dyDescent="0.25">
      <c r="A14">
        <v>1</v>
      </c>
      <c r="B14" s="19">
        <f t="shared" si="0"/>
        <v>0.13214869498645168</v>
      </c>
      <c r="C14" s="22">
        <f t="shared" si="2"/>
        <v>-2.0238275132250059</v>
      </c>
      <c r="E14">
        <v>8</v>
      </c>
      <c r="F14" s="19">
        <f t="shared" si="1"/>
        <v>3.1554348183536418E-2</v>
      </c>
      <c r="G14">
        <f t="shared" si="3"/>
        <v>3</v>
      </c>
      <c r="H14" s="21">
        <f>SUM($G$6:$G$16)*F14</f>
        <v>5.2695761466505822</v>
      </c>
      <c r="I14" s="20">
        <f t="shared" si="4"/>
        <v>0.97749339645074462</v>
      </c>
    </row>
    <row r="15" spans="1:9" x14ac:dyDescent="0.25">
      <c r="A15">
        <v>1</v>
      </c>
      <c r="B15" s="19">
        <f t="shared" si="0"/>
        <v>0.13214869498645168</v>
      </c>
      <c r="C15" s="22">
        <f t="shared" si="2"/>
        <v>-2.0238275132250059</v>
      </c>
      <c r="E15">
        <v>9</v>
      </c>
      <c r="F15" s="19">
        <f t="shared" si="1"/>
        <v>2.7292970034364181E-2</v>
      </c>
      <c r="G15">
        <f t="shared" si="3"/>
        <v>4</v>
      </c>
      <c r="H15" s="21">
        <f>SUM($G$6:$G$16)*F15</f>
        <v>4.5579259957388185</v>
      </c>
      <c r="I15" s="20">
        <f t="shared" si="4"/>
        <v>6.829453067297879E-2</v>
      </c>
    </row>
    <row r="16" spans="1:9" x14ac:dyDescent="0.25">
      <c r="A16">
        <v>1</v>
      </c>
      <c r="B16" s="19">
        <f t="shared" si="0"/>
        <v>0.13214869498645168</v>
      </c>
      <c r="C16" s="22">
        <f t="shared" si="2"/>
        <v>-2.0238275132250059</v>
      </c>
      <c r="E16" s="7" t="s">
        <v>199</v>
      </c>
      <c r="F16" s="19">
        <f>1-SUM(F6:F15)</f>
        <v>0.20303228285076746</v>
      </c>
      <c r="G16">
        <f>COUNTIF($A$6:$A$172,"&gt;="&amp;10)</f>
        <v>28</v>
      </c>
      <c r="H16" s="21">
        <f>SUM($G$6:$G$16)*F16</f>
        <v>33.906391236078164</v>
      </c>
      <c r="I16" s="20">
        <f t="shared" si="4"/>
        <v>1.0288755648079999</v>
      </c>
    </row>
    <row r="17" spans="1:3" x14ac:dyDescent="0.25">
      <c r="A17">
        <v>4</v>
      </c>
      <c r="B17" s="19">
        <f t="shared" si="0"/>
        <v>6.1120111116427768E-2</v>
      </c>
      <c r="C17" s="22">
        <f t="shared" si="2"/>
        <v>-2.7949143161211434</v>
      </c>
    </row>
    <row r="18" spans="1:3" x14ac:dyDescent="0.25">
      <c r="A18">
        <v>1</v>
      </c>
      <c r="B18" s="19">
        <f t="shared" si="0"/>
        <v>0.13214869498645168</v>
      </c>
      <c r="C18" s="22">
        <f t="shared" si="2"/>
        <v>-2.0238275132250059</v>
      </c>
    </row>
    <row r="19" spans="1:3" x14ac:dyDescent="0.25">
      <c r="A19">
        <v>0</v>
      </c>
      <c r="B19" s="19">
        <f t="shared" si="0"/>
        <v>0.2435693301357216</v>
      </c>
      <c r="C19" s="22">
        <f t="shared" si="2"/>
        <v>-1.4123536536355072</v>
      </c>
    </row>
    <row r="20" spans="1:3" x14ac:dyDescent="0.25">
      <c r="A20">
        <v>0</v>
      </c>
      <c r="B20" s="19">
        <f t="shared" si="0"/>
        <v>0.2435693301357216</v>
      </c>
      <c r="C20" s="22">
        <f t="shared" si="2"/>
        <v>-1.4123536536355072</v>
      </c>
    </row>
    <row r="21" spans="1:3" x14ac:dyDescent="0.25">
      <c r="A21">
        <v>1</v>
      </c>
      <c r="B21" s="19">
        <f t="shared" si="0"/>
        <v>0.13214869498645168</v>
      </c>
      <c r="C21" s="22">
        <f t="shared" si="2"/>
        <v>-2.0238275132250059</v>
      </c>
    </row>
    <row r="22" spans="1:3" x14ac:dyDescent="0.25">
      <c r="A22">
        <v>1</v>
      </c>
      <c r="B22" s="19">
        <f t="shared" si="0"/>
        <v>0.13214869498645168</v>
      </c>
      <c r="C22" s="22">
        <f t="shared" si="2"/>
        <v>-2.0238275132250059</v>
      </c>
    </row>
    <row r="23" spans="1:3" x14ac:dyDescent="0.25">
      <c r="A23">
        <v>5</v>
      </c>
      <c r="B23" s="19">
        <f t="shared" si="0"/>
        <v>5.0895395372327311E-2</v>
      </c>
      <c r="C23" s="22">
        <f t="shared" si="2"/>
        <v>-2.977982823715684</v>
      </c>
    </row>
    <row r="24" spans="1:3" x14ac:dyDescent="0.25">
      <c r="A24">
        <v>1</v>
      </c>
      <c r="B24" s="19">
        <f t="shared" si="0"/>
        <v>0.13214869498645168</v>
      </c>
      <c r="C24" s="22">
        <f t="shared" si="2"/>
        <v>-2.0238275132250059</v>
      </c>
    </row>
    <row r="25" spans="1:3" x14ac:dyDescent="0.25">
      <c r="A25">
        <v>3</v>
      </c>
      <c r="B25" s="19">
        <f t="shared" si="0"/>
        <v>7.5033029839059753E-2</v>
      </c>
      <c r="C25" s="22">
        <f t="shared" si="2"/>
        <v>-2.5898268645383693</v>
      </c>
    </row>
    <row r="26" spans="1:3" x14ac:dyDescent="0.25">
      <c r="A26">
        <v>3</v>
      </c>
      <c r="B26" s="19">
        <f t="shared" si="0"/>
        <v>7.5033029839059753E-2</v>
      </c>
      <c r="C26" s="22">
        <f t="shared" si="2"/>
        <v>-2.5898268645383693</v>
      </c>
    </row>
    <row r="27" spans="1:3" x14ac:dyDescent="0.25">
      <c r="A27">
        <v>0</v>
      </c>
      <c r="B27" s="19">
        <f t="shared" si="0"/>
        <v>0.2435693301357216</v>
      </c>
      <c r="C27" s="22">
        <f t="shared" si="2"/>
        <v>-1.4123536536355072</v>
      </c>
    </row>
    <row r="28" spans="1:3" x14ac:dyDescent="0.25">
      <c r="A28">
        <v>2</v>
      </c>
      <c r="B28" s="19">
        <f t="shared" si="0"/>
        <v>9.5662563230012349E-2</v>
      </c>
      <c r="C28" s="22">
        <f t="shared" si="2"/>
        <v>-2.3469282458766325</v>
      </c>
    </row>
    <row r="29" spans="1:3" x14ac:dyDescent="0.25">
      <c r="A29">
        <v>1</v>
      </c>
      <c r="B29" s="19">
        <f t="shared" si="0"/>
        <v>0.13214869498645168</v>
      </c>
      <c r="C29" s="22">
        <f t="shared" si="2"/>
        <v>-2.0238275132250059</v>
      </c>
    </row>
    <row r="30" spans="1:3" x14ac:dyDescent="0.25">
      <c r="A30">
        <v>1</v>
      </c>
      <c r="B30" s="19">
        <f t="shared" si="0"/>
        <v>0.13214869498645168</v>
      </c>
      <c r="C30" s="22">
        <f t="shared" si="2"/>
        <v>-2.0238275132250059</v>
      </c>
    </row>
    <row r="31" spans="1:3" x14ac:dyDescent="0.25">
      <c r="A31">
        <v>1</v>
      </c>
      <c r="B31" s="19">
        <f t="shared" si="0"/>
        <v>0.13214869498645168</v>
      </c>
      <c r="C31" s="22">
        <f t="shared" si="2"/>
        <v>-2.0238275132250059</v>
      </c>
    </row>
    <row r="32" spans="1:3" x14ac:dyDescent="0.25">
      <c r="A32">
        <v>0</v>
      </c>
      <c r="B32" s="19">
        <f t="shared" si="0"/>
        <v>0.2435693301357216</v>
      </c>
      <c r="C32" s="22">
        <f t="shared" si="2"/>
        <v>-1.4123536536355072</v>
      </c>
    </row>
    <row r="33" spans="1:3" x14ac:dyDescent="0.25">
      <c r="A33">
        <v>1</v>
      </c>
      <c r="B33" s="19">
        <f t="shared" si="0"/>
        <v>0.13214869498645168</v>
      </c>
      <c r="C33" s="22">
        <f t="shared" si="2"/>
        <v>-2.0238275132250059</v>
      </c>
    </row>
    <row r="34" spans="1:3" x14ac:dyDescent="0.25">
      <c r="A34">
        <v>2</v>
      </c>
      <c r="B34" s="19">
        <f t="shared" si="0"/>
        <v>9.5662563230012349E-2</v>
      </c>
      <c r="C34" s="22">
        <f t="shared" si="2"/>
        <v>-2.3469282458766325</v>
      </c>
    </row>
    <row r="35" spans="1:3" x14ac:dyDescent="0.25">
      <c r="A35">
        <v>0</v>
      </c>
      <c r="B35" s="19">
        <f t="shared" si="0"/>
        <v>0.2435693301357216</v>
      </c>
      <c r="C35" s="22">
        <f t="shared" si="2"/>
        <v>-1.4123536536355072</v>
      </c>
    </row>
    <row r="36" spans="1:3" x14ac:dyDescent="0.25">
      <c r="A36">
        <v>0</v>
      </c>
      <c r="B36" s="19">
        <f t="shared" si="0"/>
        <v>0.2435693301357216</v>
      </c>
      <c r="C36" s="22">
        <f t="shared" si="2"/>
        <v>-1.4123536536355072</v>
      </c>
    </row>
    <row r="37" spans="1:3" x14ac:dyDescent="0.25">
      <c r="A37">
        <v>0</v>
      </c>
      <c r="B37" s="19">
        <f t="shared" si="0"/>
        <v>0.2435693301357216</v>
      </c>
      <c r="C37" s="22">
        <f t="shared" si="2"/>
        <v>-1.4123536536355072</v>
      </c>
    </row>
    <row r="38" spans="1:3" x14ac:dyDescent="0.25">
      <c r="A38">
        <v>4</v>
      </c>
      <c r="B38" s="19">
        <f t="shared" ref="B38:B69" si="6">_xlfn.GAMMA($B$1+A38)/(_xlfn.GAMMA($B$1)*FACT(A38))*(($B$2/($B$2+1))^$B$1)*(1/($B$2+1))^A38</f>
        <v>6.1120111116427768E-2</v>
      </c>
      <c r="C38" s="22">
        <f t="shared" si="2"/>
        <v>-2.7949143161211434</v>
      </c>
    </row>
    <row r="39" spans="1:3" x14ac:dyDescent="0.25">
      <c r="A39">
        <v>6</v>
      </c>
      <c r="B39" s="19">
        <f t="shared" si="6"/>
        <v>4.2996487337114399E-2</v>
      </c>
      <c r="C39" s="22">
        <f t="shared" si="2"/>
        <v>-3.1466368564599199</v>
      </c>
    </row>
    <row r="40" spans="1:3" x14ac:dyDescent="0.25">
      <c r="A40">
        <v>15</v>
      </c>
      <c r="B40" s="19">
        <f t="shared" si="6"/>
        <v>1.2304972093021218E-2</v>
      </c>
      <c r="C40" s="22">
        <f t="shared" si="2"/>
        <v>-4.3977518630798267</v>
      </c>
    </row>
    <row r="41" spans="1:3" x14ac:dyDescent="0.25">
      <c r="A41">
        <v>0</v>
      </c>
      <c r="B41" s="19">
        <f t="shared" si="6"/>
        <v>0.2435693301357216</v>
      </c>
      <c r="C41" s="22">
        <f t="shared" si="2"/>
        <v>-1.4123536536355072</v>
      </c>
    </row>
    <row r="42" spans="1:3" x14ac:dyDescent="0.25">
      <c r="A42">
        <v>5</v>
      </c>
      <c r="B42" s="19">
        <f t="shared" si="6"/>
        <v>5.0895395372327311E-2</v>
      </c>
      <c r="C42" s="22">
        <f t="shared" si="2"/>
        <v>-2.977982823715684</v>
      </c>
    </row>
    <row r="43" spans="1:3" x14ac:dyDescent="0.25">
      <c r="A43">
        <v>15</v>
      </c>
      <c r="B43" s="19">
        <f t="shared" si="6"/>
        <v>1.2304972093021218E-2</v>
      </c>
      <c r="C43" s="22">
        <f t="shared" si="2"/>
        <v>-4.3977518630798267</v>
      </c>
    </row>
    <row r="44" spans="1:3" x14ac:dyDescent="0.25">
      <c r="A44">
        <v>13</v>
      </c>
      <c r="B44" s="19">
        <f t="shared" si="6"/>
        <v>1.5882205488476443E-2</v>
      </c>
      <c r="C44" s="22">
        <f t="shared" si="2"/>
        <v>-4.1425559481419665</v>
      </c>
    </row>
    <row r="45" spans="1:3" x14ac:dyDescent="0.25">
      <c r="A45">
        <v>0</v>
      </c>
      <c r="B45" s="19">
        <f t="shared" si="6"/>
        <v>0.2435693301357216</v>
      </c>
      <c r="C45" s="22">
        <f t="shared" si="2"/>
        <v>-1.4123536536355072</v>
      </c>
    </row>
    <row r="46" spans="1:3" x14ac:dyDescent="0.25">
      <c r="A46">
        <v>9</v>
      </c>
      <c r="B46" s="19">
        <f t="shared" si="6"/>
        <v>2.7292970034364181E-2</v>
      </c>
      <c r="C46" s="22">
        <f t="shared" si="2"/>
        <v>-3.6011261178508227</v>
      </c>
    </row>
    <row r="47" spans="1:3" x14ac:dyDescent="0.25">
      <c r="A47">
        <v>0</v>
      </c>
      <c r="B47" s="19">
        <f t="shared" si="6"/>
        <v>0.2435693301357216</v>
      </c>
      <c r="C47" s="22">
        <f t="shared" si="2"/>
        <v>-1.4123536536355072</v>
      </c>
    </row>
    <row r="48" spans="1:3" x14ac:dyDescent="0.25">
      <c r="A48">
        <v>0</v>
      </c>
      <c r="B48" s="19">
        <f t="shared" si="6"/>
        <v>0.2435693301357216</v>
      </c>
      <c r="C48" s="22">
        <f t="shared" si="2"/>
        <v>-1.4123536536355072</v>
      </c>
    </row>
    <row r="49" spans="1:3" x14ac:dyDescent="0.25">
      <c r="A49">
        <v>0</v>
      </c>
      <c r="B49" s="19">
        <f t="shared" si="6"/>
        <v>0.2435693301357216</v>
      </c>
      <c r="C49" s="22">
        <f t="shared" si="2"/>
        <v>-1.4123536536355072</v>
      </c>
    </row>
    <row r="50" spans="1:3" x14ac:dyDescent="0.25">
      <c r="A50">
        <v>1</v>
      </c>
      <c r="B50" s="19">
        <f t="shared" si="6"/>
        <v>0.13214869498645168</v>
      </c>
      <c r="C50" s="22">
        <f t="shared" si="2"/>
        <v>-2.0238275132250059</v>
      </c>
    </row>
    <row r="51" spans="1:3" x14ac:dyDescent="0.25">
      <c r="A51">
        <v>8</v>
      </c>
      <c r="B51" s="19">
        <f t="shared" si="6"/>
        <v>3.1554348183536418E-2</v>
      </c>
      <c r="C51" s="22">
        <f t="shared" si="2"/>
        <v>-3.4560438806784903</v>
      </c>
    </row>
    <row r="52" spans="1:3" x14ac:dyDescent="0.25">
      <c r="A52">
        <v>5</v>
      </c>
      <c r="B52" s="19">
        <f t="shared" si="6"/>
        <v>5.0895395372327311E-2</v>
      </c>
      <c r="C52" s="22">
        <f t="shared" si="2"/>
        <v>-2.977982823715684</v>
      </c>
    </row>
    <row r="53" spans="1:3" x14ac:dyDescent="0.25">
      <c r="A53">
        <v>9</v>
      </c>
      <c r="B53" s="19">
        <f t="shared" si="6"/>
        <v>2.7292970034364181E-2</v>
      </c>
      <c r="C53" s="22">
        <f t="shared" si="2"/>
        <v>-3.6011261178508227</v>
      </c>
    </row>
    <row r="54" spans="1:3" x14ac:dyDescent="0.25">
      <c r="A54">
        <v>2</v>
      </c>
      <c r="B54" s="19">
        <f t="shared" si="6"/>
        <v>9.5662563230012349E-2</v>
      </c>
      <c r="C54" s="22">
        <f t="shared" si="2"/>
        <v>-2.3469282458766325</v>
      </c>
    </row>
    <row r="55" spans="1:3" x14ac:dyDescent="0.25">
      <c r="A55">
        <v>0</v>
      </c>
      <c r="B55" s="19">
        <f t="shared" si="6"/>
        <v>0.2435693301357216</v>
      </c>
      <c r="C55" s="22">
        <f t="shared" si="2"/>
        <v>-1.4123536536355072</v>
      </c>
    </row>
    <row r="56" spans="1:3" x14ac:dyDescent="0.25">
      <c r="A56">
        <v>0</v>
      </c>
      <c r="B56" s="19">
        <f t="shared" si="6"/>
        <v>0.2435693301357216</v>
      </c>
      <c r="C56" s="22">
        <f t="shared" si="2"/>
        <v>-1.4123536536355072</v>
      </c>
    </row>
    <row r="57" spans="1:3" x14ac:dyDescent="0.25">
      <c r="A57">
        <v>0</v>
      </c>
      <c r="B57" s="19">
        <f t="shared" si="6"/>
        <v>0.2435693301357216</v>
      </c>
      <c r="C57" s="22">
        <f t="shared" si="2"/>
        <v>-1.4123536536355072</v>
      </c>
    </row>
    <row r="58" spans="1:3" x14ac:dyDescent="0.25">
      <c r="A58">
        <v>2</v>
      </c>
      <c r="B58" s="19">
        <f t="shared" si="6"/>
        <v>9.5662563230012349E-2</v>
      </c>
      <c r="C58" s="22">
        <f t="shared" si="2"/>
        <v>-2.3469282458766325</v>
      </c>
    </row>
    <row r="59" spans="1:3" x14ac:dyDescent="0.25">
      <c r="A59">
        <v>0</v>
      </c>
      <c r="B59" s="19">
        <f t="shared" si="6"/>
        <v>0.2435693301357216</v>
      </c>
      <c r="C59" s="22">
        <f t="shared" si="2"/>
        <v>-1.4123536536355072</v>
      </c>
    </row>
    <row r="60" spans="1:3" x14ac:dyDescent="0.25">
      <c r="A60">
        <v>0</v>
      </c>
      <c r="B60" s="19">
        <f t="shared" si="6"/>
        <v>0.2435693301357216</v>
      </c>
      <c r="C60" s="22">
        <f t="shared" si="2"/>
        <v>-1.4123536536355072</v>
      </c>
    </row>
    <row r="61" spans="1:3" x14ac:dyDescent="0.25">
      <c r="A61">
        <v>0</v>
      </c>
      <c r="B61" s="19">
        <f t="shared" si="6"/>
        <v>0.2435693301357216</v>
      </c>
      <c r="C61" s="22">
        <f t="shared" si="2"/>
        <v>-1.4123536536355072</v>
      </c>
    </row>
    <row r="62" spans="1:3" x14ac:dyDescent="0.25">
      <c r="A62">
        <v>4</v>
      </c>
      <c r="B62" s="19">
        <f t="shared" si="6"/>
        <v>6.1120111116427768E-2</v>
      </c>
      <c r="C62" s="22">
        <f t="shared" si="2"/>
        <v>-2.7949143161211434</v>
      </c>
    </row>
    <row r="63" spans="1:3" x14ac:dyDescent="0.25">
      <c r="A63">
        <v>1</v>
      </c>
      <c r="B63" s="19">
        <f t="shared" si="6"/>
        <v>0.13214869498645168</v>
      </c>
      <c r="C63" s="22">
        <f t="shared" si="2"/>
        <v>-2.0238275132250059</v>
      </c>
    </row>
    <row r="64" spans="1:3" x14ac:dyDescent="0.25">
      <c r="A64">
        <v>4</v>
      </c>
      <c r="B64" s="19">
        <f t="shared" si="6"/>
        <v>6.1120111116427768E-2</v>
      </c>
      <c r="C64" s="22">
        <f t="shared" si="2"/>
        <v>-2.7949143161211434</v>
      </c>
    </row>
    <row r="65" spans="1:3" x14ac:dyDescent="0.25">
      <c r="A65">
        <v>0</v>
      </c>
      <c r="B65" s="19">
        <f t="shared" si="6"/>
        <v>0.2435693301357216</v>
      </c>
      <c r="C65" s="22">
        <f t="shared" si="2"/>
        <v>-1.4123536536355072</v>
      </c>
    </row>
    <row r="66" spans="1:3" x14ac:dyDescent="0.25">
      <c r="A66">
        <v>0</v>
      </c>
      <c r="B66" s="19">
        <f t="shared" si="6"/>
        <v>0.2435693301357216</v>
      </c>
      <c r="C66" s="22">
        <f t="shared" si="2"/>
        <v>-1.4123536536355072</v>
      </c>
    </row>
    <row r="67" spans="1:3" x14ac:dyDescent="0.25">
      <c r="A67">
        <v>0</v>
      </c>
      <c r="B67" s="19">
        <f t="shared" si="6"/>
        <v>0.2435693301357216</v>
      </c>
      <c r="C67" s="22">
        <f t="shared" si="2"/>
        <v>-1.4123536536355072</v>
      </c>
    </row>
    <row r="68" spans="1:3" x14ac:dyDescent="0.25">
      <c r="A68">
        <v>3</v>
      </c>
      <c r="B68" s="19">
        <f t="shared" si="6"/>
        <v>7.5033029839059753E-2</v>
      </c>
      <c r="C68" s="22">
        <f t="shared" si="2"/>
        <v>-2.5898268645383693</v>
      </c>
    </row>
    <row r="69" spans="1:3" x14ac:dyDescent="0.25">
      <c r="A69">
        <v>0</v>
      </c>
      <c r="B69" s="19">
        <f t="shared" si="6"/>
        <v>0.2435693301357216</v>
      </c>
      <c r="C69" s="22">
        <f t="shared" si="2"/>
        <v>-1.4123536536355072</v>
      </c>
    </row>
    <row r="70" spans="1:3" x14ac:dyDescent="0.25">
      <c r="A70">
        <v>5</v>
      </c>
      <c r="B70" s="19">
        <f t="shared" ref="B70:B101" si="7">_xlfn.GAMMA($B$1+A70)/(_xlfn.GAMMA($B$1)*FACT(A70))*(($B$2/($B$2+1))^$B$1)*(1/($B$2+1))^A70</f>
        <v>5.0895395372327311E-2</v>
      </c>
      <c r="C70" s="22">
        <f t="shared" si="2"/>
        <v>-2.977982823715684</v>
      </c>
    </row>
    <row r="71" spans="1:3" x14ac:dyDescent="0.25">
      <c r="A71">
        <v>8</v>
      </c>
      <c r="B71" s="19">
        <f t="shared" si="7"/>
        <v>3.1554348183536418E-2</v>
      </c>
      <c r="C71" s="22">
        <f t="shared" ref="C71:C134" si="8">LN(B71)</f>
        <v>-3.4560438806784903</v>
      </c>
    </row>
    <row r="72" spans="1:3" x14ac:dyDescent="0.25">
      <c r="A72">
        <v>11</v>
      </c>
      <c r="B72" s="19">
        <f t="shared" si="7"/>
        <v>2.0687894937675831E-2</v>
      </c>
      <c r="C72" s="22">
        <f t="shared" si="8"/>
        <v>-3.8782065353841388</v>
      </c>
    </row>
    <row r="73" spans="1:3" x14ac:dyDescent="0.25">
      <c r="A73">
        <v>5</v>
      </c>
      <c r="B73" s="19">
        <f t="shared" si="7"/>
        <v>5.0895395372327311E-2</v>
      </c>
      <c r="C73" s="22">
        <f t="shared" si="8"/>
        <v>-2.977982823715684</v>
      </c>
    </row>
    <row r="74" spans="1:3" x14ac:dyDescent="0.25">
      <c r="A74">
        <v>2</v>
      </c>
      <c r="B74" s="19">
        <f t="shared" si="7"/>
        <v>9.5662563230012349E-2</v>
      </c>
      <c r="C74" s="22">
        <f t="shared" si="8"/>
        <v>-2.3469282458766325</v>
      </c>
    </row>
    <row r="75" spans="1:3" x14ac:dyDescent="0.25">
      <c r="A75">
        <v>5</v>
      </c>
      <c r="B75" s="19">
        <f t="shared" si="7"/>
        <v>5.0895395372327311E-2</v>
      </c>
      <c r="C75" s="22">
        <f t="shared" si="8"/>
        <v>-2.977982823715684</v>
      </c>
    </row>
    <row r="76" spans="1:3" x14ac:dyDescent="0.25">
      <c r="A76">
        <v>1</v>
      </c>
      <c r="B76" s="19">
        <f t="shared" si="7"/>
        <v>0.13214869498645168</v>
      </c>
      <c r="C76" s="22">
        <f t="shared" si="8"/>
        <v>-2.0238275132250059</v>
      </c>
    </row>
    <row r="77" spans="1:3" x14ac:dyDescent="0.25">
      <c r="A77">
        <v>3</v>
      </c>
      <c r="B77" s="19">
        <f t="shared" si="7"/>
        <v>7.5033029839059753E-2</v>
      </c>
      <c r="C77" s="22">
        <f t="shared" si="8"/>
        <v>-2.5898268645383693</v>
      </c>
    </row>
    <row r="78" spans="1:3" x14ac:dyDescent="0.25">
      <c r="A78">
        <v>4</v>
      </c>
      <c r="B78" s="19">
        <f t="shared" si="7"/>
        <v>6.1120111116427768E-2</v>
      </c>
      <c r="C78" s="22">
        <f t="shared" si="8"/>
        <v>-2.7949143161211434</v>
      </c>
    </row>
    <row r="79" spans="1:3" x14ac:dyDescent="0.25">
      <c r="A79">
        <v>4</v>
      </c>
      <c r="B79" s="19">
        <f t="shared" si="7"/>
        <v>6.1120111116427768E-2</v>
      </c>
      <c r="C79" s="22">
        <f t="shared" si="8"/>
        <v>-2.7949143161211434</v>
      </c>
    </row>
    <row r="80" spans="1:3" x14ac:dyDescent="0.25">
      <c r="A80">
        <v>2</v>
      </c>
      <c r="B80" s="19">
        <f t="shared" si="7"/>
        <v>9.5662563230012349E-2</v>
      </c>
      <c r="C80" s="22">
        <f t="shared" si="8"/>
        <v>-2.3469282458766325</v>
      </c>
    </row>
    <row r="81" spans="1:3" x14ac:dyDescent="0.25">
      <c r="A81">
        <v>3</v>
      </c>
      <c r="B81" s="19">
        <f t="shared" si="7"/>
        <v>7.5033029839059753E-2</v>
      </c>
      <c r="C81" s="22">
        <f t="shared" si="8"/>
        <v>-2.5898268645383693</v>
      </c>
    </row>
    <row r="82" spans="1:3" x14ac:dyDescent="0.25">
      <c r="A82">
        <v>1</v>
      </c>
      <c r="B82" s="19">
        <f t="shared" si="7"/>
        <v>0.13214869498645168</v>
      </c>
      <c r="C82" s="22">
        <f t="shared" si="8"/>
        <v>-2.0238275132250059</v>
      </c>
    </row>
    <row r="83" spans="1:3" x14ac:dyDescent="0.25">
      <c r="A83">
        <v>6</v>
      </c>
      <c r="B83" s="19">
        <f t="shared" si="7"/>
        <v>4.2996487337114399E-2</v>
      </c>
      <c r="C83" s="22">
        <f t="shared" si="8"/>
        <v>-3.1466368564599199</v>
      </c>
    </row>
    <row r="84" spans="1:3" x14ac:dyDescent="0.25">
      <c r="A84">
        <v>3</v>
      </c>
      <c r="B84" s="19">
        <f t="shared" si="7"/>
        <v>7.5033029839059753E-2</v>
      </c>
      <c r="C84" s="22">
        <f t="shared" si="8"/>
        <v>-2.5898268645383693</v>
      </c>
    </row>
    <row r="85" spans="1:3" x14ac:dyDescent="0.25">
      <c r="A85">
        <v>1</v>
      </c>
      <c r="B85" s="19">
        <f t="shared" si="7"/>
        <v>0.13214869498645168</v>
      </c>
      <c r="C85" s="22">
        <f t="shared" si="8"/>
        <v>-2.0238275132250059</v>
      </c>
    </row>
    <row r="86" spans="1:3" x14ac:dyDescent="0.25">
      <c r="A86">
        <v>5</v>
      </c>
      <c r="B86" s="19">
        <f t="shared" si="7"/>
        <v>5.0895395372327311E-2</v>
      </c>
      <c r="C86" s="22">
        <f t="shared" si="8"/>
        <v>-2.977982823715684</v>
      </c>
    </row>
    <row r="87" spans="1:3" x14ac:dyDescent="0.25">
      <c r="A87">
        <v>1</v>
      </c>
      <c r="B87" s="19">
        <f t="shared" si="7"/>
        <v>0.13214869498645168</v>
      </c>
      <c r="C87" s="22">
        <f t="shared" si="8"/>
        <v>-2.0238275132250059</v>
      </c>
    </row>
    <row r="88" spans="1:3" x14ac:dyDescent="0.25">
      <c r="A88">
        <v>2</v>
      </c>
      <c r="B88" s="19">
        <f t="shared" si="7"/>
        <v>9.5662563230012349E-2</v>
      </c>
      <c r="C88" s="22">
        <f t="shared" si="8"/>
        <v>-2.3469282458766325</v>
      </c>
    </row>
    <row r="89" spans="1:3" x14ac:dyDescent="0.25">
      <c r="A89">
        <v>0</v>
      </c>
      <c r="B89" s="19">
        <f t="shared" si="7"/>
        <v>0.2435693301357216</v>
      </c>
      <c r="C89" s="22">
        <f t="shared" si="8"/>
        <v>-1.4123536536355072</v>
      </c>
    </row>
    <row r="90" spans="1:3" x14ac:dyDescent="0.25">
      <c r="A90">
        <v>0</v>
      </c>
      <c r="B90" s="19">
        <f t="shared" si="7"/>
        <v>0.2435693301357216</v>
      </c>
      <c r="C90" s="22">
        <f t="shared" si="8"/>
        <v>-1.4123536536355072</v>
      </c>
    </row>
    <row r="91" spans="1:3" x14ac:dyDescent="0.25">
      <c r="A91">
        <v>0</v>
      </c>
      <c r="B91" s="19">
        <f t="shared" si="7"/>
        <v>0.2435693301357216</v>
      </c>
      <c r="C91" s="22">
        <f t="shared" si="8"/>
        <v>-1.4123536536355072</v>
      </c>
    </row>
    <row r="92" spans="1:3" x14ac:dyDescent="0.25">
      <c r="A92">
        <v>1</v>
      </c>
      <c r="B92" s="19">
        <f t="shared" si="7"/>
        <v>0.13214869498645168</v>
      </c>
      <c r="C92" s="22">
        <f t="shared" si="8"/>
        <v>-2.0238275132250059</v>
      </c>
    </row>
    <row r="93" spans="1:3" x14ac:dyDescent="0.25">
      <c r="A93">
        <v>1</v>
      </c>
      <c r="B93" s="19">
        <f t="shared" si="7"/>
        <v>0.13214869498645168</v>
      </c>
      <c r="C93" s="22">
        <f t="shared" si="8"/>
        <v>-2.0238275132250059</v>
      </c>
    </row>
    <row r="94" spans="1:3" x14ac:dyDescent="0.25">
      <c r="A94">
        <v>3</v>
      </c>
      <c r="B94" s="19">
        <f t="shared" si="7"/>
        <v>7.5033029839059753E-2</v>
      </c>
      <c r="C94" s="22">
        <f t="shared" si="8"/>
        <v>-2.5898268645383693</v>
      </c>
    </row>
    <row r="95" spans="1:3" x14ac:dyDescent="0.25">
      <c r="A95">
        <v>0</v>
      </c>
      <c r="B95" s="19">
        <f t="shared" si="7"/>
        <v>0.2435693301357216</v>
      </c>
      <c r="C95" s="22">
        <f t="shared" si="8"/>
        <v>-1.4123536536355072</v>
      </c>
    </row>
    <row r="96" spans="1:3" x14ac:dyDescent="0.25">
      <c r="A96">
        <v>2</v>
      </c>
      <c r="B96" s="19">
        <f t="shared" si="7"/>
        <v>9.5662563230012349E-2</v>
      </c>
      <c r="C96" s="22">
        <f t="shared" si="8"/>
        <v>-2.3469282458766325</v>
      </c>
    </row>
    <row r="97" spans="1:3" x14ac:dyDescent="0.25">
      <c r="A97">
        <v>3</v>
      </c>
      <c r="B97" s="19">
        <f t="shared" si="7"/>
        <v>7.5033029839059753E-2</v>
      </c>
      <c r="C97" s="22">
        <f t="shared" si="8"/>
        <v>-2.5898268645383693</v>
      </c>
    </row>
    <row r="98" spans="1:3" x14ac:dyDescent="0.25">
      <c r="A98">
        <v>3</v>
      </c>
      <c r="B98" s="19">
        <f t="shared" si="7"/>
        <v>7.5033029839059753E-2</v>
      </c>
      <c r="C98" s="22">
        <f t="shared" si="8"/>
        <v>-2.5898268645383693</v>
      </c>
    </row>
    <row r="99" spans="1:3" x14ac:dyDescent="0.25">
      <c r="A99">
        <v>0</v>
      </c>
      <c r="B99" s="19">
        <f t="shared" si="7"/>
        <v>0.2435693301357216</v>
      </c>
      <c r="C99" s="22">
        <f t="shared" si="8"/>
        <v>-1.4123536536355072</v>
      </c>
    </row>
    <row r="100" spans="1:3" x14ac:dyDescent="0.25">
      <c r="A100">
        <v>1</v>
      </c>
      <c r="B100" s="19">
        <f t="shared" si="7"/>
        <v>0.13214869498645168</v>
      </c>
      <c r="C100" s="22">
        <f t="shared" si="8"/>
        <v>-2.0238275132250059</v>
      </c>
    </row>
    <row r="101" spans="1:3" x14ac:dyDescent="0.25">
      <c r="A101">
        <v>4</v>
      </c>
      <c r="B101" s="19">
        <f t="shared" si="7"/>
        <v>6.1120111116427768E-2</v>
      </c>
      <c r="C101" s="22">
        <f t="shared" si="8"/>
        <v>-2.7949143161211434</v>
      </c>
    </row>
    <row r="102" spans="1:3" x14ac:dyDescent="0.25">
      <c r="A102">
        <v>6</v>
      </c>
      <c r="B102" s="19">
        <f t="shared" ref="B102:B133" si="9">_xlfn.GAMMA($B$1+A102)/(_xlfn.GAMMA($B$1)*FACT(A102))*(($B$2/($B$2+1))^$B$1)*(1/($B$2+1))^A102</f>
        <v>4.2996487337114399E-2</v>
      </c>
      <c r="C102" s="22">
        <f t="shared" si="8"/>
        <v>-3.1466368564599199</v>
      </c>
    </row>
    <row r="103" spans="1:3" x14ac:dyDescent="0.25">
      <c r="A103">
        <v>7</v>
      </c>
      <c r="B103" s="19">
        <f t="shared" si="9"/>
        <v>3.6694786914217035E-2</v>
      </c>
      <c r="C103" s="22">
        <f t="shared" si="8"/>
        <v>-3.3051205799452323</v>
      </c>
    </row>
    <row r="104" spans="1:3" x14ac:dyDescent="0.25">
      <c r="A104">
        <v>2</v>
      </c>
      <c r="B104" s="19">
        <f t="shared" si="9"/>
        <v>9.5662563230012349E-2</v>
      </c>
      <c r="C104" s="22">
        <f t="shared" si="8"/>
        <v>-2.3469282458766325</v>
      </c>
    </row>
    <row r="105" spans="1:3" x14ac:dyDescent="0.25">
      <c r="A105">
        <v>12</v>
      </c>
      <c r="B105" s="19">
        <f t="shared" si="9"/>
        <v>1.8102449584228981E-2</v>
      </c>
      <c r="C105" s="22">
        <f t="shared" si="8"/>
        <v>-4.0117080137222194</v>
      </c>
    </row>
    <row r="106" spans="1:3" x14ac:dyDescent="0.25">
      <c r="A106">
        <v>6</v>
      </c>
      <c r="B106" s="19">
        <f t="shared" si="9"/>
        <v>4.2996487337114399E-2</v>
      </c>
      <c r="C106" s="22">
        <f t="shared" si="8"/>
        <v>-3.1466368564599199</v>
      </c>
    </row>
    <row r="107" spans="1:3" x14ac:dyDescent="0.25">
      <c r="A107">
        <v>3</v>
      </c>
      <c r="B107" s="19">
        <f t="shared" si="9"/>
        <v>7.5033029839059753E-2</v>
      </c>
      <c r="C107" s="22">
        <f t="shared" si="8"/>
        <v>-2.5898268645383693</v>
      </c>
    </row>
    <row r="108" spans="1:3" x14ac:dyDescent="0.25">
      <c r="A108">
        <v>1</v>
      </c>
      <c r="B108" s="19">
        <f t="shared" si="9"/>
        <v>0.13214869498645168</v>
      </c>
      <c r="C108" s="22">
        <f t="shared" si="8"/>
        <v>-2.0238275132250059</v>
      </c>
    </row>
    <row r="109" spans="1:3" x14ac:dyDescent="0.25">
      <c r="A109">
        <v>9</v>
      </c>
      <c r="B109" s="19">
        <f t="shared" si="9"/>
        <v>2.7292970034364181E-2</v>
      </c>
      <c r="C109" s="22">
        <f t="shared" si="8"/>
        <v>-3.6011261178508227</v>
      </c>
    </row>
    <row r="110" spans="1:3" x14ac:dyDescent="0.25">
      <c r="A110">
        <v>6</v>
      </c>
      <c r="B110" s="19">
        <f t="shared" si="9"/>
        <v>4.2996487337114399E-2</v>
      </c>
      <c r="C110" s="22">
        <f t="shared" si="8"/>
        <v>-3.1466368564599199</v>
      </c>
    </row>
    <row r="111" spans="1:3" x14ac:dyDescent="0.25">
      <c r="A111">
        <v>4</v>
      </c>
      <c r="B111" s="19">
        <f t="shared" si="9"/>
        <v>6.1120111116427768E-2</v>
      </c>
      <c r="C111" s="22">
        <f t="shared" si="8"/>
        <v>-2.7949143161211434</v>
      </c>
    </row>
    <row r="112" spans="1:3" x14ac:dyDescent="0.25">
      <c r="A112">
        <v>5</v>
      </c>
      <c r="B112" s="19">
        <f t="shared" si="9"/>
        <v>5.0895395372327311E-2</v>
      </c>
      <c r="C112" s="22">
        <f t="shared" si="8"/>
        <v>-2.977982823715684</v>
      </c>
    </row>
    <row r="113" spans="1:3" x14ac:dyDescent="0.25">
      <c r="A113">
        <v>3</v>
      </c>
      <c r="B113" s="19">
        <f t="shared" si="9"/>
        <v>7.5033029839059753E-2</v>
      </c>
      <c r="C113" s="22">
        <f t="shared" si="8"/>
        <v>-2.5898268645383693</v>
      </c>
    </row>
    <row r="114" spans="1:3" x14ac:dyDescent="0.25">
      <c r="A114">
        <v>7</v>
      </c>
      <c r="B114" s="19">
        <f t="shared" si="9"/>
        <v>3.6694786914217035E-2</v>
      </c>
      <c r="C114" s="22">
        <f t="shared" si="8"/>
        <v>-3.3051205799452323</v>
      </c>
    </row>
    <row r="115" spans="1:3" x14ac:dyDescent="0.25">
      <c r="A115">
        <v>7</v>
      </c>
      <c r="B115" s="19">
        <f t="shared" si="9"/>
        <v>3.6694786914217035E-2</v>
      </c>
      <c r="C115" s="22">
        <f t="shared" si="8"/>
        <v>-3.3051205799452323</v>
      </c>
    </row>
    <row r="116" spans="1:3" x14ac:dyDescent="0.25">
      <c r="A116">
        <v>2</v>
      </c>
      <c r="B116" s="19">
        <f t="shared" si="9"/>
        <v>9.5662563230012349E-2</v>
      </c>
      <c r="C116" s="22">
        <f t="shared" si="8"/>
        <v>-2.3469282458766325</v>
      </c>
    </row>
    <row r="117" spans="1:3" x14ac:dyDescent="0.25">
      <c r="A117">
        <v>14</v>
      </c>
      <c r="B117" s="19">
        <f t="shared" si="9"/>
        <v>1.396592273103321E-2</v>
      </c>
      <c r="C117" s="22">
        <f t="shared" si="8"/>
        <v>-4.2711350072219441</v>
      </c>
    </row>
    <row r="118" spans="1:3" x14ac:dyDescent="0.25">
      <c r="A118">
        <v>1</v>
      </c>
      <c r="B118" s="19">
        <f t="shared" si="9"/>
        <v>0.13214869498645168</v>
      </c>
      <c r="C118" s="22">
        <f t="shared" si="8"/>
        <v>-2.0238275132250059</v>
      </c>
    </row>
    <row r="119" spans="1:3" x14ac:dyDescent="0.25">
      <c r="A119">
        <v>6</v>
      </c>
      <c r="B119" s="19">
        <f t="shared" si="9"/>
        <v>4.2996487337114399E-2</v>
      </c>
      <c r="C119" s="22">
        <f t="shared" si="8"/>
        <v>-3.1466368564599199</v>
      </c>
    </row>
    <row r="120" spans="1:3" x14ac:dyDescent="0.25">
      <c r="A120">
        <v>1</v>
      </c>
      <c r="B120" s="19">
        <f t="shared" si="9"/>
        <v>0.13214869498645168</v>
      </c>
      <c r="C120" s="22">
        <f t="shared" si="8"/>
        <v>-2.0238275132250059</v>
      </c>
    </row>
    <row r="121" spans="1:3" x14ac:dyDescent="0.25">
      <c r="A121">
        <v>2</v>
      </c>
      <c r="B121" s="19">
        <f t="shared" si="9"/>
        <v>9.5662563230012349E-2</v>
      </c>
      <c r="C121" s="22">
        <f t="shared" si="8"/>
        <v>-2.3469282458766325</v>
      </c>
    </row>
    <row r="122" spans="1:3" x14ac:dyDescent="0.25">
      <c r="A122">
        <v>4</v>
      </c>
      <c r="B122" s="19">
        <f t="shared" si="9"/>
        <v>6.1120111116427768E-2</v>
      </c>
      <c r="C122" s="22">
        <f t="shared" si="8"/>
        <v>-2.7949143161211434</v>
      </c>
    </row>
    <row r="123" spans="1:3" x14ac:dyDescent="0.25">
      <c r="A123">
        <v>5</v>
      </c>
      <c r="B123" s="19">
        <f t="shared" si="9"/>
        <v>5.0895395372327311E-2</v>
      </c>
      <c r="C123" s="22">
        <f t="shared" si="8"/>
        <v>-2.977982823715684</v>
      </c>
    </row>
    <row r="124" spans="1:3" x14ac:dyDescent="0.25">
      <c r="A124">
        <v>4</v>
      </c>
      <c r="B124" s="19">
        <f t="shared" si="9"/>
        <v>6.1120111116427768E-2</v>
      </c>
      <c r="C124" s="22">
        <f t="shared" si="8"/>
        <v>-2.7949143161211434</v>
      </c>
    </row>
    <row r="125" spans="1:3" x14ac:dyDescent="0.25">
      <c r="A125">
        <v>15</v>
      </c>
      <c r="B125" s="19">
        <f t="shared" si="9"/>
        <v>1.2304972093021218E-2</v>
      </c>
      <c r="C125" s="22">
        <f t="shared" si="8"/>
        <v>-4.3977518630798267</v>
      </c>
    </row>
    <row r="126" spans="1:3" x14ac:dyDescent="0.25">
      <c r="A126">
        <v>19</v>
      </c>
      <c r="B126" s="19">
        <f t="shared" si="9"/>
        <v>7.529268233972714E-3</v>
      </c>
      <c r="C126" s="22">
        <f t="shared" si="8"/>
        <v>-4.8889574219759302</v>
      </c>
    </row>
    <row r="127" spans="1:3" x14ac:dyDescent="0.25">
      <c r="A127">
        <v>24</v>
      </c>
      <c r="B127" s="19">
        <f t="shared" si="9"/>
        <v>4.173667794795703E-3</v>
      </c>
      <c r="C127" s="22">
        <f t="shared" si="8"/>
        <v>-5.4789600626666024</v>
      </c>
    </row>
    <row r="128" spans="1:3" x14ac:dyDescent="0.25">
      <c r="A128">
        <v>12</v>
      </c>
      <c r="B128" s="19">
        <f t="shared" si="9"/>
        <v>1.8102449584228981E-2</v>
      </c>
      <c r="C128" s="22">
        <f t="shared" si="8"/>
        <v>-4.0117080137222194</v>
      </c>
    </row>
    <row r="129" spans="1:3" x14ac:dyDescent="0.25">
      <c r="A129">
        <v>21</v>
      </c>
      <c r="B129" s="19">
        <f t="shared" si="9"/>
        <v>5.93111504133087E-3</v>
      </c>
      <c r="C129" s="22">
        <f t="shared" si="8"/>
        <v>-5.1275430496974277</v>
      </c>
    </row>
    <row r="130" spans="1:3" x14ac:dyDescent="0.25">
      <c r="A130">
        <v>9</v>
      </c>
      <c r="B130" s="19">
        <f t="shared" si="9"/>
        <v>2.7292970034364181E-2</v>
      </c>
      <c r="C130" s="22">
        <f t="shared" si="8"/>
        <v>-3.6011261178508227</v>
      </c>
    </row>
    <row r="131" spans="1:3" x14ac:dyDescent="0.25">
      <c r="A131">
        <v>16</v>
      </c>
      <c r="B131" s="19">
        <f t="shared" si="9"/>
        <v>1.0860152265073992E-2</v>
      </c>
      <c r="C131" s="22">
        <f t="shared" si="8"/>
        <v>-4.5226549438495915</v>
      </c>
    </row>
    <row r="132" spans="1:3" x14ac:dyDescent="0.25">
      <c r="A132">
        <v>10</v>
      </c>
      <c r="B132" s="19">
        <f t="shared" si="9"/>
        <v>2.3717076912761516E-2</v>
      </c>
      <c r="C132" s="22">
        <f t="shared" si="8"/>
        <v>-3.7415599454665971</v>
      </c>
    </row>
    <row r="133" spans="1:3" x14ac:dyDescent="0.25">
      <c r="A133">
        <v>25</v>
      </c>
      <c r="B133" s="19">
        <f t="shared" si="9"/>
        <v>3.7176662109815813E-3</v>
      </c>
      <c r="C133" s="22">
        <f t="shared" si="8"/>
        <v>-5.5946591702107273</v>
      </c>
    </row>
    <row r="134" spans="1:3" x14ac:dyDescent="0.25">
      <c r="A134">
        <v>18</v>
      </c>
      <c r="B134" s="19">
        <f t="shared" ref="B134:B159" si="10">_xlfn.GAMMA($B$1+A134)/(_xlfn.GAMMA($B$1)*FACT(A134))*(($B$2/($B$2+1))^$B$1)*(1/($B$2+1))^A134</f>
        <v>8.4964945629885519E-3</v>
      </c>
      <c r="C134" s="22">
        <f t="shared" si="8"/>
        <v>-4.7681016049022178</v>
      </c>
    </row>
    <row r="135" spans="1:3" x14ac:dyDescent="0.25">
      <c r="A135">
        <v>23</v>
      </c>
      <c r="B135" s="19">
        <f t="shared" si="10"/>
        <v>4.6887836639701828E-3</v>
      </c>
      <c r="C135" s="22">
        <f t="shared" ref="C135:C159" si="11">LN(B135)</f>
        <v>-5.3625820768615737</v>
      </c>
    </row>
    <row r="136" spans="1:3" x14ac:dyDescent="0.25">
      <c r="A136">
        <v>25</v>
      </c>
      <c r="B136" s="19">
        <f t="shared" si="10"/>
        <v>3.7176662109815813E-3</v>
      </c>
      <c r="C136" s="22">
        <f t="shared" si="11"/>
        <v>-5.5946591702107273</v>
      </c>
    </row>
    <row r="137" spans="1:3" x14ac:dyDescent="0.25">
      <c r="A137">
        <v>52</v>
      </c>
      <c r="B137" s="19">
        <f t="shared" si="10"/>
        <v>1.8909551459411501E-4</v>
      </c>
      <c r="C137" s="22">
        <f t="shared" si="11"/>
        <v>-8.5732583023373152</v>
      </c>
    </row>
    <row r="138" spans="1:3" x14ac:dyDescent="0.25">
      <c r="A138">
        <v>31</v>
      </c>
      <c r="B138" s="19">
        <f t="shared" si="10"/>
        <v>1.8786989057411893E-3</v>
      </c>
      <c r="C138" s="22">
        <f t="shared" si="11"/>
        <v>-6.2771758131465107</v>
      </c>
    </row>
    <row r="139" spans="1:3" x14ac:dyDescent="0.25">
      <c r="A139">
        <v>30</v>
      </c>
      <c r="B139" s="19">
        <f t="shared" si="10"/>
        <v>2.1025083893298976E-3</v>
      </c>
      <c r="C139" s="22">
        <f t="shared" si="11"/>
        <v>-6.1646241759563338</v>
      </c>
    </row>
    <row r="140" spans="1:3" x14ac:dyDescent="0.25">
      <c r="A140">
        <v>3</v>
      </c>
      <c r="B140" s="19">
        <f t="shared" si="10"/>
        <v>7.5033029839059753E-2</v>
      </c>
      <c r="C140" s="22">
        <f t="shared" si="11"/>
        <v>-2.5898268645383693</v>
      </c>
    </row>
    <row r="141" spans="1:3" x14ac:dyDescent="0.25">
      <c r="A141">
        <v>37</v>
      </c>
      <c r="B141" s="19">
        <f t="shared" si="10"/>
        <v>9.6373395604322423E-4</v>
      </c>
      <c r="C141" s="22">
        <f t="shared" si="11"/>
        <v>-6.9446952806512723</v>
      </c>
    </row>
    <row r="142" spans="1:3" x14ac:dyDescent="0.25">
      <c r="A142">
        <v>56</v>
      </c>
      <c r="B142" s="19">
        <f t="shared" si="10"/>
        <v>1.2329175586649318E-4</v>
      </c>
      <c r="C142" s="22">
        <f t="shared" si="11"/>
        <v>-9.0009570124260136</v>
      </c>
    </row>
    <row r="143" spans="1:3" x14ac:dyDescent="0.25">
      <c r="A143">
        <v>16</v>
      </c>
      <c r="B143" s="19">
        <f t="shared" si="10"/>
        <v>1.0860152265073992E-2</v>
      </c>
      <c r="C143" s="22">
        <f t="shared" si="11"/>
        <v>-4.5226549438495915</v>
      </c>
    </row>
    <row r="144" spans="1:3" x14ac:dyDescent="0.25">
      <c r="A144">
        <v>19</v>
      </c>
      <c r="B144" s="19">
        <f t="shared" si="10"/>
        <v>7.529268233972714E-3</v>
      </c>
      <c r="C144" s="22">
        <f t="shared" si="11"/>
        <v>-4.8889574219759302</v>
      </c>
    </row>
    <row r="145" spans="1:3" x14ac:dyDescent="0.25">
      <c r="A145">
        <v>34</v>
      </c>
      <c r="B145" s="19">
        <f t="shared" si="10"/>
        <v>1.3435046052334323E-3</v>
      </c>
      <c r="C145" s="22">
        <f t="shared" si="11"/>
        <v>-6.6124737021264135</v>
      </c>
    </row>
    <row r="146" spans="1:3" x14ac:dyDescent="0.25">
      <c r="A146">
        <v>6</v>
      </c>
      <c r="B146" s="19">
        <f t="shared" si="10"/>
        <v>4.2996487337114399E-2</v>
      </c>
      <c r="C146" s="22">
        <f t="shared" si="11"/>
        <v>-3.1466368564599199</v>
      </c>
    </row>
    <row r="147" spans="1:3" x14ac:dyDescent="0.25">
      <c r="A147">
        <v>10</v>
      </c>
      <c r="B147" s="19">
        <f t="shared" si="10"/>
        <v>2.3717076912761516E-2</v>
      </c>
      <c r="C147" s="22">
        <f t="shared" si="11"/>
        <v>-3.7415599454665971</v>
      </c>
    </row>
    <row r="148" spans="1:3" x14ac:dyDescent="0.25">
      <c r="A148">
        <v>7</v>
      </c>
      <c r="B148" s="19">
        <f t="shared" si="10"/>
        <v>3.6694786914217035E-2</v>
      </c>
      <c r="C148" s="22">
        <f t="shared" si="11"/>
        <v>-3.3051205799452323</v>
      </c>
    </row>
    <row r="149" spans="1:3" x14ac:dyDescent="0.25">
      <c r="A149">
        <v>3</v>
      </c>
      <c r="B149" s="19">
        <f t="shared" si="10"/>
        <v>7.5033029839059753E-2</v>
      </c>
      <c r="C149" s="22">
        <f t="shared" si="11"/>
        <v>-2.5898268645383693</v>
      </c>
    </row>
    <row r="150" spans="1:3" x14ac:dyDescent="0.25">
      <c r="A150">
        <v>4</v>
      </c>
      <c r="B150" s="19">
        <f t="shared" si="10"/>
        <v>6.1120111116427768E-2</v>
      </c>
      <c r="C150" s="22">
        <f t="shared" si="11"/>
        <v>-2.7949143161211434</v>
      </c>
    </row>
    <row r="151" spans="1:3" x14ac:dyDescent="0.25">
      <c r="A151">
        <v>3</v>
      </c>
      <c r="B151" s="19">
        <f t="shared" si="10"/>
        <v>7.5033029839059753E-2</v>
      </c>
      <c r="C151" s="22">
        <f t="shared" si="11"/>
        <v>-2.5898268645383693</v>
      </c>
    </row>
    <row r="152" spans="1:3" x14ac:dyDescent="0.25">
      <c r="A152">
        <v>1</v>
      </c>
      <c r="B152" s="19">
        <f t="shared" si="10"/>
        <v>0.13214869498645168</v>
      </c>
      <c r="C152" s="22">
        <f t="shared" si="11"/>
        <v>-2.0238275132250059</v>
      </c>
    </row>
    <row r="153" spans="1:3" x14ac:dyDescent="0.25">
      <c r="A153">
        <v>0</v>
      </c>
      <c r="B153" s="19">
        <f t="shared" si="10"/>
        <v>0.2435693301357216</v>
      </c>
      <c r="C153" s="22">
        <f t="shared" si="11"/>
        <v>-1.4123536536355072</v>
      </c>
    </row>
    <row r="154" spans="1:3" x14ac:dyDescent="0.25">
      <c r="A154">
        <v>4</v>
      </c>
      <c r="B154" s="19">
        <f t="shared" si="10"/>
        <v>6.1120111116427768E-2</v>
      </c>
      <c r="C154" s="22">
        <f t="shared" si="11"/>
        <v>-2.7949143161211434</v>
      </c>
    </row>
    <row r="155" spans="1:3" x14ac:dyDescent="0.25">
      <c r="A155">
        <v>4</v>
      </c>
      <c r="B155" s="19">
        <f t="shared" si="10"/>
        <v>6.1120111116427768E-2</v>
      </c>
      <c r="C155" s="22">
        <f t="shared" si="11"/>
        <v>-2.7949143161211434</v>
      </c>
    </row>
    <row r="156" spans="1:3" x14ac:dyDescent="0.25">
      <c r="A156">
        <v>10</v>
      </c>
      <c r="B156" s="19">
        <f t="shared" si="10"/>
        <v>2.3717076912761516E-2</v>
      </c>
      <c r="C156" s="22">
        <f t="shared" si="11"/>
        <v>-3.7415599454665971</v>
      </c>
    </row>
    <row r="157" spans="1:3" x14ac:dyDescent="0.25">
      <c r="A157">
        <v>1</v>
      </c>
      <c r="B157" s="19">
        <f t="shared" si="10"/>
        <v>0.13214869498645168</v>
      </c>
      <c r="C157" s="22">
        <f t="shared" si="11"/>
        <v>-2.0238275132250059</v>
      </c>
    </row>
    <row r="158" spans="1:3" x14ac:dyDescent="0.25">
      <c r="A158">
        <v>7</v>
      </c>
      <c r="B158" s="19">
        <f t="shared" si="10"/>
        <v>3.6694786914217035E-2</v>
      </c>
      <c r="C158" s="22">
        <f t="shared" si="11"/>
        <v>-3.3051205799452323</v>
      </c>
    </row>
    <row r="159" spans="1:3" x14ac:dyDescent="0.25">
      <c r="A159">
        <v>2</v>
      </c>
      <c r="B159" s="19">
        <f t="shared" si="10"/>
        <v>9.5662563230012349E-2</v>
      </c>
      <c r="C159" s="22">
        <f t="shared" si="11"/>
        <v>-2.3469282458766325</v>
      </c>
    </row>
    <row r="160" spans="1:3" x14ac:dyDescent="0.25">
      <c r="A160">
        <v>6</v>
      </c>
      <c r="B160" s="19">
        <f t="shared" ref="B160:B172" si="12">_xlfn.GAMMA($B$1+A160)/(_xlfn.GAMMA($B$1)*FACT(A160))*(($B$2/($B$2+1))^$B$1)*(1/($B$2+1))^A160</f>
        <v>4.2996487337114399E-2</v>
      </c>
      <c r="C160" s="22">
        <f t="shared" ref="C160:C172" si="13">LN(B160)</f>
        <v>-3.1466368564599199</v>
      </c>
    </row>
    <row r="161" spans="1:3" x14ac:dyDescent="0.25">
      <c r="A161">
        <v>8</v>
      </c>
      <c r="B161" s="19">
        <f t="shared" si="12"/>
        <v>3.1554348183536418E-2</v>
      </c>
      <c r="C161" s="22">
        <f t="shared" si="13"/>
        <v>-3.4560438806784903</v>
      </c>
    </row>
    <row r="162" spans="1:3" x14ac:dyDescent="0.25">
      <c r="A162">
        <v>1</v>
      </c>
      <c r="B162" s="19">
        <f t="shared" si="12"/>
        <v>0.13214869498645168</v>
      </c>
      <c r="C162" s="22">
        <f t="shared" si="13"/>
        <v>-2.0238275132250059</v>
      </c>
    </row>
    <row r="163" spans="1:3" x14ac:dyDescent="0.25">
      <c r="A163">
        <v>12</v>
      </c>
      <c r="B163" s="19">
        <f t="shared" si="12"/>
        <v>1.8102449584228981E-2</v>
      </c>
      <c r="C163" s="22">
        <f t="shared" si="13"/>
        <v>-4.0117080137222194</v>
      </c>
    </row>
    <row r="164" spans="1:3" x14ac:dyDescent="0.25">
      <c r="A164">
        <v>5</v>
      </c>
      <c r="B164" s="19">
        <f t="shared" si="12"/>
        <v>5.0895395372327311E-2</v>
      </c>
      <c r="C164" s="22">
        <f t="shared" si="13"/>
        <v>-2.977982823715684</v>
      </c>
    </row>
    <row r="165" spans="1:3" x14ac:dyDescent="0.25">
      <c r="A165">
        <v>5</v>
      </c>
      <c r="B165" s="19">
        <f t="shared" si="12"/>
        <v>5.0895395372327311E-2</v>
      </c>
      <c r="C165" s="22">
        <f t="shared" si="13"/>
        <v>-2.977982823715684</v>
      </c>
    </row>
    <row r="166" spans="1:3" x14ac:dyDescent="0.25">
      <c r="A166">
        <v>6</v>
      </c>
      <c r="B166" s="19">
        <f t="shared" si="12"/>
        <v>4.2996487337114399E-2</v>
      </c>
      <c r="C166" s="22">
        <f t="shared" si="13"/>
        <v>-3.1466368564599199</v>
      </c>
    </row>
    <row r="167" spans="1:3" x14ac:dyDescent="0.25">
      <c r="A167">
        <v>1</v>
      </c>
      <c r="B167" s="19">
        <f t="shared" si="12"/>
        <v>0.13214869498645168</v>
      </c>
      <c r="C167" s="22">
        <f t="shared" si="13"/>
        <v>-2.0238275132250059</v>
      </c>
    </row>
    <row r="168" spans="1:3" x14ac:dyDescent="0.25">
      <c r="A168">
        <v>6</v>
      </c>
      <c r="B168" s="19">
        <f t="shared" si="12"/>
        <v>4.2996487337114399E-2</v>
      </c>
      <c r="C168" s="22">
        <f t="shared" si="13"/>
        <v>-3.1466368564599199</v>
      </c>
    </row>
    <row r="169" spans="1:3" x14ac:dyDescent="0.25">
      <c r="A169">
        <v>1</v>
      </c>
      <c r="B169" s="19">
        <f t="shared" si="12"/>
        <v>0.13214869498645168</v>
      </c>
      <c r="C169" s="22">
        <f t="shared" si="13"/>
        <v>-2.0238275132250059</v>
      </c>
    </row>
    <row r="170" spans="1:3" x14ac:dyDescent="0.25">
      <c r="A170">
        <v>3</v>
      </c>
      <c r="B170" s="19">
        <f t="shared" si="12"/>
        <v>7.5033029839059753E-2</v>
      </c>
      <c r="C170" s="22">
        <f t="shared" si="13"/>
        <v>-2.5898268645383693</v>
      </c>
    </row>
    <row r="171" spans="1:3" x14ac:dyDescent="0.25">
      <c r="A171">
        <v>6</v>
      </c>
      <c r="B171" s="19">
        <f t="shared" si="12"/>
        <v>4.2996487337114399E-2</v>
      </c>
      <c r="C171" s="22">
        <f t="shared" si="13"/>
        <v>-3.1466368564599199</v>
      </c>
    </row>
    <row r="172" spans="1:3" x14ac:dyDescent="0.25">
      <c r="A172">
        <v>0</v>
      </c>
      <c r="B172" s="19">
        <f t="shared" si="12"/>
        <v>0.2435693301357216</v>
      </c>
      <c r="C172" s="22">
        <f t="shared" si="13"/>
        <v>-1.4123536536355072</v>
      </c>
    </row>
    <row r="173" spans="1:3" x14ac:dyDescent="0.25">
      <c r="B173" s="19"/>
      <c r="C173" s="22"/>
    </row>
    <row r="174" spans="1:3" x14ac:dyDescent="0.25">
      <c r="B174" s="19"/>
      <c r="C174" s="22"/>
    </row>
    <row r="175" spans="1:3" x14ac:dyDescent="0.25">
      <c r="B175" s="19"/>
      <c r="C175" s="22"/>
    </row>
    <row r="176" spans="1:3" x14ac:dyDescent="0.25">
      <c r="B176" s="19"/>
      <c r="C176" s="22"/>
    </row>
    <row r="177" spans="2:3" x14ac:dyDescent="0.25">
      <c r="B177" s="19"/>
      <c r="C177" s="22"/>
    </row>
    <row r="178" spans="2:3" x14ac:dyDescent="0.25">
      <c r="B178" s="19"/>
      <c r="C178" s="22"/>
    </row>
    <row r="179" spans="2:3" x14ac:dyDescent="0.25">
      <c r="B179" s="19"/>
      <c r="C179" s="22"/>
    </row>
    <row r="180" spans="2:3" x14ac:dyDescent="0.25">
      <c r="B180" s="19"/>
      <c r="C180" s="22"/>
    </row>
    <row r="181" spans="2:3" x14ac:dyDescent="0.25">
      <c r="B181" s="19"/>
      <c r="C181" s="22"/>
    </row>
    <row r="182" spans="2:3" x14ac:dyDescent="0.25">
      <c r="B182" s="19"/>
      <c r="C182" s="22"/>
    </row>
    <row r="183" spans="2:3" x14ac:dyDescent="0.25">
      <c r="B183" s="19"/>
      <c r="C183" s="22"/>
    </row>
    <row r="184" spans="2:3" x14ac:dyDescent="0.25">
      <c r="B184" s="19"/>
      <c r="C184" s="22"/>
    </row>
    <row r="185" spans="2:3" x14ac:dyDescent="0.25">
      <c r="B185" s="19"/>
      <c r="C185" s="22"/>
    </row>
    <row r="186" spans="2:3" x14ac:dyDescent="0.25">
      <c r="B186" s="19"/>
      <c r="C186" s="22"/>
    </row>
    <row r="187" spans="2:3" x14ac:dyDescent="0.25">
      <c r="B187" s="19"/>
      <c r="C187" s="22"/>
    </row>
    <row r="188" spans="2:3" x14ac:dyDescent="0.25">
      <c r="B188" s="19"/>
      <c r="C188" s="22"/>
    </row>
    <row r="189" spans="2:3" x14ac:dyDescent="0.25">
      <c r="B189" s="19"/>
      <c r="C189" s="22"/>
    </row>
    <row r="190" spans="2:3" x14ac:dyDescent="0.25">
      <c r="B190" s="19"/>
      <c r="C190" s="22"/>
    </row>
    <row r="191" spans="2:3" x14ac:dyDescent="0.25">
      <c r="B191" s="19"/>
      <c r="C191" s="22"/>
    </row>
    <row r="192" spans="2:3" x14ac:dyDescent="0.25">
      <c r="B192" s="19"/>
      <c r="C192" s="22"/>
    </row>
    <row r="193" spans="2:3" x14ac:dyDescent="0.25">
      <c r="B193" s="19"/>
      <c r="C193" s="22"/>
    </row>
    <row r="194" spans="2:3" x14ac:dyDescent="0.25">
      <c r="B194" s="19"/>
      <c r="C194" s="22"/>
    </row>
    <row r="195" spans="2:3" x14ac:dyDescent="0.25">
      <c r="B195" s="19"/>
      <c r="C195" s="22"/>
    </row>
    <row r="196" spans="2:3" x14ac:dyDescent="0.25">
      <c r="B196" s="19"/>
      <c r="C196" s="22"/>
    </row>
    <row r="197" spans="2:3" x14ac:dyDescent="0.25">
      <c r="B197" s="19"/>
      <c r="C197" s="22"/>
    </row>
    <row r="198" spans="2:3" x14ac:dyDescent="0.25">
      <c r="B198" s="19"/>
      <c r="C198" s="22"/>
    </row>
    <row r="199" spans="2:3" x14ac:dyDescent="0.25">
      <c r="B199" s="19"/>
      <c r="C199" s="22"/>
    </row>
    <row r="200" spans="2:3" x14ac:dyDescent="0.25">
      <c r="B200" s="19"/>
      <c r="C200" s="22"/>
    </row>
    <row r="201" spans="2:3" x14ac:dyDescent="0.25">
      <c r="B201" s="19"/>
      <c r="C201" s="22"/>
    </row>
    <row r="202" spans="2:3" x14ac:dyDescent="0.25">
      <c r="B202" s="19"/>
      <c r="C202" s="22"/>
    </row>
    <row r="203" spans="2:3" x14ac:dyDescent="0.25">
      <c r="B203" s="19"/>
      <c r="C203" s="22"/>
    </row>
    <row r="204" spans="2:3" x14ac:dyDescent="0.25">
      <c r="B204" s="19"/>
      <c r="C204" s="22"/>
    </row>
    <row r="205" spans="2:3" x14ac:dyDescent="0.25">
      <c r="B205" s="19"/>
      <c r="C205" s="22"/>
    </row>
    <row r="206" spans="2:3" x14ac:dyDescent="0.25">
      <c r="B206" s="19"/>
      <c r="C206" s="22"/>
    </row>
    <row r="207" spans="2:3" x14ac:dyDescent="0.25">
      <c r="B207" s="19"/>
      <c r="C207" s="22"/>
    </row>
    <row r="208" spans="2:3" x14ac:dyDescent="0.25">
      <c r="B208" s="19"/>
      <c r="C208" s="22"/>
    </row>
    <row r="209" spans="2:3" x14ac:dyDescent="0.25">
      <c r="B209" s="19"/>
      <c r="C209" s="22"/>
    </row>
    <row r="210" spans="2:3" x14ac:dyDescent="0.25">
      <c r="B210" s="19"/>
      <c r="C210" s="22"/>
    </row>
    <row r="211" spans="2:3" x14ac:dyDescent="0.25">
      <c r="B211" s="19"/>
      <c r="C211" s="22"/>
    </row>
    <row r="212" spans="2:3" x14ac:dyDescent="0.25">
      <c r="B212" s="19"/>
      <c r="C212" s="22"/>
    </row>
    <row r="213" spans="2:3" x14ac:dyDescent="0.25">
      <c r="B213" s="19"/>
      <c r="C213" s="22"/>
    </row>
    <row r="214" spans="2:3" x14ac:dyDescent="0.25">
      <c r="B214" s="19"/>
      <c r="C214" s="22"/>
    </row>
    <row r="215" spans="2:3" x14ac:dyDescent="0.25">
      <c r="B215" s="19"/>
      <c r="C215" s="22"/>
    </row>
    <row r="216" spans="2:3" x14ac:dyDescent="0.25">
      <c r="B216" s="19"/>
      <c r="C216" s="22"/>
    </row>
    <row r="217" spans="2:3" x14ac:dyDescent="0.25">
      <c r="B217" s="19"/>
      <c r="C217" s="22"/>
    </row>
    <row r="218" spans="2:3" x14ac:dyDescent="0.25">
      <c r="B218" s="19"/>
      <c r="C218" s="22"/>
    </row>
    <row r="219" spans="2:3" x14ac:dyDescent="0.25">
      <c r="B219" s="19"/>
      <c r="C219" s="22"/>
    </row>
    <row r="220" spans="2:3" x14ac:dyDescent="0.25">
      <c r="B220" s="19"/>
      <c r="C220" s="22"/>
    </row>
    <row r="221" spans="2:3" x14ac:dyDescent="0.25">
      <c r="B221" s="19"/>
      <c r="C221" s="22"/>
    </row>
    <row r="222" spans="2:3" x14ac:dyDescent="0.25">
      <c r="B222" s="19"/>
      <c r="C222" s="22"/>
    </row>
    <row r="223" spans="2:3" x14ac:dyDescent="0.25">
      <c r="B223" s="19"/>
      <c r="C223" s="22"/>
    </row>
    <row r="224" spans="2:3" x14ac:dyDescent="0.25">
      <c r="B224" s="19"/>
      <c r="C224" s="22"/>
    </row>
    <row r="225" spans="2:3" x14ac:dyDescent="0.25">
      <c r="B225" s="19"/>
      <c r="C225" s="22"/>
    </row>
    <row r="226" spans="2:3" x14ac:dyDescent="0.25">
      <c r="B226" s="19"/>
      <c r="C226" s="22"/>
    </row>
    <row r="227" spans="2:3" x14ac:dyDescent="0.25">
      <c r="B227" s="19"/>
      <c r="C227" s="22"/>
    </row>
    <row r="228" spans="2:3" x14ac:dyDescent="0.25">
      <c r="B228" s="19"/>
      <c r="C228" s="22"/>
    </row>
    <row r="229" spans="2:3" x14ac:dyDescent="0.25">
      <c r="B229" s="19"/>
      <c r="C229" s="22"/>
    </row>
    <row r="230" spans="2:3" x14ac:dyDescent="0.25">
      <c r="B230" s="19"/>
      <c r="C230" s="22"/>
    </row>
    <row r="231" spans="2:3" x14ac:dyDescent="0.25">
      <c r="B231" s="19"/>
      <c r="C231" s="22"/>
    </row>
    <row r="232" spans="2:3" x14ac:dyDescent="0.25">
      <c r="B232" s="19"/>
      <c r="C232" s="22"/>
    </row>
    <row r="233" spans="2:3" x14ac:dyDescent="0.25">
      <c r="B233" s="19"/>
      <c r="C233" s="22"/>
    </row>
    <row r="234" spans="2:3" x14ac:dyDescent="0.25">
      <c r="B234" s="19"/>
      <c r="C234" s="22"/>
    </row>
    <row r="235" spans="2:3" x14ac:dyDescent="0.25">
      <c r="B235" s="19"/>
      <c r="C235" s="22"/>
    </row>
    <row r="236" spans="2:3" x14ac:dyDescent="0.25">
      <c r="B236" s="19"/>
      <c r="C236" s="22"/>
    </row>
    <row r="237" spans="2:3" x14ac:dyDescent="0.25">
      <c r="B237" s="19"/>
      <c r="C237" s="22"/>
    </row>
    <row r="238" spans="2:3" x14ac:dyDescent="0.25">
      <c r="B238" s="19"/>
      <c r="C238" s="22"/>
    </row>
    <row r="239" spans="2:3" x14ac:dyDescent="0.25">
      <c r="B239" s="19"/>
      <c r="C239" s="22"/>
    </row>
    <row r="240" spans="2:3" x14ac:dyDescent="0.25">
      <c r="B240" s="19"/>
      <c r="C240" s="22"/>
    </row>
    <row r="241" spans="2:3" x14ac:dyDescent="0.25">
      <c r="B241" s="19"/>
      <c r="C241" s="22"/>
    </row>
    <row r="242" spans="2:3" x14ac:dyDescent="0.25">
      <c r="B242" s="19"/>
      <c r="C242" s="22"/>
    </row>
    <row r="243" spans="2:3" x14ac:dyDescent="0.25">
      <c r="B243" s="19"/>
      <c r="C243" s="22"/>
    </row>
    <row r="244" spans="2:3" x14ac:dyDescent="0.25">
      <c r="B244" s="19"/>
      <c r="C244" s="22"/>
    </row>
    <row r="245" spans="2:3" x14ac:dyDescent="0.25">
      <c r="B245" s="19"/>
      <c r="C245" s="22"/>
    </row>
    <row r="246" spans="2:3" x14ac:dyDescent="0.25">
      <c r="B246" s="19"/>
      <c r="C246" s="22"/>
    </row>
    <row r="247" spans="2:3" x14ac:dyDescent="0.25">
      <c r="B247" s="19"/>
      <c r="C247" s="22"/>
    </row>
    <row r="248" spans="2:3" x14ac:dyDescent="0.25">
      <c r="B248" s="19"/>
      <c r="C248" s="22"/>
    </row>
    <row r="249" spans="2:3" x14ac:dyDescent="0.25">
      <c r="B249" s="19"/>
      <c r="C249" s="22"/>
    </row>
    <row r="250" spans="2:3" x14ac:dyDescent="0.25">
      <c r="B250" s="19"/>
      <c r="C250" s="22"/>
    </row>
    <row r="251" spans="2:3" x14ac:dyDescent="0.25">
      <c r="B251" s="19"/>
      <c r="C251" s="22"/>
    </row>
    <row r="252" spans="2:3" x14ac:dyDescent="0.25">
      <c r="B252" s="19"/>
      <c r="C252" s="22"/>
    </row>
    <row r="253" spans="2:3" x14ac:dyDescent="0.25">
      <c r="B253" s="19"/>
      <c r="C253" s="22"/>
    </row>
    <row r="254" spans="2:3" x14ac:dyDescent="0.25">
      <c r="B254" s="19"/>
      <c r="C254" s="22"/>
    </row>
    <row r="255" spans="2:3" x14ac:dyDescent="0.25">
      <c r="B255" s="19"/>
      <c r="C255" s="22"/>
    </row>
    <row r="256" spans="2:3" x14ac:dyDescent="0.25">
      <c r="B256" s="19"/>
      <c r="C256" s="22"/>
    </row>
    <row r="257" spans="2:3" x14ac:dyDescent="0.25">
      <c r="B257" s="19"/>
      <c r="C257" s="22"/>
    </row>
    <row r="258" spans="2:3" x14ac:dyDescent="0.25">
      <c r="B258" s="19"/>
      <c r="C258" s="22"/>
    </row>
    <row r="259" spans="2:3" x14ac:dyDescent="0.25">
      <c r="B259" s="19"/>
      <c r="C259" s="22"/>
    </row>
    <row r="260" spans="2:3" x14ac:dyDescent="0.25">
      <c r="B260" s="19"/>
      <c r="C260" s="22"/>
    </row>
    <row r="261" spans="2:3" x14ac:dyDescent="0.25">
      <c r="B261" s="19"/>
      <c r="C261" s="22"/>
    </row>
    <row r="262" spans="2:3" x14ac:dyDescent="0.25">
      <c r="B262" s="19"/>
      <c r="C262" s="22"/>
    </row>
    <row r="263" spans="2:3" x14ac:dyDescent="0.25">
      <c r="B263" s="19"/>
      <c r="C263" s="22"/>
    </row>
    <row r="264" spans="2:3" x14ac:dyDescent="0.25">
      <c r="B264" s="19"/>
      <c r="C264" s="22"/>
    </row>
    <row r="265" spans="2:3" x14ac:dyDescent="0.25">
      <c r="B265" s="19"/>
      <c r="C265" s="22"/>
    </row>
    <row r="266" spans="2:3" x14ac:dyDescent="0.25">
      <c r="B266" s="19"/>
      <c r="C266" s="22"/>
    </row>
    <row r="267" spans="2:3" x14ac:dyDescent="0.25">
      <c r="B267" s="19"/>
      <c r="C267" s="22"/>
    </row>
    <row r="268" spans="2:3" x14ac:dyDescent="0.25">
      <c r="B268" s="19"/>
      <c r="C268" s="22"/>
    </row>
    <row r="269" spans="2:3" x14ac:dyDescent="0.25">
      <c r="B269" s="19"/>
      <c r="C269" s="22"/>
    </row>
    <row r="270" spans="2:3" x14ac:dyDescent="0.25">
      <c r="B270" s="19"/>
      <c r="C270" s="22"/>
    </row>
    <row r="271" spans="2:3" x14ac:dyDescent="0.25">
      <c r="B271" s="19"/>
      <c r="C271" s="22"/>
    </row>
    <row r="272" spans="2:3" x14ac:dyDescent="0.25">
      <c r="B272" s="19"/>
      <c r="C272" s="22"/>
    </row>
    <row r="273" spans="2:3" x14ac:dyDescent="0.25">
      <c r="B273" s="19"/>
      <c r="C273" s="22"/>
    </row>
    <row r="274" spans="2:3" x14ac:dyDescent="0.25">
      <c r="B274" s="19"/>
      <c r="C274" s="22"/>
    </row>
    <row r="275" spans="2:3" x14ac:dyDescent="0.25">
      <c r="B275" s="19"/>
      <c r="C275" s="22"/>
    </row>
    <row r="276" spans="2:3" x14ac:dyDescent="0.25">
      <c r="B276" s="19"/>
      <c r="C276" s="22"/>
    </row>
    <row r="277" spans="2:3" x14ac:dyDescent="0.25">
      <c r="B277" s="19"/>
      <c r="C277" s="22"/>
    </row>
    <row r="278" spans="2:3" x14ac:dyDescent="0.25">
      <c r="B278" s="19"/>
      <c r="C278" s="22"/>
    </row>
    <row r="279" spans="2:3" x14ac:dyDescent="0.25">
      <c r="B279" s="19"/>
      <c r="C279" s="22"/>
    </row>
    <row r="280" spans="2:3" x14ac:dyDescent="0.25">
      <c r="B280" s="19"/>
      <c r="C280" s="22"/>
    </row>
    <row r="281" spans="2:3" x14ac:dyDescent="0.25">
      <c r="B281" s="19"/>
      <c r="C281" s="22"/>
    </row>
    <row r="282" spans="2:3" x14ac:dyDescent="0.25">
      <c r="B282" s="19"/>
      <c r="C282" s="22"/>
    </row>
    <row r="283" spans="2:3" x14ac:dyDescent="0.25">
      <c r="B283" s="19"/>
      <c r="C283" s="22"/>
    </row>
    <row r="284" spans="2:3" x14ac:dyDescent="0.25">
      <c r="B284" s="19"/>
      <c r="C284" s="22"/>
    </row>
    <row r="285" spans="2:3" x14ac:dyDescent="0.25">
      <c r="B285" s="19"/>
      <c r="C285" s="22"/>
    </row>
    <row r="286" spans="2:3" x14ac:dyDescent="0.25">
      <c r="B286" s="19"/>
      <c r="C286" s="22"/>
    </row>
    <row r="287" spans="2:3" x14ac:dyDescent="0.25">
      <c r="B287" s="19"/>
      <c r="C287" s="22"/>
    </row>
    <row r="288" spans="2:3" x14ac:dyDescent="0.25">
      <c r="B288" s="19"/>
      <c r="C288" s="22"/>
    </row>
    <row r="289" spans="2:3" x14ac:dyDescent="0.25">
      <c r="B289" s="19"/>
      <c r="C289" s="22"/>
    </row>
    <row r="290" spans="2:3" x14ac:dyDescent="0.25">
      <c r="B290" s="19"/>
      <c r="C290" s="22"/>
    </row>
    <row r="291" spans="2:3" x14ac:dyDescent="0.25">
      <c r="B291" s="19"/>
      <c r="C291" s="22"/>
    </row>
    <row r="292" spans="2:3" x14ac:dyDescent="0.25">
      <c r="B292" s="19"/>
      <c r="C292" s="22"/>
    </row>
    <row r="293" spans="2:3" x14ac:dyDescent="0.25">
      <c r="B293" s="19"/>
      <c r="C293" s="22"/>
    </row>
    <row r="294" spans="2:3" x14ac:dyDescent="0.25">
      <c r="B294" s="19"/>
      <c r="C294" s="22"/>
    </row>
    <row r="295" spans="2:3" x14ac:dyDescent="0.25">
      <c r="B295" s="19"/>
      <c r="C295" s="22"/>
    </row>
    <row r="296" spans="2:3" x14ac:dyDescent="0.25">
      <c r="B296" s="19"/>
      <c r="C296" s="22"/>
    </row>
    <row r="297" spans="2:3" x14ac:dyDescent="0.25">
      <c r="B297" s="19"/>
      <c r="C297" s="22"/>
    </row>
    <row r="298" spans="2:3" x14ac:dyDescent="0.25">
      <c r="B298" s="19"/>
      <c r="C298" s="22"/>
    </row>
    <row r="299" spans="2:3" x14ac:dyDescent="0.25">
      <c r="B299" s="19"/>
      <c r="C299" s="22"/>
    </row>
    <row r="300" spans="2:3" x14ac:dyDescent="0.25">
      <c r="B300" s="19"/>
      <c r="C300" s="22"/>
    </row>
    <row r="301" spans="2:3" x14ac:dyDescent="0.25">
      <c r="B301" s="19"/>
      <c r="C301" s="22"/>
    </row>
    <row r="302" spans="2:3" x14ac:dyDescent="0.25">
      <c r="B302" s="19"/>
      <c r="C302" s="22"/>
    </row>
    <row r="303" spans="2:3" x14ac:dyDescent="0.25">
      <c r="B303" s="19"/>
      <c r="C303" s="22"/>
    </row>
    <row r="304" spans="2:3" x14ac:dyDescent="0.25">
      <c r="B304" s="19"/>
      <c r="C304" s="22"/>
    </row>
    <row r="305" spans="2:3" x14ac:dyDescent="0.25">
      <c r="B305" s="19"/>
      <c r="C305" s="22"/>
    </row>
    <row r="306" spans="2:3" x14ac:dyDescent="0.25">
      <c r="B306" s="19"/>
      <c r="C306" s="22"/>
    </row>
    <row r="307" spans="2:3" x14ac:dyDescent="0.25">
      <c r="B307" s="19"/>
      <c r="C307" s="22"/>
    </row>
    <row r="308" spans="2:3" x14ac:dyDescent="0.25">
      <c r="B308" s="19"/>
      <c r="C308" s="22"/>
    </row>
    <row r="309" spans="2:3" x14ac:dyDescent="0.25">
      <c r="B309" s="19"/>
      <c r="C309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Raw Data</vt:lpstr>
      <vt:lpstr>Number of Arrests</vt:lpstr>
      <vt:lpstr>Crime Level</vt:lpstr>
      <vt:lpstr>Attendance Level</vt:lpstr>
      <vt:lpstr>Models</vt:lpstr>
      <vt:lpstr>All + Comparison</vt:lpstr>
      <vt:lpstr>Crime</vt:lpstr>
      <vt:lpstr>Very Low</vt:lpstr>
      <vt:lpstr>Low</vt:lpstr>
      <vt:lpstr>High</vt:lpstr>
      <vt:lpstr>Very High</vt:lpstr>
      <vt:lpstr>Attendance</vt:lpstr>
      <vt:lpstr>Very Low (2)</vt:lpstr>
      <vt:lpstr>Low (2)</vt:lpstr>
      <vt:lpstr>High (2)</vt:lpstr>
      <vt:lpstr>Very High (2)</vt:lpstr>
      <vt:lpstr>Win or Lose</vt:lpstr>
      <vt:lpstr>Win</vt:lpstr>
      <vt:lpstr>Lose</vt:lpstr>
      <vt:lpstr>Day of Week</vt:lpstr>
      <vt:lpstr>Weekday</vt:lpstr>
      <vt:lpstr>Weekend</vt:lpstr>
      <vt:lpstr>Validation</vt:lpstr>
      <vt:lpstr>Crime Model</vt:lpstr>
      <vt:lpstr>Concentration + Propensities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2018-02-21T19:39:26Z</dcterms:created>
  <dcterms:modified xsi:type="dcterms:W3CDTF">2018-04-03T19:59:07Z</dcterms:modified>
</cp:coreProperties>
</file>