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10\Raw GC data\"/>
    </mc:Choice>
  </mc:AlternateContent>
  <xr:revisionPtr revIDLastSave="0" documentId="8_{398AD049-E29D-49C2-BF9F-5F2C91FFD2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 after sort" sheetId="69" r:id="rId1"/>
    <sheet name="headspace to dissolved calc" sheetId="63" r:id="rId2"/>
    <sheet name="cal Bock GHG 18aug22" sheetId="66" r:id="rId3"/>
    <sheet name="charting reference tank" sheetId="67" r:id="rId4"/>
    <sheet name="charting ambient" sheetId="68" r:id="rId5"/>
    <sheet name="charting spiked ambient" sheetId="70" r:id="rId6"/>
    <sheet name="06dec22" sheetId="71" r:id="rId7"/>
    <sheet name="08dec22" sheetId="72" r:id="rId8"/>
    <sheet name="09dec22" sheetId="74" r:id="rId9"/>
    <sheet name="repeated reference" sheetId="7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" i="69" l="1"/>
  <c r="AG83" i="69"/>
  <c r="AG76" i="69"/>
  <c r="AG100" i="69"/>
  <c r="AG26" i="69"/>
  <c r="AG43" i="69"/>
  <c r="AG61" i="69"/>
  <c r="AG10" i="74" l="1"/>
  <c r="AG9" i="74"/>
  <c r="AG8" i="74"/>
  <c r="AG7" i="74"/>
  <c r="AG6" i="74"/>
  <c r="AG5" i="74"/>
  <c r="AG4" i="74"/>
  <c r="AI3" i="69" l="1"/>
  <c r="AJ3" i="69" s="1"/>
  <c r="AH3" i="69"/>
  <c r="AG23" i="73"/>
  <c r="AG22" i="73"/>
  <c r="AG21" i="73"/>
  <c r="AG20" i="73"/>
  <c r="AG19" i="73"/>
  <c r="AG18" i="73"/>
  <c r="AG17" i="73"/>
  <c r="AG16" i="73"/>
  <c r="AG15" i="73"/>
  <c r="AG14" i="73"/>
  <c r="AG12" i="73"/>
  <c r="AG11" i="73"/>
  <c r="AG10" i="73"/>
  <c r="AG9" i="73"/>
  <c r="AG8" i="73"/>
  <c r="AG7" i="73"/>
  <c r="AG6" i="73"/>
  <c r="AG5" i="73"/>
  <c r="AG4" i="73"/>
  <c r="AG3" i="73"/>
  <c r="AG111" i="69"/>
  <c r="AG54" i="69"/>
  <c r="AG20" i="69"/>
  <c r="AG98" i="69"/>
  <c r="AG8" i="69"/>
  <c r="AG30" i="69"/>
  <c r="AG68" i="69"/>
  <c r="AG77" i="69"/>
  <c r="AG106" i="69"/>
  <c r="AG85" i="69"/>
  <c r="AG70" i="69"/>
  <c r="AG102" i="69"/>
  <c r="AG16" i="69"/>
  <c r="AG3" i="69"/>
  <c r="AG39" i="69"/>
  <c r="AG28" i="69"/>
  <c r="AG37" i="69"/>
  <c r="AG71" i="69"/>
  <c r="AG2" i="69"/>
  <c r="AG94" i="69"/>
  <c r="AG66" i="69"/>
  <c r="AG62" i="69"/>
  <c r="AG49" i="69"/>
  <c r="AG96" i="69"/>
  <c r="AG42" i="69"/>
  <c r="AG88" i="69"/>
  <c r="AG38" i="69"/>
  <c r="AG78" i="69"/>
  <c r="AG93" i="69"/>
  <c r="AG58" i="69"/>
  <c r="AG86" i="69"/>
  <c r="AG32" i="69"/>
  <c r="AG34" i="69"/>
  <c r="AG81" i="69"/>
  <c r="AG51" i="69"/>
  <c r="AG52" i="69"/>
  <c r="AG27" i="69"/>
  <c r="AG12" i="69"/>
  <c r="AG63" i="69"/>
  <c r="AG67" i="69"/>
  <c r="AG22" i="69"/>
  <c r="AG4" i="69"/>
  <c r="AG9" i="69"/>
  <c r="AG79" i="69"/>
  <c r="AG25" i="69"/>
  <c r="AG53" i="69"/>
  <c r="AG92" i="69"/>
  <c r="AG11" i="69"/>
  <c r="AG95" i="69"/>
  <c r="AG75" i="69"/>
  <c r="AG63" i="72"/>
  <c r="AG62" i="72"/>
  <c r="AG61" i="72"/>
  <c r="AG60" i="72"/>
  <c r="AG59" i="72"/>
  <c r="AG58" i="72"/>
  <c r="AG57" i="72"/>
  <c r="AG56" i="72"/>
  <c r="AG55" i="72"/>
  <c r="AG54" i="72"/>
  <c r="AG53" i="72"/>
  <c r="AG52" i="72"/>
  <c r="AG51" i="72"/>
  <c r="AG50" i="72"/>
  <c r="AG49" i="72"/>
  <c r="AG48" i="72"/>
  <c r="AG47" i="72"/>
  <c r="AG46" i="72"/>
  <c r="AG45" i="72"/>
  <c r="AG44" i="72"/>
  <c r="AG43" i="72"/>
  <c r="AG42" i="72"/>
  <c r="AG41" i="72"/>
  <c r="AG40" i="72"/>
  <c r="AG39" i="72"/>
  <c r="AG38" i="72"/>
  <c r="AG37" i="72"/>
  <c r="AG36" i="72"/>
  <c r="AG35" i="72"/>
  <c r="AG34" i="72"/>
  <c r="AG33" i="72"/>
  <c r="AG32" i="72"/>
  <c r="AG31" i="72"/>
  <c r="AG30" i="72"/>
  <c r="AG29" i="72"/>
  <c r="AG28" i="72"/>
  <c r="AG27" i="72"/>
  <c r="AG26" i="72"/>
  <c r="AG25" i="72"/>
  <c r="AG24" i="72"/>
  <c r="AG23" i="72"/>
  <c r="AG22" i="72"/>
  <c r="AG21" i="72"/>
  <c r="AG20" i="72"/>
  <c r="AG19" i="72"/>
  <c r="AG18" i="72"/>
  <c r="AG17" i="72"/>
  <c r="AG16" i="72"/>
  <c r="AG15" i="72"/>
  <c r="AG14" i="72"/>
  <c r="AG13" i="72"/>
  <c r="AG12" i="72"/>
  <c r="AG11" i="72"/>
  <c r="AG10" i="72"/>
  <c r="AG9" i="72"/>
  <c r="AG8" i="72"/>
  <c r="AG7" i="72"/>
  <c r="AG6" i="72"/>
  <c r="AG5" i="72"/>
  <c r="AG4" i="72"/>
  <c r="AG6" i="69" l="1"/>
  <c r="AG99" i="69"/>
  <c r="AG74" i="69"/>
  <c r="AG21" i="69"/>
  <c r="AG101" i="69"/>
  <c r="AG57" i="69"/>
  <c r="AG17" i="69"/>
  <c r="AG24" i="69"/>
  <c r="AG56" i="69"/>
  <c r="AG103" i="69"/>
  <c r="AG73" i="69"/>
  <c r="AG110" i="69"/>
  <c r="AG104" i="69"/>
  <c r="AG80" i="69"/>
  <c r="AG46" i="69"/>
  <c r="AG72" i="69"/>
  <c r="AG45" i="69"/>
  <c r="AG33" i="69"/>
  <c r="AG112" i="69"/>
  <c r="AG10" i="69"/>
  <c r="AG35" i="69"/>
  <c r="AG107" i="69"/>
  <c r="AG55" i="69"/>
  <c r="AG15" i="69"/>
  <c r="AG7" i="69"/>
  <c r="AG31" i="69"/>
  <c r="AG109" i="69"/>
  <c r="AG5" i="69"/>
  <c r="AG18" i="69"/>
  <c r="AG60" i="69"/>
  <c r="AG40" i="69"/>
  <c r="AG19" i="69"/>
  <c r="AG69" i="69"/>
  <c r="AG50" i="69"/>
  <c r="AG23" i="69"/>
  <c r="AG82" i="69"/>
  <c r="AG29" i="69"/>
  <c r="AG13" i="69"/>
  <c r="AI12" i="69" s="1"/>
  <c r="AG87" i="69"/>
  <c r="AG36" i="69"/>
  <c r="AG47" i="69"/>
  <c r="AG105" i="69"/>
  <c r="AG48" i="69"/>
  <c r="AG65" i="69"/>
  <c r="AG44" i="69"/>
  <c r="AG41" i="69"/>
  <c r="AG84" i="69"/>
  <c r="AG59" i="69"/>
  <c r="AG108" i="69"/>
  <c r="AG64" i="69"/>
  <c r="AG4" i="71"/>
  <c r="AG5" i="71"/>
  <c r="AG6" i="71"/>
  <c r="AG7" i="71"/>
  <c r="AG8" i="71"/>
  <c r="AG9" i="71"/>
  <c r="AG10" i="71"/>
  <c r="AG11" i="71"/>
  <c r="AG12" i="71"/>
  <c r="AG13" i="71"/>
  <c r="AG14" i="71"/>
  <c r="AG15" i="71"/>
  <c r="AG16" i="71"/>
  <c r="AG17" i="71"/>
  <c r="AG18" i="71"/>
  <c r="AG19" i="71"/>
  <c r="AG20" i="71"/>
  <c r="AG21" i="71"/>
  <c r="AG22" i="71"/>
  <c r="AG23" i="71"/>
  <c r="AG24" i="71"/>
  <c r="AG25" i="71"/>
  <c r="AG26" i="71"/>
  <c r="AG27" i="71"/>
  <c r="AG28" i="71"/>
  <c r="AG29" i="71"/>
  <c r="AG30" i="71"/>
  <c r="AG31" i="71"/>
  <c r="AG32" i="71"/>
  <c r="AG33" i="71"/>
  <c r="AG34" i="71"/>
  <c r="AG35" i="71"/>
  <c r="AG36" i="71"/>
  <c r="AG37" i="71"/>
  <c r="AG38" i="71"/>
  <c r="AG39" i="71"/>
  <c r="AG40" i="71"/>
  <c r="AG41" i="71"/>
  <c r="AG42" i="71"/>
  <c r="AG43" i="71"/>
  <c r="AG44" i="71"/>
  <c r="AG45" i="71"/>
  <c r="AG46" i="71"/>
  <c r="AG47" i="71"/>
  <c r="AG48" i="71"/>
  <c r="AG49" i="71"/>
  <c r="AG50" i="71"/>
  <c r="AG51" i="71"/>
  <c r="AG52" i="71"/>
  <c r="AG53" i="71"/>
  <c r="AG54" i="71"/>
  <c r="AG55" i="71"/>
  <c r="AG56" i="71"/>
  <c r="AG57" i="71"/>
  <c r="AG58" i="71"/>
  <c r="AG59" i="71"/>
  <c r="AG60" i="71"/>
  <c r="AG61" i="71"/>
  <c r="AG62" i="71"/>
  <c r="AG63" i="71"/>
  <c r="AG49" i="68"/>
  <c r="AG50" i="68"/>
  <c r="AG62" i="67"/>
  <c r="AG63" i="67"/>
  <c r="AG64" i="67"/>
  <c r="AI9" i="69" l="1"/>
  <c r="AH9" i="69"/>
  <c r="AH6" i="69"/>
  <c r="AI6" i="69"/>
  <c r="AH12" i="69"/>
  <c r="AJ12" i="69" s="1"/>
  <c r="V63" i="70"/>
  <c r="V64" i="70" s="1"/>
  <c r="H63" i="70"/>
  <c r="H64" i="70" s="1"/>
  <c r="AE57" i="70"/>
  <c r="V57" i="70"/>
  <c r="V66" i="70" s="1"/>
  <c r="H57" i="70"/>
  <c r="AE56" i="70"/>
  <c r="V56" i="70"/>
  <c r="H56" i="70"/>
  <c r="AG45" i="70"/>
  <c r="AG44" i="70"/>
  <c r="AG43" i="70"/>
  <c r="AJ6" i="69" l="1"/>
  <c r="AJ9" i="69"/>
  <c r="H61" i="70"/>
  <c r="AG57" i="70"/>
  <c r="AG66" i="70" s="1"/>
  <c r="H60" i="70"/>
  <c r="V60" i="70"/>
  <c r="AG63" i="70"/>
  <c r="AG64" i="70" s="1"/>
  <c r="V59" i="70"/>
  <c r="H62" i="70"/>
  <c r="V61" i="70"/>
  <c r="V62" i="70"/>
  <c r="H65" i="70"/>
  <c r="V65" i="70"/>
  <c r="AG56" i="70"/>
  <c r="H59" i="70"/>
  <c r="H58" i="70"/>
  <c r="H66" i="70"/>
  <c r="V58" i="70"/>
  <c r="AE51" i="63"/>
  <c r="AE50" i="63"/>
  <c r="AE49" i="63"/>
  <c r="AE12" i="63"/>
  <c r="AE13" i="63"/>
  <c r="AE14" i="63"/>
  <c r="AE15" i="63"/>
  <c r="AE16" i="63"/>
  <c r="AE17" i="63"/>
  <c r="AE18" i="63"/>
  <c r="AE19" i="63"/>
  <c r="AE20" i="63"/>
  <c r="AE21" i="63"/>
  <c r="AE22" i="63"/>
  <c r="AE23" i="63"/>
  <c r="AE24" i="63"/>
  <c r="AE25" i="63"/>
  <c r="AE26" i="63"/>
  <c r="AE27" i="63"/>
  <c r="AE28" i="63"/>
  <c r="AE29" i="63"/>
  <c r="AE30" i="63"/>
  <c r="AE31" i="63"/>
  <c r="AE32" i="63"/>
  <c r="AE33" i="63"/>
  <c r="AE34" i="63"/>
  <c r="AE35" i="63"/>
  <c r="AE36" i="63"/>
  <c r="AE37" i="63"/>
  <c r="AE38" i="63"/>
  <c r="AE39" i="63"/>
  <c r="AE40" i="63"/>
  <c r="AE41" i="63"/>
  <c r="AE42" i="63"/>
  <c r="AE43" i="63"/>
  <c r="AE44" i="63"/>
  <c r="AE45" i="63"/>
  <c r="AE46" i="63"/>
  <c r="AE47" i="63"/>
  <c r="AE53" i="63"/>
  <c r="AE54" i="63"/>
  <c r="AE55" i="63"/>
  <c r="AE56" i="63"/>
  <c r="AE57" i="63"/>
  <c r="AE58" i="63"/>
  <c r="AE59" i="63"/>
  <c r="AE60" i="63"/>
  <c r="AE61" i="63"/>
  <c r="AE62" i="63"/>
  <c r="AE63" i="63"/>
  <c r="AE64" i="63"/>
  <c r="AE65" i="63"/>
  <c r="AE66" i="63"/>
  <c r="AE67" i="63"/>
  <c r="AE68" i="63"/>
  <c r="AE11" i="63"/>
  <c r="N11" i="63"/>
  <c r="AF12" i="63"/>
  <c r="AF13" i="63"/>
  <c r="AF14" i="63"/>
  <c r="AF15" i="63"/>
  <c r="AF16" i="63"/>
  <c r="AF17" i="63"/>
  <c r="AF18" i="63"/>
  <c r="AF19" i="63"/>
  <c r="AF20" i="63"/>
  <c r="AF21" i="63"/>
  <c r="AF22" i="63"/>
  <c r="AF23" i="63"/>
  <c r="AF24" i="63"/>
  <c r="AF25" i="63"/>
  <c r="AF26" i="63"/>
  <c r="AF27" i="63"/>
  <c r="AF28" i="63"/>
  <c r="AF29" i="63"/>
  <c r="AF30" i="63"/>
  <c r="AF31" i="63"/>
  <c r="AF32" i="63"/>
  <c r="AF33" i="63"/>
  <c r="AF34" i="63"/>
  <c r="AF35" i="63"/>
  <c r="AF36" i="63"/>
  <c r="AF37" i="63"/>
  <c r="AF38" i="63"/>
  <c r="AF39" i="63"/>
  <c r="AF40" i="63"/>
  <c r="AF41" i="63"/>
  <c r="AF42" i="63"/>
  <c r="AF43" i="63"/>
  <c r="AF44" i="63"/>
  <c r="AF45" i="63"/>
  <c r="AF46" i="63"/>
  <c r="AF47" i="63"/>
  <c r="AF49" i="63"/>
  <c r="AF50" i="63"/>
  <c r="AF51" i="63"/>
  <c r="AF53" i="63"/>
  <c r="AF54" i="63"/>
  <c r="AF55" i="63"/>
  <c r="AF56" i="63"/>
  <c r="AF57" i="63"/>
  <c r="AF58" i="63"/>
  <c r="AF59" i="63"/>
  <c r="AF60" i="63"/>
  <c r="AF61" i="63"/>
  <c r="AF62" i="63"/>
  <c r="AF63" i="63"/>
  <c r="AF64" i="63"/>
  <c r="AF65" i="63"/>
  <c r="AF66" i="63"/>
  <c r="AF67" i="63"/>
  <c r="AF68" i="63"/>
  <c r="AG65" i="70" l="1"/>
  <c r="AG60" i="70"/>
  <c r="AG61" i="70"/>
  <c r="AG62" i="70"/>
  <c r="AG59" i="70"/>
  <c r="AG58" i="70"/>
  <c r="N27" i="63"/>
  <c r="O27" i="63"/>
  <c r="R27" i="63"/>
  <c r="T27" i="63"/>
  <c r="U27" i="63" s="1"/>
  <c r="Y27" i="63"/>
  <c r="AG27" i="63"/>
  <c r="AH27" i="63" s="1"/>
  <c r="W27" i="63" l="1"/>
  <c r="X27" i="63" s="1"/>
  <c r="L27" i="63"/>
  <c r="J27" i="63"/>
  <c r="AI27" i="63" s="1"/>
  <c r="AG47" i="68"/>
  <c r="AG48" i="68"/>
  <c r="AG58" i="67"/>
  <c r="AG59" i="67"/>
  <c r="AG60" i="67"/>
  <c r="AG61" i="67"/>
  <c r="BW69" i="66"/>
  <c r="BW65" i="66"/>
  <c r="BS47" i="66"/>
  <c r="BW43" i="66"/>
  <c r="BV43" i="66"/>
  <c r="AR58" i="67" l="1"/>
  <c r="AS58" i="67" s="1"/>
  <c r="AJ27" i="63"/>
  <c r="K27" i="63"/>
  <c r="AK58" i="67"/>
  <c r="AL58" i="67"/>
  <c r="AM58" i="67" s="1"/>
  <c r="AF11" i="63"/>
  <c r="AG42" i="63"/>
  <c r="AH42" i="63" s="1"/>
  <c r="AG43" i="63"/>
  <c r="AH43" i="63" s="1"/>
  <c r="AG44" i="63"/>
  <c r="AH44" i="63"/>
  <c r="AG45" i="63"/>
  <c r="AH45" i="63" s="1"/>
  <c r="AG46" i="63"/>
  <c r="AH46" i="63" s="1"/>
  <c r="R46" i="63"/>
  <c r="O46" i="63"/>
  <c r="Y46" i="63" s="1"/>
  <c r="N46" i="63"/>
  <c r="T46" i="63" s="1"/>
  <c r="T45" i="63"/>
  <c r="R45" i="63"/>
  <c r="O45" i="63"/>
  <c r="Y45" i="63" s="1"/>
  <c r="N45" i="63"/>
  <c r="R44" i="63"/>
  <c r="O44" i="63"/>
  <c r="Y44" i="63" s="1"/>
  <c r="N44" i="63"/>
  <c r="T44" i="63" s="1"/>
  <c r="R43" i="63"/>
  <c r="O43" i="63"/>
  <c r="Y43" i="63" s="1"/>
  <c r="N43" i="63"/>
  <c r="T43" i="63" s="1"/>
  <c r="R42" i="63"/>
  <c r="O42" i="63"/>
  <c r="Y42" i="63" s="1"/>
  <c r="N42" i="63"/>
  <c r="T42" i="63" s="1"/>
  <c r="U42" i="63" s="1"/>
  <c r="U43" i="63" l="1"/>
  <c r="AQ58" i="67"/>
  <c r="W42" i="63"/>
  <c r="AO58" i="67"/>
  <c r="AU58" i="67"/>
  <c r="AP58" i="67"/>
  <c r="AN58" i="67"/>
  <c r="AT58" i="67"/>
  <c r="X42" i="63"/>
  <c r="W45" i="63"/>
  <c r="W46" i="63"/>
  <c r="U46" i="63"/>
  <c r="W44" i="63"/>
  <c r="U44" i="63"/>
  <c r="X44" i="63" s="1"/>
  <c r="U45" i="63"/>
  <c r="W43" i="63"/>
  <c r="X43" i="63" s="1"/>
  <c r="X45" i="63" l="1"/>
  <c r="X46" i="63"/>
  <c r="L43" i="63"/>
  <c r="J43" i="63"/>
  <c r="L42" i="63"/>
  <c r="J42" i="63"/>
  <c r="J44" i="63"/>
  <c r="L44" i="63"/>
  <c r="L45" i="63"/>
  <c r="J45" i="63"/>
  <c r="L46" i="63"/>
  <c r="J46" i="63"/>
  <c r="K46" i="63" l="1"/>
  <c r="AI46" i="63"/>
  <c r="AJ46" i="63"/>
  <c r="K45" i="63"/>
  <c r="AI45" i="63"/>
  <c r="AJ45" i="63"/>
  <c r="K44" i="63"/>
  <c r="AI44" i="63"/>
  <c r="AJ44" i="63"/>
  <c r="K43" i="63"/>
  <c r="AI43" i="63"/>
  <c r="AJ43" i="63"/>
  <c r="K42" i="63"/>
  <c r="AJ42" i="63"/>
  <c r="AI42" i="63"/>
  <c r="AG26" i="63"/>
  <c r="AH26" i="63" s="1"/>
  <c r="AG28" i="63"/>
  <c r="AH28" i="63" s="1"/>
  <c r="AG29" i="63"/>
  <c r="AH29" i="63" s="1"/>
  <c r="AG30" i="63"/>
  <c r="AH30" i="63"/>
  <c r="AG31" i="63"/>
  <c r="AH31" i="63"/>
  <c r="AG32" i="63"/>
  <c r="AH32" i="63"/>
  <c r="AG33" i="63"/>
  <c r="AH33" i="63" s="1"/>
  <c r="AG34" i="63"/>
  <c r="AH34" i="63" s="1"/>
  <c r="AG35" i="63"/>
  <c r="AH35" i="63" s="1"/>
  <c r="AG36" i="63"/>
  <c r="AH36" i="63" s="1"/>
  <c r="AG37" i="63"/>
  <c r="AH37" i="63"/>
  <c r="AG38" i="63"/>
  <c r="AH38" i="63" s="1"/>
  <c r="AG39" i="63"/>
  <c r="AH39" i="63"/>
  <c r="AG49" i="63"/>
  <c r="AH49" i="63" s="1"/>
  <c r="AG50" i="63"/>
  <c r="AH50" i="63" s="1"/>
  <c r="AG51" i="63"/>
  <c r="AH51" i="63" s="1"/>
  <c r="AG53" i="63"/>
  <c r="AH53" i="63" s="1"/>
  <c r="AG54" i="63"/>
  <c r="AH54" i="63" s="1"/>
  <c r="AG55" i="63"/>
  <c r="AH55" i="63"/>
  <c r="AG56" i="63"/>
  <c r="AH56" i="63"/>
  <c r="AG57" i="63"/>
  <c r="AH57" i="63" s="1"/>
  <c r="AG58" i="63"/>
  <c r="AH58" i="63" s="1"/>
  <c r="AG59" i="63"/>
  <c r="AH59" i="63" s="1"/>
  <c r="AG60" i="63"/>
  <c r="AH60" i="63"/>
  <c r="AG61" i="63"/>
  <c r="AH61" i="63" s="1"/>
  <c r="AG62" i="63"/>
  <c r="AH62" i="63" s="1"/>
  <c r="AG63" i="63"/>
  <c r="AH63" i="63" s="1"/>
  <c r="AG64" i="63"/>
  <c r="AH64" i="63" s="1"/>
  <c r="AG65" i="63"/>
  <c r="AH65" i="63" s="1"/>
  <c r="AG66" i="63"/>
  <c r="AH66" i="63" s="1"/>
  <c r="AG67" i="63"/>
  <c r="AH67" i="63"/>
  <c r="AG68" i="63"/>
  <c r="AH68" i="63" s="1"/>
  <c r="AG12" i="63"/>
  <c r="AH12" i="63"/>
  <c r="AG13" i="63"/>
  <c r="AH13" i="63" s="1"/>
  <c r="AG14" i="63"/>
  <c r="AH14" i="63"/>
  <c r="AG15" i="63"/>
  <c r="AH15" i="63" s="1"/>
  <c r="AG16" i="63"/>
  <c r="AH16" i="63" s="1"/>
  <c r="AG17" i="63"/>
  <c r="AH17" i="63" s="1"/>
  <c r="AG18" i="63"/>
  <c r="AH18" i="63" s="1"/>
  <c r="AG19" i="63"/>
  <c r="AH19" i="63" s="1"/>
  <c r="AG20" i="63"/>
  <c r="AH20" i="63" s="1"/>
  <c r="AG21" i="63"/>
  <c r="AH21" i="63" s="1"/>
  <c r="AG22" i="63"/>
  <c r="AH22" i="63" s="1"/>
  <c r="AG23" i="63"/>
  <c r="AH23" i="63" s="1"/>
  <c r="AG11" i="63"/>
  <c r="AH11" i="63" s="1"/>
  <c r="V66" i="68" l="1"/>
  <c r="V67" i="68" s="1"/>
  <c r="H66" i="68"/>
  <c r="H67" i="68" s="1"/>
  <c r="AE60" i="68"/>
  <c r="V60" i="68"/>
  <c r="H60" i="68"/>
  <c r="H69" i="68" s="1"/>
  <c r="AE59" i="68"/>
  <c r="V59" i="68"/>
  <c r="H59" i="68"/>
  <c r="AG46" i="68"/>
  <c r="AG45" i="68"/>
  <c r="AG44" i="68"/>
  <c r="AG43" i="68"/>
  <c r="AG59" i="68" s="1"/>
  <c r="H64" i="68" l="1"/>
  <c r="AG66" i="68"/>
  <c r="AG67" i="68" s="1"/>
  <c r="AG68" i="68" s="1"/>
  <c r="AG60" i="68"/>
  <c r="AG63" i="68" s="1"/>
  <c r="H62" i="68"/>
  <c r="V64" i="68"/>
  <c r="V61" i="68"/>
  <c r="V62" i="68"/>
  <c r="AG62" i="68"/>
  <c r="V65" i="68"/>
  <c r="H68" i="68"/>
  <c r="H65" i="68"/>
  <c r="H63" i="68"/>
  <c r="V68" i="68"/>
  <c r="V63" i="68"/>
  <c r="AG64" i="68"/>
  <c r="H61" i="68"/>
  <c r="V69" i="68"/>
  <c r="AG53" i="67"/>
  <c r="AG54" i="67"/>
  <c r="AG55" i="67"/>
  <c r="AG56" i="67"/>
  <c r="AG61" i="68" l="1"/>
  <c r="AG65" i="68"/>
  <c r="AG69" i="68"/>
  <c r="AK53" i="67"/>
  <c r="AN53" i="67" s="1"/>
  <c r="AR53" i="67"/>
  <c r="AS53" i="67" s="1"/>
  <c r="AT53" i="67" s="1"/>
  <c r="AL53" i="67"/>
  <c r="AM53" i="67" s="1"/>
  <c r="AP53" i="67"/>
  <c r="AQ53" i="67"/>
  <c r="AO53" i="67" l="1"/>
  <c r="AU53" i="67"/>
  <c r="AG44" i="67"/>
  <c r="AG45" i="67"/>
  <c r="AG46" i="67"/>
  <c r="AG47" i="67"/>
  <c r="AG48" i="67"/>
  <c r="AG49" i="67"/>
  <c r="AG50" i="67"/>
  <c r="AG51" i="67"/>
  <c r="AL44" i="67" l="1"/>
  <c r="AU44" i="67" s="1"/>
  <c r="AR44" i="67"/>
  <c r="AS44" i="67" s="1"/>
  <c r="AT44" i="67" s="1"/>
  <c r="AK44" i="67"/>
  <c r="BK47" i="66"/>
  <c r="AW47" i="66"/>
  <c r="BD47" i="66"/>
  <c r="BA43" i="66"/>
  <c r="AZ43" i="66"/>
  <c r="BO43" i="66"/>
  <c r="BN43" i="66"/>
  <c r="BH43" i="66"/>
  <c r="BG43" i="66"/>
  <c r="AM44" i="67" l="1"/>
  <c r="AP44" i="67"/>
  <c r="AQ44" i="67"/>
  <c r="AO44" i="67"/>
  <c r="AN44" i="67"/>
  <c r="V80" i="67"/>
  <c r="V81" i="67" s="1"/>
  <c r="H80" i="67"/>
  <c r="H81" i="67" s="1"/>
  <c r="AE74" i="67"/>
  <c r="V74" i="67"/>
  <c r="V83" i="67" s="1"/>
  <c r="H74" i="67"/>
  <c r="H83" i="67" s="1"/>
  <c r="AE73" i="67"/>
  <c r="V73" i="67"/>
  <c r="H73" i="67"/>
  <c r="AG73" i="67" l="1"/>
  <c r="V79" i="67"/>
  <c r="AG74" i="67"/>
  <c r="AG83" i="67" s="1"/>
  <c r="H79" i="67"/>
  <c r="H76" i="67"/>
  <c r="H78" i="67"/>
  <c r="H82" i="67"/>
  <c r="V76" i="67"/>
  <c r="V78" i="67"/>
  <c r="V82" i="67"/>
  <c r="AG80" i="67"/>
  <c r="AG81" i="67" s="1"/>
  <c r="AG82" i="67" s="1"/>
  <c r="H75" i="67"/>
  <c r="H77" i="67"/>
  <c r="V75" i="67"/>
  <c r="V77" i="67"/>
  <c r="AG76" i="67" l="1"/>
  <c r="AG78" i="67"/>
  <c r="AG77" i="67"/>
  <c r="AG79" i="67"/>
  <c r="AG75" i="67"/>
  <c r="N18" i="63"/>
  <c r="T18" i="63" s="1"/>
  <c r="O18" i="63"/>
  <c r="Y18" i="63" s="1"/>
  <c r="R18" i="63"/>
  <c r="V18" i="63"/>
  <c r="N19" i="63"/>
  <c r="V19" i="63" s="1"/>
  <c r="O19" i="63"/>
  <c r="Y19" i="63" s="1"/>
  <c r="R19" i="63"/>
  <c r="T19" i="63" l="1"/>
  <c r="U19" i="63" s="1"/>
  <c r="U18" i="63"/>
  <c r="W18" i="63"/>
  <c r="W19" i="63"/>
  <c r="X19" i="63" s="1"/>
  <c r="X18" i="63" l="1"/>
  <c r="J18" i="63" s="1"/>
  <c r="J19" i="63"/>
  <c r="L19" i="63"/>
  <c r="J30" i="66"/>
  <c r="N30" i="66" s="1"/>
  <c r="O30" i="66" s="1"/>
  <c r="J29" i="66"/>
  <c r="N29" i="66" s="1"/>
  <c r="O29" i="66" s="1"/>
  <c r="J27" i="66"/>
  <c r="K27" i="66" s="1"/>
  <c r="J28" i="66"/>
  <c r="K28" i="66" s="1"/>
  <c r="J35" i="66"/>
  <c r="K35" i="66" s="1"/>
  <c r="J34" i="66"/>
  <c r="N34" i="66" s="1"/>
  <c r="O34" i="66" s="1"/>
  <c r="J33" i="66"/>
  <c r="N33" i="66" s="1"/>
  <c r="O33" i="66" s="1"/>
  <c r="J32" i="66"/>
  <c r="N32" i="66" s="1"/>
  <c r="O32" i="66" s="1"/>
  <c r="J31" i="66"/>
  <c r="K31" i="66" s="1"/>
  <c r="J26" i="66"/>
  <c r="K26" i="66" s="1"/>
  <c r="K18" i="63" l="1"/>
  <c r="AI18" i="63"/>
  <c r="AJ18" i="63"/>
  <c r="K19" i="63"/>
  <c r="AJ19" i="63"/>
  <c r="AI19" i="63"/>
  <c r="N26" i="66"/>
  <c r="O26" i="66" s="1"/>
  <c r="K34" i="66"/>
  <c r="L18" i="63"/>
  <c r="N31" i="66"/>
  <c r="O31" i="66" s="1"/>
  <c r="N35" i="66"/>
  <c r="O35" i="66" s="1"/>
  <c r="N28" i="66"/>
  <c r="O28" i="66" s="1"/>
  <c r="N27" i="66"/>
  <c r="O27" i="66" s="1"/>
  <c r="K29" i="66"/>
  <c r="K30" i="66"/>
  <c r="K33" i="66"/>
  <c r="K32" i="66"/>
  <c r="N13" i="63" l="1"/>
  <c r="T13" i="63" s="1"/>
  <c r="O13" i="63"/>
  <c r="Y13" i="63" s="1"/>
  <c r="R13" i="63"/>
  <c r="R68" i="63"/>
  <c r="O68" i="63"/>
  <c r="Y68" i="63" s="1"/>
  <c r="N68" i="63"/>
  <c r="R67" i="63"/>
  <c r="O67" i="63"/>
  <c r="Y67" i="63" s="1"/>
  <c r="N67" i="63"/>
  <c r="R66" i="63"/>
  <c r="O66" i="63"/>
  <c r="Y66" i="63" s="1"/>
  <c r="N66" i="63"/>
  <c r="R65" i="63"/>
  <c r="O65" i="63"/>
  <c r="Y65" i="63" s="1"/>
  <c r="N65" i="63"/>
  <c r="R64" i="63"/>
  <c r="O64" i="63"/>
  <c r="Y64" i="63" s="1"/>
  <c r="N64" i="63"/>
  <c r="R63" i="63"/>
  <c r="O63" i="63"/>
  <c r="Y63" i="63" s="1"/>
  <c r="N63" i="63"/>
  <c r="R62" i="63"/>
  <c r="O62" i="63"/>
  <c r="Y62" i="63" s="1"/>
  <c r="N62" i="63"/>
  <c r="R61" i="63"/>
  <c r="O61" i="63"/>
  <c r="Y61" i="63" s="1"/>
  <c r="N61" i="63"/>
  <c r="R60" i="63"/>
  <c r="O60" i="63"/>
  <c r="Y60" i="63" s="1"/>
  <c r="N60" i="63"/>
  <c r="T60" i="63" s="1"/>
  <c r="R59" i="63"/>
  <c r="O59" i="63"/>
  <c r="Y59" i="63" s="1"/>
  <c r="N59" i="63"/>
  <c r="R58" i="63"/>
  <c r="O58" i="63"/>
  <c r="Y58" i="63" s="1"/>
  <c r="N58" i="63"/>
  <c r="T58" i="63" s="1"/>
  <c r="R57" i="63"/>
  <c r="O57" i="63"/>
  <c r="Y57" i="63" s="1"/>
  <c r="N57" i="63"/>
  <c r="R56" i="63"/>
  <c r="O56" i="63"/>
  <c r="Y56" i="63" s="1"/>
  <c r="N56" i="63"/>
  <c r="T56" i="63" s="1"/>
  <c r="R55" i="63"/>
  <c r="O55" i="63"/>
  <c r="Y55" i="63" s="1"/>
  <c r="N55" i="63"/>
  <c r="R54" i="63"/>
  <c r="O54" i="63"/>
  <c r="Y54" i="63" s="1"/>
  <c r="N54" i="63"/>
  <c r="T54" i="63" s="1"/>
  <c r="R53" i="63"/>
  <c r="O53" i="63"/>
  <c r="Y53" i="63" s="1"/>
  <c r="N53" i="63"/>
  <c r="T53" i="63" s="1"/>
  <c r="R51" i="63"/>
  <c r="O51" i="63"/>
  <c r="Y51" i="63" s="1"/>
  <c r="N51" i="63"/>
  <c r="R50" i="63"/>
  <c r="O50" i="63"/>
  <c r="Y50" i="63" s="1"/>
  <c r="N50" i="63"/>
  <c r="R49" i="63"/>
  <c r="O49" i="63"/>
  <c r="Y49" i="63" s="1"/>
  <c r="N49" i="63"/>
  <c r="R39" i="63"/>
  <c r="O39" i="63"/>
  <c r="Y39" i="63" s="1"/>
  <c r="N39" i="63"/>
  <c r="R38" i="63"/>
  <c r="O38" i="63"/>
  <c r="Y38" i="63" s="1"/>
  <c r="N38" i="63"/>
  <c r="R37" i="63"/>
  <c r="O37" i="63"/>
  <c r="Y37" i="63" s="1"/>
  <c r="N37" i="63"/>
  <c r="R36" i="63"/>
  <c r="O36" i="63"/>
  <c r="Y36" i="63" s="1"/>
  <c r="N36" i="63"/>
  <c r="R35" i="63"/>
  <c r="O35" i="63"/>
  <c r="Y35" i="63" s="1"/>
  <c r="N35" i="63"/>
  <c r="T35" i="63" s="1"/>
  <c r="R34" i="63"/>
  <c r="O34" i="63"/>
  <c r="Y34" i="63" s="1"/>
  <c r="N34" i="63"/>
  <c r="R33" i="63"/>
  <c r="O33" i="63"/>
  <c r="Y33" i="63" s="1"/>
  <c r="N33" i="63"/>
  <c r="R32" i="63"/>
  <c r="O32" i="63"/>
  <c r="Y32" i="63" s="1"/>
  <c r="N32" i="63"/>
  <c r="R31" i="63"/>
  <c r="O31" i="63"/>
  <c r="Y31" i="63" s="1"/>
  <c r="N31" i="63"/>
  <c r="R30" i="63"/>
  <c r="O30" i="63"/>
  <c r="Y30" i="63" s="1"/>
  <c r="N30" i="63"/>
  <c r="R29" i="63"/>
  <c r="O29" i="63"/>
  <c r="Y29" i="63" s="1"/>
  <c r="N29" i="63"/>
  <c r="R28" i="63"/>
  <c r="O28" i="63"/>
  <c r="Y28" i="63" s="1"/>
  <c r="N28" i="63"/>
  <c r="R26" i="63"/>
  <c r="O26" i="63"/>
  <c r="N26" i="63"/>
  <c r="R23" i="63"/>
  <c r="O23" i="63"/>
  <c r="Y23" i="63" s="1"/>
  <c r="N23" i="63"/>
  <c r="R22" i="63"/>
  <c r="O22" i="63"/>
  <c r="Y22" i="63" s="1"/>
  <c r="N22" i="63"/>
  <c r="R21" i="63"/>
  <c r="O21" i="63"/>
  <c r="Y21" i="63" s="1"/>
  <c r="N21" i="63"/>
  <c r="V21" i="63" s="1"/>
  <c r="R20" i="63"/>
  <c r="O20" i="63"/>
  <c r="Y20" i="63" s="1"/>
  <c r="N20" i="63"/>
  <c r="R17" i="63"/>
  <c r="O17" i="63"/>
  <c r="Y17" i="63" s="1"/>
  <c r="N17" i="63"/>
  <c r="R16" i="63"/>
  <c r="O16" i="63"/>
  <c r="N16" i="63"/>
  <c r="T16" i="63" s="1"/>
  <c r="R15" i="63"/>
  <c r="O15" i="63"/>
  <c r="Y15" i="63" s="1"/>
  <c r="N15" i="63"/>
  <c r="R14" i="63"/>
  <c r="O14" i="63"/>
  <c r="Y14" i="63" s="1"/>
  <c r="N14" i="63"/>
  <c r="R12" i="63"/>
  <c r="O12" i="63"/>
  <c r="Y12" i="63" s="1"/>
  <c r="N12" i="63"/>
  <c r="R11" i="63"/>
  <c r="O11" i="63"/>
  <c r="Y11" i="63" s="1"/>
  <c r="Z3" i="63"/>
  <c r="S3" i="63"/>
  <c r="Q3" i="63"/>
  <c r="P3" i="63"/>
  <c r="M3" i="63"/>
  <c r="I3" i="63"/>
  <c r="Z2" i="63"/>
  <c r="S2" i="63"/>
  <c r="Q2" i="63"/>
  <c r="P2" i="63"/>
  <c r="M2" i="63"/>
  <c r="I2" i="63"/>
  <c r="Z1" i="63"/>
  <c r="S1" i="63"/>
  <c r="Q1" i="63"/>
  <c r="P1" i="63"/>
  <c r="M1" i="63"/>
  <c r="I1" i="63"/>
  <c r="V62" i="63" l="1"/>
  <c r="T11" i="63"/>
  <c r="W11" i="63" s="1"/>
  <c r="V15" i="63"/>
  <c r="Y26" i="63"/>
  <c r="V23" i="63"/>
  <c r="V64" i="63"/>
  <c r="V61" i="63"/>
  <c r="V66" i="63"/>
  <c r="W13" i="63"/>
  <c r="V17" i="63"/>
  <c r="O1" i="63"/>
  <c r="U53" i="63"/>
  <c r="R3" i="63"/>
  <c r="R2" i="63"/>
  <c r="U13" i="63"/>
  <c r="V12" i="63"/>
  <c r="T68" i="63"/>
  <c r="W68" i="63" s="1"/>
  <c r="V68" i="63"/>
  <c r="N1" i="63"/>
  <c r="T12" i="63"/>
  <c r="U12" i="63" s="1"/>
  <c r="T15" i="63"/>
  <c r="U15" i="63" s="1"/>
  <c r="Y16" i="63"/>
  <c r="W16" i="63" s="1"/>
  <c r="T22" i="63"/>
  <c r="W22" i="63" s="1"/>
  <c r="V22" i="63"/>
  <c r="T50" i="63"/>
  <c r="U50" i="63" s="1"/>
  <c r="U16" i="63"/>
  <c r="T49" i="63"/>
  <c r="U49" i="63" s="1"/>
  <c r="W54" i="63"/>
  <c r="U58" i="63"/>
  <c r="U60" i="63"/>
  <c r="T20" i="63"/>
  <c r="U20" i="63" s="1"/>
  <c r="V20" i="63"/>
  <c r="W35" i="63"/>
  <c r="T14" i="63"/>
  <c r="W14" i="63" s="1"/>
  <c r="V14" i="63"/>
  <c r="V11" i="63"/>
  <c r="N2" i="63"/>
  <c r="T28" i="63"/>
  <c r="W28" i="63" s="1"/>
  <c r="T30" i="63"/>
  <c r="W30" i="63" s="1"/>
  <c r="T32" i="63"/>
  <c r="U32" i="63" s="1"/>
  <c r="T34" i="63"/>
  <c r="U34" i="63" s="1"/>
  <c r="T51" i="63"/>
  <c r="W51" i="63" s="1"/>
  <c r="V53" i="63"/>
  <c r="T57" i="63"/>
  <c r="U57" i="63" s="1"/>
  <c r="V57" i="63"/>
  <c r="T62" i="63"/>
  <c r="W62" i="63" s="1"/>
  <c r="T64" i="63"/>
  <c r="U64" i="63" s="1"/>
  <c r="T66" i="63"/>
  <c r="U66" i="63" s="1"/>
  <c r="T31" i="63"/>
  <c r="U31" i="63" s="1"/>
  <c r="T55" i="63"/>
  <c r="U55" i="63" s="1"/>
  <c r="V55" i="63"/>
  <c r="T59" i="63"/>
  <c r="W59" i="63" s="1"/>
  <c r="V59" i="63"/>
  <c r="T65" i="63"/>
  <c r="W65" i="63" s="1"/>
  <c r="V65" i="63"/>
  <c r="V16" i="63"/>
  <c r="T17" i="63"/>
  <c r="W17" i="63" s="1"/>
  <c r="T26" i="63"/>
  <c r="T29" i="63"/>
  <c r="W29" i="63" s="1"/>
  <c r="T33" i="63"/>
  <c r="W33" i="63" s="1"/>
  <c r="T36" i="63"/>
  <c r="W36" i="63" s="1"/>
  <c r="T38" i="63"/>
  <c r="W38" i="63" s="1"/>
  <c r="T63" i="63"/>
  <c r="W63" i="63" s="1"/>
  <c r="V63" i="63"/>
  <c r="T67" i="63"/>
  <c r="W67" i="63" s="1"/>
  <c r="V67" i="63"/>
  <c r="T39" i="63"/>
  <c r="U39" i="63" s="1"/>
  <c r="T21" i="63"/>
  <c r="U21" i="63" s="1"/>
  <c r="T23" i="63"/>
  <c r="T37" i="63"/>
  <c r="W37" i="63" s="1"/>
  <c r="V54" i="63"/>
  <c r="V56" i="63"/>
  <c r="V58" i="63"/>
  <c r="V60" i="63"/>
  <c r="T61" i="63"/>
  <c r="W61" i="63" s="1"/>
  <c r="V13" i="63"/>
  <c r="U35" i="63"/>
  <c r="W60" i="63"/>
  <c r="X60" i="63" s="1"/>
  <c r="W53" i="63"/>
  <c r="U51" i="63"/>
  <c r="W56" i="63"/>
  <c r="W58" i="63"/>
  <c r="O2" i="63"/>
  <c r="U56" i="63"/>
  <c r="R1" i="63"/>
  <c r="N3" i="63"/>
  <c r="U54" i="63"/>
  <c r="O3" i="63"/>
  <c r="U68" i="63" l="1"/>
  <c r="X68" i="63" s="1"/>
  <c r="J68" i="63" s="1"/>
  <c r="U11" i="63"/>
  <c r="X11" i="63" s="1"/>
  <c r="J11" i="63" s="1"/>
  <c r="W55" i="63"/>
  <c r="J60" i="63"/>
  <c r="W15" i="63"/>
  <c r="X15" i="63" s="1"/>
  <c r="J15" i="63" s="1"/>
  <c r="AJ15" i="63" s="1"/>
  <c r="W49" i="63"/>
  <c r="X53" i="63"/>
  <c r="J53" i="63" s="1"/>
  <c r="AI53" i="63" s="1"/>
  <c r="X58" i="63"/>
  <c r="J58" i="63" s="1"/>
  <c r="K15" i="63"/>
  <c r="AI15" i="63"/>
  <c r="U33" i="63"/>
  <c r="U59" i="63"/>
  <c r="K60" i="63"/>
  <c r="AJ60" i="63"/>
  <c r="AI60" i="63"/>
  <c r="W57" i="63"/>
  <c r="X57" i="63" s="1"/>
  <c r="J57" i="63" s="1"/>
  <c r="W39" i="63"/>
  <c r="X39" i="63" s="1"/>
  <c r="J39" i="63" s="1"/>
  <c r="U37" i="63"/>
  <c r="X37" i="63" s="1"/>
  <c r="J37" i="63" s="1"/>
  <c r="U36" i="63"/>
  <c r="X36" i="63" s="1"/>
  <c r="J36" i="63" s="1"/>
  <c r="W32" i="63"/>
  <c r="X32" i="63" s="1"/>
  <c r="L32" i="63" s="1"/>
  <c r="U29" i="63"/>
  <c r="X29" i="63" s="1"/>
  <c r="J29" i="63" s="1"/>
  <c r="U28" i="63"/>
  <c r="X28" i="63" s="1"/>
  <c r="W31" i="63"/>
  <c r="X31" i="63" s="1"/>
  <c r="J31" i="63" s="1"/>
  <c r="U30" i="63"/>
  <c r="X30" i="63" s="1"/>
  <c r="J30" i="63" s="1"/>
  <c r="W50" i="63"/>
  <c r="X50" i="63" s="1"/>
  <c r="J50" i="63" s="1"/>
  <c r="W64" i="63"/>
  <c r="U62" i="63"/>
  <c r="X62" i="63" s="1"/>
  <c r="J62" i="63" s="1"/>
  <c r="Y2" i="63"/>
  <c r="U63" i="63"/>
  <c r="X63" i="63" s="1"/>
  <c r="J63" i="63" s="1"/>
  <c r="W34" i="63"/>
  <c r="U38" i="63"/>
  <c r="X38" i="63" s="1"/>
  <c r="J38" i="63" s="1"/>
  <c r="X35" i="63"/>
  <c r="L35" i="63" s="1"/>
  <c r="X13" i="63"/>
  <c r="L13" i="63" s="1"/>
  <c r="U22" i="63"/>
  <c r="X22" i="63" s="1"/>
  <c r="J22" i="63" s="1"/>
  <c r="U17" i="63"/>
  <c r="X17" i="63" s="1"/>
  <c r="J17" i="63" s="1"/>
  <c r="X16" i="63"/>
  <c r="J16" i="63" s="1"/>
  <c r="W12" i="63"/>
  <c r="X12" i="63" s="1"/>
  <c r="X34" i="63"/>
  <c r="J34" i="63" s="1"/>
  <c r="U65" i="63"/>
  <c r="X65" i="63" s="1"/>
  <c r="J65" i="63" s="1"/>
  <c r="U67" i="63"/>
  <c r="X67" i="63" s="1"/>
  <c r="L67" i="63" s="1"/>
  <c r="U61" i="63"/>
  <c r="X61" i="63" s="1"/>
  <c r="J61" i="63" s="1"/>
  <c r="W21" i="63"/>
  <c r="X21" i="63" s="1"/>
  <c r="J21" i="63" s="1"/>
  <c r="U14" i="63"/>
  <c r="X14" i="63" s="1"/>
  <c r="J14" i="63" s="1"/>
  <c r="Y1" i="63"/>
  <c r="Y3" i="63"/>
  <c r="W20" i="63"/>
  <c r="X20" i="63" s="1"/>
  <c r="J20" i="63" s="1"/>
  <c r="X55" i="63"/>
  <c r="J55" i="63" s="1"/>
  <c r="K55" i="63" s="1"/>
  <c r="V3" i="63"/>
  <c r="V1" i="63"/>
  <c r="W66" i="63"/>
  <c r="X66" i="63" s="1"/>
  <c r="X59" i="63"/>
  <c r="J59" i="63" s="1"/>
  <c r="U23" i="63"/>
  <c r="W23" i="63"/>
  <c r="X54" i="63"/>
  <c r="J54" i="63" s="1"/>
  <c r="W26" i="63"/>
  <c r="U26" i="63"/>
  <c r="V2" i="63"/>
  <c r="L60" i="63"/>
  <c r="L15" i="63"/>
  <c r="K58" i="63"/>
  <c r="X56" i="63"/>
  <c r="J56" i="63" s="1"/>
  <c r="X33" i="63"/>
  <c r="J33" i="63" s="1"/>
  <c r="X49" i="63"/>
  <c r="J49" i="63" s="1"/>
  <c r="T3" i="63"/>
  <c r="T1" i="63"/>
  <c r="T2" i="63"/>
  <c r="L54" i="63"/>
  <c r="K54" i="63"/>
  <c r="L53" i="63"/>
  <c r="K53" i="63"/>
  <c r="X64" i="63"/>
  <c r="J64" i="63" s="1"/>
  <c r="X51" i="63"/>
  <c r="J51" i="63" s="1"/>
  <c r="L58" i="63" l="1"/>
  <c r="J67" i="63"/>
  <c r="AI67" i="63" s="1"/>
  <c r="L68" i="63"/>
  <c r="L55" i="63"/>
  <c r="L11" i="63"/>
  <c r="AJ53" i="63"/>
  <c r="L62" i="63"/>
  <c r="K11" i="63"/>
  <c r="AJ11" i="63"/>
  <c r="AI11" i="63"/>
  <c r="K31" i="63"/>
  <c r="AJ31" i="63"/>
  <c r="AI31" i="63"/>
  <c r="AI39" i="63"/>
  <c r="AJ39" i="63"/>
  <c r="AI63" i="63"/>
  <c r="AJ63" i="63"/>
  <c r="K17" i="63"/>
  <c r="AI17" i="63"/>
  <c r="AJ17" i="63"/>
  <c r="AJ62" i="63"/>
  <c r="AI62" i="63"/>
  <c r="K36" i="63"/>
  <c r="AJ36" i="63"/>
  <c r="AI36" i="63"/>
  <c r="K62" i="63"/>
  <c r="AI37" i="63"/>
  <c r="AJ37" i="63"/>
  <c r="AI50" i="63"/>
  <c r="AJ50" i="63"/>
  <c r="L50" i="63"/>
  <c r="AJ67" i="63"/>
  <c r="K20" i="63"/>
  <c r="AI20" i="63"/>
  <c r="AJ20" i="63"/>
  <c r="AJ30" i="63"/>
  <c r="AI30" i="63"/>
  <c r="K65" i="63"/>
  <c r="AI65" i="63"/>
  <c r="AJ65" i="63"/>
  <c r="K38" i="63"/>
  <c r="AJ38" i="63"/>
  <c r="AI38" i="63"/>
  <c r="K21" i="63"/>
  <c r="AI21" i="63"/>
  <c r="AJ21" i="63"/>
  <c r="AI61" i="63"/>
  <c r="AJ61" i="63"/>
  <c r="AI51" i="63"/>
  <c r="AJ51" i="63"/>
  <c r="K61" i="63"/>
  <c r="L61" i="63"/>
  <c r="AI33" i="63"/>
  <c r="AJ33" i="63"/>
  <c r="K34" i="63"/>
  <c r="AI34" i="63"/>
  <c r="AJ34" i="63"/>
  <c r="K22" i="63"/>
  <c r="AI22" i="63"/>
  <c r="AJ22" i="63"/>
  <c r="AI49" i="63"/>
  <c r="AJ49" i="63"/>
  <c r="K50" i="63"/>
  <c r="AI56" i="63"/>
  <c r="AJ56" i="63"/>
  <c r="K57" i="63"/>
  <c r="AI57" i="63"/>
  <c r="AJ57" i="63"/>
  <c r="K68" i="63"/>
  <c r="AI68" i="63"/>
  <c r="AJ68" i="63"/>
  <c r="AI29" i="63"/>
  <c r="AJ29" i="63"/>
  <c r="K63" i="63"/>
  <c r="K59" i="63"/>
  <c r="AI59" i="63"/>
  <c r="AJ59" i="63"/>
  <c r="AI64" i="63"/>
  <c r="AJ64" i="63"/>
  <c r="L59" i="63"/>
  <c r="AJ54" i="63"/>
  <c r="AI54" i="63"/>
  <c r="AI55" i="63"/>
  <c r="AJ55" i="63"/>
  <c r="K14" i="63"/>
  <c r="AJ14" i="63"/>
  <c r="AI14" i="63"/>
  <c r="K16" i="63"/>
  <c r="AJ16" i="63"/>
  <c r="AI16" i="63"/>
  <c r="AI58" i="63"/>
  <c r="AJ58" i="63"/>
  <c r="J32" i="63"/>
  <c r="J28" i="63"/>
  <c r="AI28" i="63" s="1"/>
  <c r="L28" i="63"/>
  <c r="L38" i="63"/>
  <c r="J35" i="63"/>
  <c r="L36" i="63"/>
  <c r="L34" i="63"/>
  <c r="J13" i="63"/>
  <c r="L63" i="63"/>
  <c r="L57" i="63"/>
  <c r="L65" i="63"/>
  <c r="L17" i="63"/>
  <c r="L16" i="63"/>
  <c r="J12" i="63"/>
  <c r="L12" i="63"/>
  <c r="L21" i="63"/>
  <c r="L14" i="63"/>
  <c r="L31" i="63"/>
  <c r="J66" i="63"/>
  <c r="L66" i="63"/>
  <c r="X26" i="63"/>
  <c r="X23" i="63"/>
  <c r="L20" i="63"/>
  <c r="L22" i="63"/>
  <c r="L51" i="63"/>
  <c r="K51" i="63"/>
  <c r="L30" i="63"/>
  <c r="K30" i="63"/>
  <c r="L49" i="63"/>
  <c r="K49" i="63"/>
  <c r="L33" i="63"/>
  <c r="K33" i="63"/>
  <c r="L39" i="63"/>
  <c r="K39" i="63"/>
  <c r="L56" i="63"/>
  <c r="K56" i="63"/>
  <c r="W1" i="63"/>
  <c r="W3" i="63"/>
  <c r="W2" i="63"/>
  <c r="U2" i="63"/>
  <c r="U1" i="63"/>
  <c r="U3" i="63"/>
  <c r="K29" i="63"/>
  <c r="L29" i="63"/>
  <c r="L64" i="63"/>
  <c r="K64" i="63"/>
  <c r="K37" i="63"/>
  <c r="L37" i="63"/>
  <c r="K67" i="63" l="1"/>
  <c r="K66" i="63"/>
  <c r="AI66" i="63"/>
  <c r="AJ66" i="63"/>
  <c r="K35" i="63"/>
  <c r="AI35" i="63"/>
  <c r="AJ35" i="63"/>
  <c r="K28" i="63"/>
  <c r="AJ28" i="63"/>
  <c r="K32" i="63"/>
  <c r="AJ32" i="63"/>
  <c r="AI32" i="63"/>
  <c r="K13" i="63"/>
  <c r="AI13" i="63"/>
  <c r="AJ13" i="63"/>
  <c r="K12" i="63"/>
  <c r="AI12" i="63"/>
  <c r="AJ12" i="63"/>
  <c r="J26" i="63"/>
  <c r="AI26" i="63" s="1"/>
  <c r="L26" i="63"/>
  <c r="J23" i="63"/>
  <c r="L23" i="63"/>
  <c r="X2" i="63"/>
  <c r="X3" i="63"/>
  <c r="X1" i="63"/>
  <c r="K23" i="63" l="1"/>
  <c r="AI23" i="63"/>
  <c r="AJ23" i="63"/>
  <c r="K26" i="63"/>
  <c r="AJ26" i="63"/>
  <c r="L2" i="63"/>
  <c r="L1" i="63"/>
  <c r="L3" i="63"/>
  <c r="J2" i="63"/>
  <c r="J1" i="63"/>
  <c r="J3" i="63"/>
  <c r="K3" i="63" l="1"/>
  <c r="K2" i="63"/>
  <c r="K1" i="63"/>
</calcChain>
</file>

<file path=xl/sharedStrings.xml><?xml version="1.0" encoding="utf-8"?>
<sst xmlns="http://schemas.openxmlformats.org/spreadsheetml/2006/main" count="4955" uniqueCount="679">
  <si>
    <t>date</t>
  </si>
  <si>
    <t>Lab Temp</t>
  </si>
  <si>
    <t>sample ID</t>
  </si>
  <si>
    <t>Barometric Pressure from Weather Station</t>
  </si>
  <si>
    <t>volume of addition (uL)</t>
  </si>
  <si>
    <t>Total volume added to vial (uL)</t>
  </si>
  <si>
    <t>Dilution =Total volume/ addition</t>
  </si>
  <si>
    <t>mean</t>
  </si>
  <si>
    <t>Volume of vial (mls)</t>
  </si>
  <si>
    <t>concentration of N2O addition (ppm)</t>
  </si>
  <si>
    <t>Known N2O ppmv of ADDITION (c1 v1 = c2 v2)</t>
  </si>
  <si>
    <t>STANDARDS</t>
  </si>
  <si>
    <t>air</t>
  </si>
  <si>
    <t>N20</t>
  </si>
  <si>
    <t>Level#</t>
  </si>
  <si>
    <t>Ret. Time</t>
  </si>
  <si>
    <t>Area</t>
  </si>
  <si>
    <t>Data#</t>
  </si>
  <si>
    <t>-----</t>
  </si>
  <si>
    <t>Data Filename</t>
  </si>
  <si>
    <t>Date Acquired</t>
  </si>
  <si>
    <t>Sample Name</t>
  </si>
  <si>
    <t>Sample Type</t>
  </si>
  <si>
    <t>Conc. (ppm)</t>
  </si>
  <si>
    <t>Std. Conc.</t>
  </si>
  <si>
    <t>Cal. Point</t>
  </si>
  <si>
    <t>Accuracy[%]</t>
  </si>
  <si>
    <t>Deviation</t>
  </si>
  <si>
    <t>Standard(Calc.Point)</t>
  </si>
  <si>
    <t>Whatever we're plotting (add in ambient if using air not helium)</t>
  </si>
  <si>
    <t>Old Vial #</t>
  </si>
  <si>
    <t>New Vial #</t>
  </si>
  <si>
    <t>UNIVARIATE</t>
  </si>
  <si>
    <t>STATISTICS</t>
  </si>
  <si>
    <t>min</t>
  </si>
  <si>
    <t>max</t>
  </si>
  <si>
    <t>From GC</t>
  </si>
  <si>
    <t>1st gas</t>
  </si>
  <si>
    <t>SAME FOR ALL GASES</t>
  </si>
  <si>
    <t>JUST NO2 CALCULATIONS</t>
  </si>
  <si>
    <t>N2O ppm</t>
  </si>
  <si>
    <t>Caq</t>
  </si>
  <si>
    <t>Ptot</t>
  </si>
  <si>
    <t>T</t>
  </si>
  <si>
    <t>Vaq</t>
  </si>
  <si>
    <t>Vg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</si>
  <si>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</si>
  <si>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</si>
  <si>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</si>
  <si>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</si>
  <si>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</si>
  <si>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</si>
  <si>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</si>
  <si>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</si>
  <si>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CALCULATIONS:</t>
  </si>
  <si>
    <t>as mol/l*atm</t>
  </si>
  <si>
    <t>sorting variable 1- collection date</t>
  </si>
  <si>
    <t>sorting variable 2- depth</t>
  </si>
  <si>
    <t>sorting variable 3- other</t>
  </si>
  <si>
    <t>sorting variable 4- rep</t>
  </si>
  <si>
    <t>analysis date</t>
  </si>
  <si>
    <t>Sample Identification</t>
  </si>
  <si>
    <t>Lab Temp in C</t>
  </si>
  <si>
    <t>BP at sea level from current weather report like wunderground in inches Hg</t>
  </si>
  <si>
    <t>Measured headspace N2O  in ppm from GC in ppm</t>
  </si>
  <si>
    <t>convert N2O to volume fraction as ppm??  Corrected for water vapor</t>
  </si>
  <si>
    <t>Total pressure in atm- converted from weather report</t>
  </si>
  <si>
    <t>Temperature in K</t>
  </si>
  <si>
    <t>Volume of water in L</t>
  </si>
  <si>
    <t>Headspace Volume in L</t>
  </si>
  <si>
    <t>Antoine equation for vapor pressure of water</t>
  </si>
  <si>
    <t>Partial pressure for the gas (atm)</t>
  </si>
  <si>
    <t>mols compound in gas</t>
  </si>
  <si>
    <t>mols compound in gas used to make headspace</t>
  </si>
  <si>
    <t>mol compound in water</t>
  </si>
  <si>
    <t>Total mols compound in vessel</t>
  </si>
  <si>
    <t>unsure about these conversions to partial pressures as ppm because they do not agree with CO2SYS calculations</t>
  </si>
  <si>
    <t>mole fraction * total pressure</t>
  </si>
  <si>
    <t>n=(pv)/(rt)</t>
  </si>
  <si>
    <t>measured</t>
  </si>
  <si>
    <t>estimated from Henry's</t>
  </si>
  <si>
    <t>added</t>
  </si>
  <si>
    <t>from Sanders 2015 v 4 p 4410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</si>
  <si>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</si>
  <si>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</si>
  <si>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Atmos. Chem. Phys., 15, 4399–4981, 2015</t>
  </si>
  <si>
    <t>probable MDL</t>
  </si>
  <si>
    <t>Total concentration of N2O in the original aqueous sample in nM (this is the si unit  same as nmol/L)</t>
  </si>
  <si>
    <t>convert to ng N2O/L for comparison to RSK calc</t>
  </si>
  <si>
    <t>Values reported by Burke and Molinaro low 10nM</t>
  </si>
  <si>
    <t>Values reported by Burke and Molinaro high 80nM</t>
  </si>
  <si>
    <t>Values reported by Audet low 94</t>
  </si>
  <si>
    <t>Values reported by Audet high 114</t>
  </si>
  <si>
    <t>just air (why is this not zero)?  Because some is distributed back to liquid phase?</t>
  </si>
  <si>
    <t>prepared in air</t>
  </si>
  <si>
    <t>air + 1000</t>
  </si>
  <si>
    <t>File name</t>
  </si>
  <si>
    <t>BRN15jul22_006</t>
  </si>
  <si>
    <t>BRN15jul22_007</t>
  </si>
  <si>
    <t>BRN15jul22_008</t>
  </si>
  <si>
    <t>BRN15jul22_011</t>
  </si>
  <si>
    <t>BRN15jul22_012</t>
  </si>
  <si>
    <t>BRN15jul22_013</t>
  </si>
  <si>
    <t>BRN15jul22_014</t>
  </si>
  <si>
    <t>BRN15jul22_015</t>
  </si>
  <si>
    <t>BRN15jul22_004</t>
  </si>
  <si>
    <t>BRN15jul22_005</t>
  </si>
  <si>
    <t>air + water</t>
  </si>
  <si>
    <t>air + water + 25</t>
  </si>
  <si>
    <t>air + water + 50</t>
  </si>
  <si>
    <t>air + water + 100</t>
  </si>
  <si>
    <t>air + 200</t>
  </si>
  <si>
    <t>air + 400</t>
  </si>
  <si>
    <t>air + 600</t>
  </si>
  <si>
    <t>air + 800</t>
  </si>
  <si>
    <t>Bock GHG 60 + ramp 1 nA 300 uL split=2</t>
  </si>
  <si>
    <t>BRN18jul22_006</t>
  </si>
  <si>
    <t>BRN18jul22_007</t>
  </si>
  <si>
    <t>BRN18jul22_008</t>
  </si>
  <si>
    <t>BRN18jul22_009</t>
  </si>
  <si>
    <t>BRN18jul22_010</t>
  </si>
  <si>
    <t>BRN18jul22_011</t>
  </si>
  <si>
    <t>BRN18jul22_012</t>
  </si>
  <si>
    <t>BRN18jul22_013</t>
  </si>
  <si>
    <t>BRN18jul22_014</t>
  </si>
  <si>
    <t>BRN18jul22_015</t>
  </si>
  <si>
    <t>0.4 sat ~133ppb vol fraction?</t>
  </si>
  <si>
    <t>1.0 sat ~330ppb vol fraction</t>
  </si>
  <si>
    <t>1.6 sat ~534ppb vol fraction (Beaulieu)</t>
  </si>
  <si>
    <t>Values reported by Hinshaw low 23 conc = 0.31 ug N2O-N/L</t>
  </si>
  <si>
    <t>Values reported by Hinshaw high 114 (conc= 1.60 ug N2O-N/L</t>
  </si>
  <si>
    <t>Hinshaw &amp; Dalhgren 2013 1.6 ug/L N2O-N =2500 ng/L N2O</t>
  </si>
  <si>
    <t>Hinshaw &amp; Dalhgren 2013 0.31ug/L N2O-N =487 ng/L N2O</t>
  </si>
  <si>
    <t>RSK style</t>
  </si>
  <si>
    <t>NEON style</t>
  </si>
  <si>
    <t>various</t>
  </si>
  <si>
    <t>How well we can integrate when samples are messy will be crucial</t>
  </si>
  <si>
    <t>I think relevant range is really 4 ppm and down</t>
  </si>
  <si>
    <t>Bock GHG 75 0.5 10 180 2.0 190 0.8 nA 200 uL split=2</t>
  </si>
  <si>
    <t>slower ramp to try and separate peaks</t>
  </si>
  <si>
    <t>Bock GHG 60 0.5 20 180 1 250  0.6nA 400 uL split=1</t>
  </si>
  <si>
    <t>BRN14jul22_049</t>
  </si>
  <si>
    <t>Bock GHG 60 0.5 20 180 1 250  0.8nA 400 uL split=1</t>
  </si>
  <si>
    <t>BRN20jul22_017.gcd</t>
  </si>
  <si>
    <t>BRN20jul22_016.gcd</t>
  </si>
  <si>
    <t>BRN20jul22_015.gcd</t>
  </si>
  <si>
    <t>BRN20jul22_014.gcd</t>
  </si>
  <si>
    <t>BRN20jul22_013.gcd</t>
  </si>
  <si>
    <t>BRN20jul22_012.gcd</t>
  </si>
  <si>
    <t>BRN20jul22_011.gcd</t>
  </si>
  <si>
    <t>BRN20jul22_010.gcd</t>
  </si>
  <si>
    <t>BRN20jul22_009.gcd</t>
  </si>
  <si>
    <t>inching up the ECD current</t>
  </si>
  <si>
    <t>smaller injection volume but higher ECD current</t>
  </si>
  <si>
    <t>BRN14jul22_050</t>
  </si>
  <si>
    <t>BRN14jul22_048</t>
  </si>
  <si>
    <t>BRN14jul22_051</t>
  </si>
  <si>
    <t>BRN14jul22_052</t>
  </si>
  <si>
    <t>BRN14jul22_053</t>
  </si>
  <si>
    <t>BRN14jul22_054</t>
  </si>
  <si>
    <t>REAL SAMPLES</t>
  </si>
  <si>
    <t>Why is baseline on this run SO MUCH BETTER</t>
  </si>
  <si>
    <t>BRN15jul22_016.gcd</t>
  </si>
  <si>
    <t>BRN15jul22_017.gcd</t>
  </si>
  <si>
    <t>BRN15jul22_018.gcd</t>
  </si>
  <si>
    <t>BRN15jul22_019.gcd</t>
  </si>
  <si>
    <t>BRN15jul22_020.gcd</t>
  </si>
  <si>
    <t>BRN15jul22_021.gcd</t>
  </si>
  <si>
    <t>BRN15jul22_022.gcd</t>
  </si>
  <si>
    <t>BRN15jul22_023.gcd</t>
  </si>
  <si>
    <t>BRN15jul22_024.gcd</t>
  </si>
  <si>
    <t>BRN15jul22_025.gcd</t>
  </si>
  <si>
    <t>BRN15jul22_026.gcd</t>
  </si>
  <si>
    <t>BRN15jul22_027.gcd</t>
  </si>
  <si>
    <t>BRN14jul22_055.gcd</t>
  </si>
  <si>
    <t>BRN14jul22_056.gcd</t>
  </si>
  <si>
    <t>BRN14jul22_057.gcd</t>
  </si>
  <si>
    <t>BRN14jul22_058.gcd</t>
  </si>
  <si>
    <t>BRN14jul22_059.gcd</t>
  </si>
  <si>
    <t>BRN14jul22_060.gcd</t>
  </si>
  <si>
    <t>BRN14jul22_061.gcd</t>
  </si>
  <si>
    <t>BRN14jul22_062.gcd</t>
  </si>
  <si>
    <t>BRN14jul22_063.gcd</t>
  </si>
  <si>
    <t>BRN14jul22_064.gcd</t>
  </si>
  <si>
    <t>BRN14jul22_065.gcd</t>
  </si>
  <si>
    <t>BRN14jul22_066.gcd</t>
  </si>
  <si>
    <t>BRN14jul22_067.gcd</t>
  </si>
  <si>
    <t>BRN14jul22_068.gcd</t>
  </si>
  <si>
    <t>BRN14jul22_069.gcd</t>
  </si>
  <si>
    <t>BRN18jul22_016.gcd</t>
  </si>
  <si>
    <t>BRN18jul22_017.gcd</t>
  </si>
  <si>
    <t>BRN18jul22_018.gcd</t>
  </si>
  <si>
    <t>BRN18jul22_019.gcd</t>
  </si>
  <si>
    <t>BRN18jul22_020.gcd</t>
  </si>
  <si>
    <t>BRN18jul22_021.gcd</t>
  </si>
  <si>
    <t>BRN18jul22_022.gcd</t>
  </si>
  <si>
    <t>BRN18jul22_023.gcd</t>
  </si>
  <si>
    <t>BRN18jul22_024.gcd</t>
  </si>
  <si>
    <t>BRN18jul22_025.gcd</t>
  </si>
  <si>
    <t>BRN18jul22_026.gcd</t>
  </si>
  <si>
    <t>BRN21jul22_008.gcd</t>
  </si>
  <si>
    <t>BRN21jul22_007.gcd</t>
  </si>
  <si>
    <t>BRN21jul22_006.gcd</t>
  </si>
  <si>
    <t>BRN21jul22_005.gcd</t>
  </si>
  <si>
    <t>BRN21jul22_004.gcd</t>
  </si>
  <si>
    <t>BRN21jul22_003.gcd</t>
  </si>
  <si>
    <t>BRN21jul22_002.gcd</t>
  </si>
  <si>
    <t>BRN21jul22_001.gcd</t>
  </si>
  <si>
    <t>BRN21jul22_009.gcd</t>
  </si>
  <si>
    <t>BRN20jul22_027.gcd</t>
  </si>
  <si>
    <t>BRN20jul22_026.gcd</t>
  </si>
  <si>
    <t>BRN20jul22_025.gcd</t>
  </si>
  <si>
    <t>BRN20jul22_024.gcd</t>
  </si>
  <si>
    <t>BRN20jul22_023.gcd</t>
  </si>
  <si>
    <t>BRN20jul22_022.gcd</t>
  </si>
  <si>
    <t>BRN20jul22_021.gcd</t>
  </si>
  <si>
    <t>BRN20jul22_020.gcd</t>
  </si>
  <si>
    <t>BRN20jul22_019.gcd</t>
  </si>
  <si>
    <t>BRN20jul22_018.gcd</t>
  </si>
  <si>
    <t>Bock GHG 75 0.5 10 180 2.0 190 0.8nA 200 uL split=2</t>
  </si>
  <si>
    <t>same thing again</t>
  </si>
  <si>
    <t>BRN21jul22_020.gcd</t>
  </si>
  <si>
    <t>Bock GHG 75 0.5 10 180 2.0 190 1.0nA 200 uL split=2</t>
  </si>
  <si>
    <t>BRN29jul22_004.gcd</t>
  </si>
  <si>
    <t>BRN29jul22_005.gcd</t>
  </si>
  <si>
    <t>BRN29jul22_006.gcd</t>
  </si>
  <si>
    <t>Bock GHG 60 0.5 20 180 2.0 190 1.0nA 300 uL split=2  ECD temp  at 330C</t>
  </si>
  <si>
    <t>ECD temp up to 330</t>
  </si>
  <si>
    <t>BRN29jul22_007.gcd</t>
  </si>
  <si>
    <t>BRN29jul22_008.gcd</t>
  </si>
  <si>
    <t>BRN29jul22_009.gcd</t>
  </si>
  <si>
    <t>BRN29jul22_010.gcd</t>
  </si>
  <si>
    <t>BRN29jul22_011.gcd</t>
  </si>
  <si>
    <t>Sample is from yellow cylinder of breathing air in 2006</t>
  </si>
  <si>
    <t>Praxair cylinder bar codes 200004955379 and 601609847</t>
  </si>
  <si>
    <t>Step down regulator at ~3.5 psi, tank @ 15 psi</t>
  </si>
  <si>
    <t>Vials flushed  at &gt; 500 ml/min for &gt;30 sec, then capped</t>
  </si>
  <si>
    <t>RECALC</t>
  </si>
  <si>
    <t>Analyst code</t>
  </si>
  <si>
    <t>Note</t>
  </si>
  <si>
    <t>Order</t>
  </si>
  <si>
    <t>yellow tank</t>
  </si>
  <si>
    <t>Unknown</t>
  </si>
  <si>
    <t>Mean</t>
  </si>
  <si>
    <t>Std</t>
  </si>
  <si>
    <t>CV</t>
  </si>
  <si>
    <t>Warning Limit</t>
  </si>
  <si>
    <t>Xbar - 2SD</t>
  </si>
  <si>
    <t>Xbar + 2SD</t>
  </si>
  <si>
    <t>Control Limit</t>
  </si>
  <si>
    <t>Xbar - 3SD</t>
  </si>
  <si>
    <t>Xbar + 3SD</t>
  </si>
  <si>
    <t>Count</t>
  </si>
  <si>
    <t>T-value</t>
  </si>
  <si>
    <t>MDL</t>
  </si>
  <si>
    <t>LOQ</t>
  </si>
  <si>
    <t>KNOWN</t>
  </si>
  <si>
    <t>pk is still good</t>
  </si>
  <si>
    <t>BRN29jul22_012.gcd</t>
  </si>
  <si>
    <t>BRN29jul22_013.gcd</t>
  </si>
  <si>
    <t>BRN29jul22_014.gcd</t>
  </si>
  <si>
    <t>dd-2203-031</t>
  </si>
  <si>
    <t>dd-2203-136</t>
  </si>
  <si>
    <t>dd-2203-102</t>
  </si>
  <si>
    <t>dd-2203-138</t>
  </si>
  <si>
    <t>dd-2203-057</t>
  </si>
  <si>
    <t>BRN29jul22_017.gcd</t>
  </si>
  <si>
    <t>BRN29jul22_016.gcd</t>
  </si>
  <si>
    <t>BRN29jul22_015.gcd</t>
  </si>
  <si>
    <t>BRN29jul22_028.gcd</t>
  </si>
  <si>
    <t>BRN29jul22_027.gcd</t>
  </si>
  <si>
    <t>BRN29jul22_026.gcd</t>
  </si>
  <si>
    <t>BRN29jul22_025.gcd</t>
  </si>
  <si>
    <t>BRN29jul22_024.gcd</t>
  </si>
  <si>
    <t>BRN29jul22_023.gcd</t>
  </si>
  <si>
    <t>BRN29jul22_022.gcd</t>
  </si>
  <si>
    <t>Air/Bulk Nitrogen ECD</t>
  </si>
  <si>
    <t>Season specific CAL Measured headspace N2O in ppm from GC in ppm</t>
  </si>
  <si>
    <t>Bock GHG 60 0.5 20 180 2.0 190 1.2nA 400 uL split=2  ECD temp  at 330C</t>
  </si>
  <si>
    <t>BRN01aug22_010.gcd</t>
  </si>
  <si>
    <t>BRN01aug22_009.gcd</t>
  </si>
  <si>
    <t>BRN01aug22_008.gcd</t>
  </si>
  <si>
    <t>BRN01aug22_007.gcd</t>
  </si>
  <si>
    <t>BRN01aug22_006.gcd</t>
  </si>
  <si>
    <t>BRN01aug22_005.gcd</t>
  </si>
  <si>
    <t>BRN01aug22_004.gcd</t>
  </si>
  <si>
    <t>BRN01aug22_003.gcd</t>
  </si>
  <si>
    <t>air + 25</t>
  </si>
  <si>
    <t>air + 50</t>
  </si>
  <si>
    <t>air + 100</t>
  </si>
  <si>
    <t>This is same temp conditions BUT 400 uL injection</t>
  </si>
  <si>
    <t>BRN01aug22_018.gcd</t>
  </si>
  <si>
    <t>BRN01aug22_017.gcd</t>
  </si>
  <si>
    <t>BRN01aug22_016.gcd</t>
  </si>
  <si>
    <t>BRN01aug22_015.gcd</t>
  </si>
  <si>
    <t>BRN01aug22_014.gcd</t>
  </si>
  <si>
    <t>BRN01aug22_013.gcd</t>
  </si>
  <si>
    <t>BRN01aug22_012.gcd</t>
  </si>
  <si>
    <t>BRN01aug22_011.gcd</t>
  </si>
  <si>
    <t>BRN01aug22_019.gcd</t>
  </si>
  <si>
    <t>BRN01aug22_020.gcd</t>
  </si>
  <si>
    <t>BRN01aug22_021.gcd</t>
  </si>
  <si>
    <t>BRN01aug22_022.gcd</t>
  </si>
  <si>
    <t>BRN01aug22_023.gcd</t>
  </si>
  <si>
    <t>BRN01aug22_024.gcd</t>
  </si>
  <si>
    <t>BRN01aug22_025.gcd</t>
  </si>
  <si>
    <t>~0.330</t>
  </si>
  <si>
    <t>ECD current to 1.2</t>
  </si>
  <si>
    <t>ECD current to 1.4</t>
  </si>
  <si>
    <t>Flows have changed.  LV=35, Makeup flow =12</t>
  </si>
  <si>
    <t>BRN04aug22_003.gcd</t>
  </si>
  <si>
    <t>BRN04aug22_004.gcd</t>
  </si>
  <si>
    <t>BRN04aug22_005.gcd</t>
  </si>
  <si>
    <t>BRN04aug22_006.gcd</t>
  </si>
  <si>
    <t>BRN04aug22_007.gcd</t>
  </si>
  <si>
    <t>BRN04aug22_008.gcd</t>
  </si>
  <si>
    <t>BRN04aug22_009.gcd</t>
  </si>
  <si>
    <t>BRN04aug22_010.gcd</t>
  </si>
  <si>
    <t>BRN04aug22_017.gcd</t>
  </si>
  <si>
    <t>BRN04aug22_016.gcd</t>
  </si>
  <si>
    <t>BRN04aug22_015.gcd</t>
  </si>
  <si>
    <t>BRN04aug22_014.gcd</t>
  </si>
  <si>
    <t>BRN04aug22_013.gcd</t>
  </si>
  <si>
    <t>BRN04aug22_012.gcd</t>
  </si>
  <si>
    <t>BRN04aug22_011.gcd</t>
  </si>
  <si>
    <t>BRN04aug22_020.gcd</t>
  </si>
  <si>
    <t>BRN04aug22_019.gcd</t>
  </si>
  <si>
    <t>BRN04aug22_018.gcd</t>
  </si>
  <si>
    <t>New flows are great... probably don't need this high a current.. need to compare S/N for different currents at low conc.  Like yellow tank.</t>
  </si>
  <si>
    <t>S/N for N2O</t>
  </si>
  <si>
    <t>Bock GHG 60 0.5 20 180 2.0 190 1.4nA 400 uL split=2  ECD temp  at 330C</t>
  </si>
  <si>
    <t>S/N</t>
  </si>
  <si>
    <t>median</t>
  </si>
  <si>
    <t>MOD P</t>
  </si>
  <si>
    <t>MOD Pi</t>
  </si>
  <si>
    <t>MOD Pj</t>
  </si>
  <si>
    <t>MOD N</t>
  </si>
  <si>
    <t>By Batch</t>
  </si>
  <si>
    <t>BRN05aug22_003.gcd</t>
  </si>
  <si>
    <t>BRN05aug22_004.gcd</t>
  </si>
  <si>
    <t>BRN05aug22_005.gcd</t>
  </si>
  <si>
    <t>BRN05aug22_006.gcd</t>
  </si>
  <si>
    <t>BRN05aug22_007.gcd</t>
  </si>
  <si>
    <t>BRN05aug22_008.gcd</t>
  </si>
  <si>
    <t>BRN05aug22_009.gcd</t>
  </si>
  <si>
    <t>BRN05aug22_010.gcd</t>
  </si>
  <si>
    <t>BRN05aug22_017.gcd</t>
  </si>
  <si>
    <t>BRN05aug22_016.gcd</t>
  </si>
  <si>
    <t>BRN05aug22_015.gcd</t>
  </si>
  <si>
    <t>BRN05aug22_014.gcd</t>
  </si>
  <si>
    <t>BRN05aug22_013.gcd</t>
  </si>
  <si>
    <t>BRN05aug22_012.gcd</t>
  </si>
  <si>
    <t>BRN05aug22_011.gcd(Read only)</t>
  </si>
  <si>
    <t>BRN05aug22_001.gcd</t>
  </si>
  <si>
    <t>BRN11aug22_012.gcd</t>
  </si>
  <si>
    <t>BRN11aug22_013.gcd</t>
  </si>
  <si>
    <t>BRN11aug22_014.gcd</t>
  </si>
  <si>
    <t>BRN11aug22_015.gcd</t>
  </si>
  <si>
    <t>BRN11aug22_003.gcd</t>
  </si>
  <si>
    <t>BRN11aug22_002.gcd</t>
  </si>
  <si>
    <t>BRN11aug22_001.gcd</t>
  </si>
  <si>
    <t>P/Kh = C</t>
  </si>
  <si>
    <t>https://henry.mpch-mainz.gwdg.de/henry/subcat/4</t>
  </si>
  <si>
    <t>https://henrys-law.org</t>
  </si>
  <si>
    <t>We need collection temperature and pressure to do this right</t>
  </si>
  <si>
    <t>CONSTANT: Concentration at saturation from Henry's Law (P = Kh x C) using NTP</t>
  </si>
  <si>
    <t>CONSTANT: switch to nmol</t>
  </si>
  <si>
    <t xml:space="preserve">Actual data! </t>
  </si>
  <si>
    <t>FCR</t>
  </si>
  <si>
    <t>F 09aug22 9.0 a</t>
  </si>
  <si>
    <t>collection temp</t>
  </si>
  <si>
    <t>MOD Pn helium</t>
  </si>
  <si>
    <t>and</t>
  </si>
  <si>
    <t>BRN11aug22_004.gcd</t>
  </si>
  <si>
    <t>BRN11aug22_005.gcd</t>
  </si>
  <si>
    <t>BRN11aug22_006.gcd</t>
  </si>
  <si>
    <t>outlier? gas bag problems</t>
  </si>
  <si>
    <t>BRN11aug22_007.gcd</t>
  </si>
  <si>
    <t>BRN11aug22_008.gcd</t>
  </si>
  <si>
    <t>BRN11aug22_009.gcd</t>
  </si>
  <si>
    <t>BRN11aug22_010.gcd</t>
  </si>
  <si>
    <t>BRN11aug22_011.gcd</t>
  </si>
  <si>
    <t>CV for yellow tank samples</t>
  </si>
  <si>
    <t>BRN11aug22_016.gcd</t>
  </si>
  <si>
    <t>CV for Reservoir samples</t>
  </si>
  <si>
    <t>F 09aug22 9.0 b</t>
  </si>
  <si>
    <t>BRN11aug22_017.gcd</t>
  </si>
  <si>
    <t>F 09aug22 9.0 c</t>
  </si>
  <si>
    <t>BRN11aug22_018.gcd</t>
  </si>
  <si>
    <t>F 09aug22 9.0 d</t>
  </si>
  <si>
    <t>BRN11aug22_019.gcd</t>
  </si>
  <si>
    <t>F 09aug22 9.0 e</t>
  </si>
  <si>
    <t>BRN11aug22_020.gcd</t>
  </si>
  <si>
    <t>helium</t>
  </si>
  <si>
    <t>BRN11aug22_021.gcd</t>
  </si>
  <si>
    <t>MOD Pm</t>
  </si>
  <si>
    <t>Add in helium filled vial as a zero calibration point (don't force)</t>
  </si>
  <si>
    <t>Using both 04aug22 and 11aug22 data then cherry picking because of known issues</t>
  </si>
  <si>
    <t>Conc</t>
  </si>
  <si>
    <t>air + water + 200</t>
  </si>
  <si>
    <t>air + water + 400</t>
  </si>
  <si>
    <t>air + water + 600</t>
  </si>
  <si>
    <t>air + water + 800</t>
  </si>
  <si>
    <t>Like Pj but</t>
  </si>
  <si>
    <t>All in helium</t>
  </si>
  <si>
    <t>No blank signal so force through zero</t>
  </si>
  <si>
    <t>BRN18aug22_003.gcd</t>
  </si>
  <si>
    <t>BRN18aug22_004.gcd</t>
  </si>
  <si>
    <t>BRN18aug22_005.gcd</t>
  </si>
  <si>
    <t>BRN18aug22_006.gcd</t>
  </si>
  <si>
    <t>BRN18aug22_007.gcd</t>
  </si>
  <si>
    <t>BRN18aug22_008.gcd</t>
  </si>
  <si>
    <t>BRN18aug22_009.gcd</t>
  </si>
  <si>
    <t>BRN18aug22_010.gcd</t>
  </si>
  <si>
    <t>BRN18aug22_011.gcd</t>
  </si>
  <si>
    <t>BRN18aug22_015.gcd</t>
  </si>
  <si>
    <t>BRN18aug22_014.gcd</t>
  </si>
  <si>
    <t>BRN18aug22_013.gcd</t>
  </si>
  <si>
    <t>BRN18aug22_012.gcd</t>
  </si>
  <si>
    <t>BRN18aug22_017.gcd</t>
  </si>
  <si>
    <t>BRN18aug22_016.gcd</t>
  </si>
  <si>
    <t>probable LOQ</t>
  </si>
  <si>
    <t>theoretical</t>
  </si>
  <si>
    <t>Final result as a percent saturation N2O</t>
  </si>
  <si>
    <t>Final result as a ratio of saturation N2O</t>
  </si>
  <si>
    <t>theoretical sat with hydrostatic 0.1 m</t>
  </si>
  <si>
    <t>theoretical sat with hydrostatic 10 m</t>
  </si>
  <si>
    <t>theoretical sat with hydrostatic 20 m</t>
  </si>
  <si>
    <t>collection pressure in atm</t>
  </si>
  <si>
    <t>collection pressure in inches Hg</t>
  </si>
  <si>
    <t>METHODS CHANGED OVER DAYS UNTIL AUG 5, then stable but stored calibration changed</t>
  </si>
  <si>
    <t>BRN06dec22_008.gcd</t>
  </si>
  <si>
    <t>BRN06dec22_009.gcd</t>
  </si>
  <si>
    <t>BRN06dec22_010.gcd</t>
  </si>
  <si>
    <t>BRN06dec22_001.gcd</t>
  </si>
  <si>
    <t>old outside air</t>
  </si>
  <si>
    <t>BRN06dec22_002.gcd</t>
  </si>
  <si>
    <t>new inside air</t>
  </si>
  <si>
    <t>BRN06dec22_003.gcd</t>
  </si>
  <si>
    <t>new inside air + 20 uL</t>
  </si>
  <si>
    <t>BRN06dec22_004.gcd</t>
  </si>
  <si>
    <t>BRN06dec22_005.gcd</t>
  </si>
  <si>
    <t>Air/Oxygen</t>
  </si>
  <si>
    <t>N2O</t>
  </si>
  <si>
    <t>BRN06dec22_006.gcd</t>
  </si>
  <si>
    <t>new inside air + 200 uL</t>
  </si>
  <si>
    <t>BRN06dec22_007.gcd</t>
  </si>
  <si>
    <t>new inside air + 800 uL</t>
  </si>
  <si>
    <t>BRN06dec22_011.gcd</t>
  </si>
  <si>
    <t>dd-2210-062</t>
  </si>
  <si>
    <t>BRN06dec22_012.gcd</t>
  </si>
  <si>
    <t>dd-2210-106</t>
  </si>
  <si>
    <t>BRN06dec22_013.gcd</t>
  </si>
  <si>
    <t>dd-2210-057</t>
  </si>
  <si>
    <t>BRN06dec22_014.gcd</t>
  </si>
  <si>
    <t>dd-2210-082</t>
  </si>
  <si>
    <t>BRN06dec22_015.gcd</t>
  </si>
  <si>
    <t>dd-2210-039</t>
  </si>
  <si>
    <t>BRN06dec22_016.gcd</t>
  </si>
  <si>
    <t>dd-2210-042</t>
  </si>
  <si>
    <t>BRN06dec22_017.gcd</t>
  </si>
  <si>
    <t>dd-2210-063</t>
  </si>
  <si>
    <t>BRN06dec22_018.gcd</t>
  </si>
  <si>
    <t>dd-2210-046</t>
  </si>
  <si>
    <t>BRN06dec22_019.gcd</t>
  </si>
  <si>
    <t>dd-2210-103</t>
  </si>
  <si>
    <t>BRN06dec22_020.gcd</t>
  </si>
  <si>
    <t>dd-2210-045</t>
  </si>
  <si>
    <t>BRN06dec22_021.gcd</t>
  </si>
  <si>
    <t>dd-2210-034</t>
  </si>
  <si>
    <t>BRN06dec22_022.gcd</t>
  </si>
  <si>
    <t>dd-2210-085</t>
  </si>
  <si>
    <t>BRN06dec22_023.gcd</t>
  </si>
  <si>
    <t>dd-2210-012</t>
  </si>
  <si>
    <t>BRN06dec22_024.gcd</t>
  </si>
  <si>
    <t>dd-2210-027</t>
  </si>
  <si>
    <t>BRN06dec22_025.gcd</t>
  </si>
  <si>
    <t>dd-2210-080</t>
  </si>
  <si>
    <t>BRN06dec22_026.gcd</t>
  </si>
  <si>
    <t>dd-2210-021</t>
  </si>
  <si>
    <t>BRN06dec22_027.gcd</t>
  </si>
  <si>
    <t>dd-2210-048</t>
  </si>
  <si>
    <t>BRN06dec22_028.gcd</t>
  </si>
  <si>
    <t>dd-2210-067</t>
  </si>
  <si>
    <t>BRN06dec22_029.gcd</t>
  </si>
  <si>
    <t>dd-2210-018</t>
  </si>
  <si>
    <t>BRN06dec22_030.gcd(Read only)</t>
  </si>
  <si>
    <t>dd-2210-038</t>
  </si>
  <si>
    <t>BRN06dec22_031.gcd</t>
  </si>
  <si>
    <t>dd-2210-058</t>
  </si>
  <si>
    <t>BRN06dec22_032.gcd</t>
  </si>
  <si>
    <t>dd-2210-017</t>
  </si>
  <si>
    <t>BRN06dec22_033.gcd</t>
  </si>
  <si>
    <t>dd-2210-004</t>
  </si>
  <si>
    <t>BRN06dec22_034.gcd</t>
  </si>
  <si>
    <t>dd-2210-107</t>
  </si>
  <si>
    <t>BRN06dec22_035.gcd</t>
  </si>
  <si>
    <t>dd-2210-029</t>
  </si>
  <si>
    <t>BRN06dec22_036.gcd</t>
  </si>
  <si>
    <t>dd-2210-006</t>
  </si>
  <si>
    <t>BRN06dec22_037.gcd</t>
  </si>
  <si>
    <t>dd-2210-014</t>
  </si>
  <si>
    <t>BRN06dec22_038.gcd</t>
  </si>
  <si>
    <t>dd-2210-053</t>
  </si>
  <si>
    <t>BRN06dec22_039.gcd</t>
  </si>
  <si>
    <t>dd-2210-105</t>
  </si>
  <si>
    <t>BRN06dec22_040.gcd</t>
  </si>
  <si>
    <t>dd-2210-033</t>
  </si>
  <si>
    <t>BRN06dec22_041.gcd</t>
  </si>
  <si>
    <t>dd-2210-009</t>
  </si>
  <si>
    <t>BRN06dec22_042.gcd</t>
  </si>
  <si>
    <t>dd-2210-110</t>
  </si>
  <si>
    <t>BRN06dec22_043.gcd</t>
  </si>
  <si>
    <t>dd-2210-031</t>
  </si>
  <si>
    <t>BRN06dec22_044.gcd</t>
  </si>
  <si>
    <t>dd-2210-043</t>
  </si>
  <si>
    <t>BRN06dec22_045.gcd</t>
  </si>
  <si>
    <t>dd-2210-070</t>
  </si>
  <si>
    <t>BRN06dec22_046.gcd</t>
  </si>
  <si>
    <t>dd-2210-044</t>
  </si>
  <si>
    <t>BRN06dec22_047.gcd</t>
  </si>
  <si>
    <t>dd-2210-078</t>
  </si>
  <si>
    <t>BRN06dec22_048.gcd</t>
  </si>
  <si>
    <t>dd-2210-102</t>
  </si>
  <si>
    <t>BRN06dec22_049.gcd</t>
  </si>
  <si>
    <t>dd-2210-108</t>
  </si>
  <si>
    <t>BRN06dec22_050.gcd</t>
  </si>
  <si>
    <t>dd-2210-071</t>
  </si>
  <si>
    <t>BRN06dec22_051.gcd</t>
  </si>
  <si>
    <t>dd-2210-101</t>
  </si>
  <si>
    <t>BRN06dec22_052.gcd</t>
  </si>
  <si>
    <t>dd-2210-054</t>
  </si>
  <si>
    <t>BRN06dec22_053.gcd</t>
  </si>
  <si>
    <t>dd-2210-022</t>
  </si>
  <si>
    <t>BRN06dec22_054.gcd</t>
  </si>
  <si>
    <t>dd-2210-016</t>
  </si>
  <si>
    <t>BRN06dec22_055.gcd</t>
  </si>
  <si>
    <t>dd-2210-055</t>
  </si>
  <si>
    <t>BRN06dec22_056.gcd</t>
  </si>
  <si>
    <t>dd-2210-099</t>
  </si>
  <si>
    <t>BRN06dec22_057.gcd</t>
  </si>
  <si>
    <t>dd-2210-019</t>
  </si>
  <si>
    <t>BRN06dec22_058.gcd</t>
  </si>
  <si>
    <t>dd-2210-072</t>
  </si>
  <si>
    <t>BRN06dec22_059.gcd</t>
  </si>
  <si>
    <t>dd-2210-097</t>
  </si>
  <si>
    <t>BRN06dec22_060.gcd</t>
  </si>
  <si>
    <t>dd-2210-005</t>
  </si>
  <si>
    <t>BRN08dec22_001.gcd</t>
  </si>
  <si>
    <t>BRN08dec22_002.gcd</t>
  </si>
  <si>
    <t>BRN08dec22_003.gcd</t>
  </si>
  <si>
    <t>BRN08dec22_004.gcd</t>
  </si>
  <si>
    <t>BRN08dec22_005.gcd</t>
  </si>
  <si>
    <t>BRN08dec22_006.gcd</t>
  </si>
  <si>
    <t>BRN08dec22_007.gcd</t>
  </si>
  <si>
    <t>BRN08dec22_008.gcd</t>
  </si>
  <si>
    <t>BRN08dec22_009.gcd</t>
  </si>
  <si>
    <t>BRN08dec22_010.gcd</t>
  </si>
  <si>
    <t>BRN08dec22_011.gcd</t>
  </si>
  <si>
    <t>dd-2210-073</t>
  </si>
  <si>
    <t>BRN08dec22_012.gcd</t>
  </si>
  <si>
    <t>dd-2210-093</t>
  </si>
  <si>
    <t>BRN08dec22_013.gcd</t>
  </si>
  <si>
    <t>dd-2210-010</t>
  </si>
  <si>
    <t>BRN08dec22_014.gcd</t>
  </si>
  <si>
    <t>dd-2210-090</t>
  </si>
  <si>
    <t>BRN08dec22_015.gcd</t>
  </si>
  <si>
    <t>dd-2210-051</t>
  </si>
  <si>
    <t>BRN08dec22_016.gcd</t>
  </si>
  <si>
    <t>dd-2210-023</t>
  </si>
  <si>
    <t>BRN08dec22_017.gcd</t>
  </si>
  <si>
    <t>dd-2210-077</t>
  </si>
  <si>
    <t>BRN08dec22_018.gcd</t>
  </si>
  <si>
    <t>dd-2210-008</t>
  </si>
  <si>
    <t>BRN08dec22_019.gcd</t>
  </si>
  <si>
    <t>dd-2210-003</t>
  </si>
  <si>
    <t>BRN08dec22_020.gcd</t>
  </si>
  <si>
    <t>dd-2210-020</t>
  </si>
  <si>
    <t>BRN08dec22_021.gcd</t>
  </si>
  <si>
    <t>dd-2210-065</t>
  </si>
  <si>
    <t>BRN08dec22_022.gcd</t>
  </si>
  <si>
    <t>dd-2210-061</t>
  </si>
  <si>
    <t>BRN08dec22_023.gcd</t>
  </si>
  <si>
    <t>dd-2210-011</t>
  </si>
  <si>
    <t>BRN08dec22_024.gcd</t>
  </si>
  <si>
    <t>dd-2210-025</t>
  </si>
  <si>
    <t>BRN08dec22_025.gcd</t>
  </si>
  <si>
    <t>dd-2210-050</t>
  </si>
  <si>
    <t>BRN08dec22_026.gcd</t>
  </si>
  <si>
    <t>dd-2210-049</t>
  </si>
  <si>
    <t>BRN08dec22_027.gcd</t>
  </si>
  <si>
    <t>dd-2210-079</t>
  </si>
  <si>
    <t>BRN08dec22_028.gcd</t>
  </si>
  <si>
    <t>dd-2210-032</t>
  </si>
  <si>
    <t>BRN08dec22_029.gcd</t>
  </si>
  <si>
    <t>dd-2210-030</t>
  </si>
  <si>
    <t>BRN08dec22_030.gcd</t>
  </si>
  <si>
    <t>dd-2210-084</t>
  </si>
  <si>
    <t>BRN08dec22_031.gcd</t>
  </si>
  <si>
    <t>dd-2210-056</t>
  </si>
  <si>
    <t>BRN08dec22_032.gcd</t>
  </si>
  <si>
    <t>dd-2210-091</t>
  </si>
  <si>
    <t>BRN08dec22_033.gcd</t>
  </si>
  <si>
    <t>dd-2210-076</t>
  </si>
  <si>
    <t>BRN08dec22_034.gcd</t>
  </si>
  <si>
    <t>dd-2210-036</t>
  </si>
  <si>
    <t>BRN08dec22_035.gcd</t>
  </si>
  <si>
    <t>dd-2210-086</t>
  </si>
  <si>
    <t>BRN08dec22_036.gcd</t>
  </si>
  <si>
    <t>dd-2210-040</t>
  </si>
  <si>
    <t>BRN08dec22_037.gcd</t>
  </si>
  <si>
    <t>dd-2210-094</t>
  </si>
  <si>
    <t>BRN08dec22_038.gcd</t>
  </si>
  <si>
    <t>dd-2210-047</t>
  </si>
  <si>
    <t>BRN08dec22_039.gcd</t>
  </si>
  <si>
    <t>dd-2210-060</t>
  </si>
  <si>
    <t>BRN08dec22_040.gcd</t>
  </si>
  <si>
    <t>dd-2210-064</t>
  </si>
  <si>
    <t>BRN08dec22_041.gcd</t>
  </si>
  <si>
    <t>dd-2210-092</t>
  </si>
  <si>
    <t>BRN08dec22_042.gcd</t>
  </si>
  <si>
    <t>dd-2210-001</t>
  </si>
  <si>
    <t>BRN08dec22_043.gcd</t>
  </si>
  <si>
    <t>dd-2210-069</t>
  </si>
  <si>
    <t>BRN08dec22_044.gcd</t>
  </si>
  <si>
    <t>dd-2210-035</t>
  </si>
  <si>
    <t>BRN08dec22_045.gcd</t>
  </si>
  <si>
    <t>dd-2210-026</t>
  </si>
  <si>
    <t>BRN08dec22_046.gcd</t>
  </si>
  <si>
    <t>dd-2210-037</t>
  </si>
  <si>
    <t>BRN08dec22_047.gcd</t>
  </si>
  <si>
    <t>dd-2210-002</t>
  </si>
  <si>
    <t>BRN08dec22_048.gcd</t>
  </si>
  <si>
    <t>dd-2210-015</t>
  </si>
  <si>
    <t>BRN08dec22_049.gcd</t>
  </si>
  <si>
    <t>dd-2210-100</t>
  </si>
  <si>
    <t>BRN08dec22_050.gcd</t>
  </si>
  <si>
    <t>dd-2210-068</t>
  </si>
  <si>
    <t>BRN08dec22_051.gcd</t>
  </si>
  <si>
    <t>dd-2210-083</t>
  </si>
  <si>
    <t>BRN08dec22_052.gcd</t>
  </si>
  <si>
    <t>dd-2210-104</t>
  </si>
  <si>
    <t>BRN08dec22_053.gcd</t>
  </si>
  <si>
    <t>dd-2210-075</t>
  </si>
  <si>
    <t>BRN08dec22_054.gcd</t>
  </si>
  <si>
    <t>dd-2210-066</t>
  </si>
  <si>
    <t>BRN08dec22_055.gcd</t>
  </si>
  <si>
    <t>dd-2210-028</t>
  </si>
  <si>
    <t>BRN08dec22_056.gcd</t>
  </si>
  <si>
    <t>dd-2210-007</t>
  </si>
  <si>
    <t>BRN08dec22_057.gcd</t>
  </si>
  <si>
    <t>dd-2210-096</t>
  </si>
  <si>
    <t>BRN08dec22_058.gcd</t>
  </si>
  <si>
    <t>BRN08dec22_059.gcd</t>
  </si>
  <si>
    <t>dd-2210-052</t>
  </si>
  <si>
    <t>BRN08dec22_060.gcd</t>
  </si>
  <si>
    <t>dd-2210-109</t>
  </si>
  <si>
    <t>dd-2210-018 one of these is 013</t>
  </si>
  <si>
    <t>dd-2210-018 one of these is 014</t>
  </si>
  <si>
    <t>087 missing</t>
  </si>
  <si>
    <t>088 missing</t>
  </si>
  <si>
    <t>089 missing</t>
  </si>
  <si>
    <t>095 missing</t>
  </si>
  <si>
    <t>mean of 3</t>
  </si>
  <si>
    <t>SD of 3</t>
  </si>
  <si>
    <t>BRN09dec22_011.gcd</t>
  </si>
  <si>
    <t>dd-2210-059</t>
  </si>
  <si>
    <t>BRN09dec22_012.gcd</t>
  </si>
  <si>
    <t>dd-2210-041</t>
  </si>
  <si>
    <t>BRN09dec22_013.gcd</t>
  </si>
  <si>
    <t>dd-2210-024</t>
  </si>
  <si>
    <t>BRN09dec22_014.gcd</t>
  </si>
  <si>
    <t>dd-2210-098</t>
  </si>
  <si>
    <t>BRN09dec22_015.gcd</t>
  </si>
  <si>
    <t>dd-2210-074 79?</t>
  </si>
  <si>
    <t>BRN09dec22_016.gcd</t>
  </si>
  <si>
    <t>dd-2210-081</t>
  </si>
  <si>
    <t>BRN09dec22_017.gcd</t>
  </si>
  <si>
    <t>dd-2210-013 for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</si>
</sst>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"/>
    <numFmt numFmtId="166" formatCode="#,##0.0"/>
    <numFmt numFmtId="167" formatCode="0.00000"/>
    <numFmt numFmtId="168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5" fillId="0" borderId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22" fontId="0" fillId="0" borderId="0" xfId="0" applyNumberFormat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15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4" fontId="0" fillId="0" borderId="1" xfId="0" applyNumberFormat="1" applyBorder="1"/>
    <xf numFmtId="166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0" borderId="0" xfId="2"/>
    <xf numFmtId="0" fontId="0" fillId="0" borderId="0" xfId="1" applyFont="1"/>
    <xf numFmtId="167" fontId="0" fillId="0" borderId="0" xfId="0" applyNumberFormat="1"/>
    <xf numFmtId="15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3" fontId="0" fillId="0" borderId="3" xfId="0" applyNumberFormat="1" applyBorder="1"/>
    <xf numFmtId="15" fontId="0" fillId="0" borderId="2" xfId="0" applyNumberFormat="1" applyBorder="1"/>
    <xf numFmtId="2" fontId="0" fillId="0" borderId="2" xfId="0" applyNumberFormat="1" applyBorder="1" applyAlignment="1">
      <alignment wrapText="1"/>
    </xf>
    <xf numFmtId="0" fontId="0" fillId="0" borderId="2" xfId="0" applyBorder="1"/>
    <xf numFmtId="3" fontId="0" fillId="0" borderId="2" xfId="0" applyNumberFormat="1" applyBorder="1" applyAlignment="1">
      <alignment wrapText="1"/>
    </xf>
    <xf numFmtId="166" fontId="0" fillId="0" borderId="2" xfId="0" applyNumberFormat="1" applyBorder="1"/>
    <xf numFmtId="4" fontId="0" fillId="0" borderId="2" xfId="0" applyNumberFormat="1" applyBorder="1"/>
    <xf numFmtId="166" fontId="0" fillId="0" borderId="2" xfId="0" applyNumberFormat="1" applyBorder="1" applyAlignment="1">
      <alignment wrapText="1"/>
    </xf>
    <xf numFmtId="3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164" fontId="0" fillId="0" borderId="1" xfId="0" applyNumberFormat="1" applyBorder="1"/>
    <xf numFmtId="0" fontId="3" fillId="0" borderId="0" xfId="1" applyFont="1"/>
    <xf numFmtId="3" fontId="4" fillId="0" borderId="0" xfId="1" applyNumberFormat="1" applyFont="1"/>
    <xf numFmtId="0" fontId="1" fillId="0" borderId="0" xfId="1"/>
    <xf numFmtId="15" fontId="3" fillId="0" borderId="0" xfId="1" applyNumberFormat="1" applyFont="1"/>
    <xf numFmtId="16" fontId="3" fillId="0" borderId="0" xfId="1" applyNumberFormat="1" applyFont="1"/>
    <xf numFmtId="2" fontId="0" fillId="4" borderId="0" xfId="0" applyNumberFormat="1" applyFill="1"/>
    <xf numFmtId="1" fontId="0" fillId="0" borderId="0" xfId="0" applyNumberFormat="1"/>
    <xf numFmtId="14" fontId="0" fillId="0" borderId="0" xfId="0" applyNumberFormat="1"/>
    <xf numFmtId="0" fontId="6" fillId="0" borderId="0" xfId="3" applyFont="1" applyAlignment="1">
      <alignment vertical="top"/>
    </xf>
    <xf numFmtId="168" fontId="6" fillId="0" borderId="0" xfId="3" applyNumberFormat="1" applyFont="1" applyAlignment="1">
      <alignment vertical="top"/>
    </xf>
    <xf numFmtId="0" fontId="7" fillId="0" borderId="0" xfId="0" applyFont="1"/>
    <xf numFmtId="3" fontId="1" fillId="0" borderId="0" xfId="1" applyNumberFormat="1"/>
    <xf numFmtId="165" fontId="1" fillId="0" borderId="0" xfId="1" applyNumberFormat="1"/>
    <xf numFmtId="4" fontId="1" fillId="0" borderId="0" xfId="1" applyNumberFormat="1"/>
    <xf numFmtId="168" fontId="1" fillId="0" borderId="0" xfId="1" applyNumberFormat="1"/>
    <xf numFmtId="0" fontId="6" fillId="0" borderId="0" xfId="3" applyFont="1" applyAlignment="1">
      <alignment horizontal="left" vertical="center"/>
    </xf>
    <xf numFmtId="168" fontId="7" fillId="0" borderId="0" xfId="0" applyNumberFormat="1" applyFont="1"/>
    <xf numFmtId="1" fontId="0" fillId="0" borderId="1" xfId="0" applyNumberFormat="1" applyBorder="1" applyAlignment="1">
      <alignment wrapText="1"/>
    </xf>
    <xf numFmtId="168" fontId="0" fillId="4" borderId="0" xfId="0" applyNumberFormat="1" applyFill="1"/>
    <xf numFmtId="3" fontId="0" fillId="5" borderId="1" xfId="0" applyNumberFormat="1" applyFill="1" applyBorder="1"/>
    <xf numFmtId="0" fontId="8" fillId="0" borderId="0" xfId="4"/>
    <xf numFmtId="0" fontId="0" fillId="6" borderId="0" xfId="0" applyFill="1"/>
  </cellXfs>
  <cellStyles count="5">
    <cellStyle name="Hyperlink" xfId="4" builtinId="8"/>
    <cellStyle name="Normal" xfId="0" builtinId="0"/>
    <cellStyle name="Normal 2" xfId="2" xr:uid="{00000000-0005-0000-0000-000001000000}"/>
    <cellStyle name="Normal 2 2" xfId="1" xr:uid="{00000000-0005-0000-0000-000002000000}"/>
    <cellStyle name="Normal 6" xfId="3" xr:uid="{0A3B790B-042F-408F-81F4-3B4D4512B2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 cals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Pi 4aug 1.4nA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'cal Bock GHG 18aug22'!$O$27:$O$34</c:f>
              <c:numCache>
                <c:formatCode>#,##0.00</c:formatCode>
                <c:ptCount val="8"/>
                <c:pt idx="0">
                  <c:v>0.33</c:v>
                </c:pt>
                <c:pt idx="1">
                  <c:v>0.67007424203830324</c:v>
                </c:pt>
                <c:pt idx="2">
                  <c:v>1.0093435111510372</c:v>
                </c:pt>
                <c:pt idx="3">
                  <c:v>1.6854785360721611</c:v>
                </c:pt>
                <c:pt idx="4">
                  <c:v>3.0282136204084296</c:v>
                </c:pt>
                <c:pt idx="5">
                  <c:v>5.6761655795496138</c:v>
                </c:pt>
                <c:pt idx="6">
                  <c:v>8.2752473106256801</c:v>
                </c:pt>
                <c:pt idx="7">
                  <c:v>10.82679935626336</c:v>
                </c:pt>
              </c:numCache>
            </c:numRef>
          </c:xVal>
          <c:yVal>
            <c:numRef>
              <c:f>'cal Bock GHG 18aug22'!$BK$27:$BK$34</c:f>
              <c:numCache>
                <c:formatCode>#,##0</c:formatCode>
                <c:ptCount val="8"/>
                <c:pt idx="0">
                  <c:v>122613</c:v>
                </c:pt>
                <c:pt idx="1">
                  <c:v>166937</c:v>
                </c:pt>
                <c:pt idx="2">
                  <c:v>250435</c:v>
                </c:pt>
                <c:pt idx="3">
                  <c:v>413666</c:v>
                </c:pt>
                <c:pt idx="4">
                  <c:v>726314</c:v>
                </c:pt>
                <c:pt idx="5">
                  <c:v>1373897</c:v>
                </c:pt>
                <c:pt idx="6">
                  <c:v>2116625</c:v>
                </c:pt>
                <c:pt idx="7">
                  <c:v>3105727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9-4897-84B0-C1D5EEA0221B}"/>
            </c:ext>
          </c:extLst>
        </c:ser>
        <c:ser>
          <c:idx val="7"/>
          <c:order val="7"/>
          <c:tx>
            <c:v>PM 5 and 11aug 1.2nA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'cal Bock GHG 18aug22'!$BY$26:$BY$45</c:f>
              <c:numCache>
                <c:formatCode>General</c:formatCode>
                <c:ptCount val="20"/>
                <c:pt idx="0">
                  <c:v>0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0.67</c:v>
                </c:pt>
                <c:pt idx="6">
                  <c:v>0.67</c:v>
                </c:pt>
                <c:pt idx="7">
                  <c:v>1.01</c:v>
                </c:pt>
                <c:pt idx="8">
                  <c:v>1.01</c:v>
                </c:pt>
                <c:pt idx="9">
                  <c:v>1.69</c:v>
                </c:pt>
                <c:pt idx="10">
                  <c:v>1.69</c:v>
                </c:pt>
                <c:pt idx="11">
                  <c:v>3.03</c:v>
                </c:pt>
                <c:pt idx="12">
                  <c:v>3.03</c:v>
                </c:pt>
                <c:pt idx="13">
                  <c:v>5.68</c:v>
                </c:pt>
                <c:pt idx="14">
                  <c:v>5.68</c:v>
                </c:pt>
                <c:pt idx="15">
                  <c:v>8.2799999999999994</c:v>
                </c:pt>
                <c:pt idx="16">
                  <c:v>8.2799999999999994</c:v>
                </c:pt>
                <c:pt idx="17">
                  <c:v>10.83</c:v>
                </c:pt>
                <c:pt idx="18">
                  <c:v>10.83</c:v>
                </c:pt>
                <c:pt idx="19">
                  <c:v>13.33</c:v>
                </c:pt>
              </c:numCache>
            </c:numRef>
          </c:xVal>
          <c:yVal>
            <c:numRef>
              <c:f>'cal Bock GHG 18aug22'!$CB$26:$CB$45</c:f>
              <c:numCache>
                <c:formatCode>#,##0</c:formatCode>
                <c:ptCount val="20"/>
                <c:pt idx="0">
                  <c:v>6675</c:v>
                </c:pt>
                <c:pt idx="1">
                  <c:v>68310</c:v>
                </c:pt>
                <c:pt idx="2">
                  <c:v>68803</c:v>
                </c:pt>
                <c:pt idx="3">
                  <c:v>60342</c:v>
                </c:pt>
                <c:pt idx="4">
                  <c:v>64981</c:v>
                </c:pt>
                <c:pt idx="5">
                  <c:v>122765</c:v>
                </c:pt>
                <c:pt idx="6">
                  <c:v>118678</c:v>
                </c:pt>
                <c:pt idx="7">
                  <c:v>196423</c:v>
                </c:pt>
                <c:pt idx="8">
                  <c:v>137771</c:v>
                </c:pt>
                <c:pt idx="9">
                  <c:v>337485</c:v>
                </c:pt>
                <c:pt idx="10">
                  <c:v>258849</c:v>
                </c:pt>
                <c:pt idx="12">
                  <c:v>429078</c:v>
                </c:pt>
                <c:pt idx="13">
                  <c:v>967349</c:v>
                </c:pt>
                <c:pt idx="14">
                  <c:v>823450</c:v>
                </c:pt>
                <c:pt idx="15">
                  <c:v>1256077</c:v>
                </c:pt>
                <c:pt idx="16">
                  <c:v>1576690</c:v>
                </c:pt>
                <c:pt idx="17">
                  <c:v>1737931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8-4BB8-B933-FABAE4073CB1}"/>
            </c:ext>
          </c:extLst>
        </c:ser>
        <c:ser>
          <c:idx val="8"/>
          <c:order val="8"/>
          <c:tx>
            <c:v>Pn 18aug 1.2nA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'cal Bock GHG 18aug22'!$CI$27:$CI$35</c:f>
              <c:numCache>
                <c:formatCode>General</c:formatCode>
                <c:ptCount val="9"/>
                <c:pt idx="0">
                  <c:v>0</c:v>
                </c:pt>
                <c:pt idx="1">
                  <c:v>0.34007424203830317</c:v>
                </c:pt>
                <c:pt idx="2">
                  <c:v>0.67934351115103719</c:v>
                </c:pt>
                <c:pt idx="3">
                  <c:v>1.3554785360721611</c:v>
                </c:pt>
                <c:pt idx="4">
                  <c:v>2.6982136204084295</c:v>
                </c:pt>
                <c:pt idx="5">
                  <c:v>5.3461655795496137</c:v>
                </c:pt>
                <c:pt idx="6">
                  <c:v>7.9452473106256809</c:v>
                </c:pt>
                <c:pt idx="7">
                  <c:v>10.496799356263359</c:v>
                </c:pt>
                <c:pt idx="8">
                  <c:v>13.002113674036785</c:v>
                </c:pt>
              </c:numCache>
            </c:numRef>
          </c:xVal>
          <c:yVal>
            <c:numRef>
              <c:f>'cal Bock GHG 18aug22'!$CL$27:$CL$35</c:f>
              <c:numCache>
                <c:formatCode>#,##0</c:formatCode>
                <c:ptCount val="9"/>
                <c:pt idx="0">
                  <c:v>0</c:v>
                </c:pt>
                <c:pt idx="1">
                  <c:v>58902</c:v>
                </c:pt>
                <c:pt idx="2">
                  <c:v>120969</c:v>
                </c:pt>
                <c:pt idx="3">
                  <c:v>250665</c:v>
                </c:pt>
                <c:pt idx="4">
                  <c:v>481457</c:v>
                </c:pt>
                <c:pt idx="5">
                  <c:v>934037</c:v>
                </c:pt>
                <c:pt idx="6">
                  <c:v>1416792</c:v>
                </c:pt>
                <c:pt idx="7">
                  <c:v>1756438</c:v>
                </c:pt>
                <c:pt idx="8">
                  <c:v>2249779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8-4BB8-B933-FABAE407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36824"/>
        <c:axId val="5757342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14-Jul-22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'cal Bock GHG 18aug22'!$O$26:$O$35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0.33</c:v>
                      </c:pt>
                      <c:pt idx="1">
                        <c:v>0.33</c:v>
                      </c:pt>
                      <c:pt idx="2">
                        <c:v>0.67007424203830324</c:v>
                      </c:pt>
                      <c:pt idx="3">
                        <c:v>1.0093435111510372</c:v>
                      </c:pt>
                      <c:pt idx="4">
                        <c:v>1.6854785360721611</c:v>
                      </c:pt>
                      <c:pt idx="5">
                        <c:v>3.0282136204084296</c:v>
                      </c:pt>
                      <c:pt idx="6">
                        <c:v>5.6761655795496138</c:v>
                      </c:pt>
                      <c:pt idx="7">
                        <c:v>8.2752473106256801</c:v>
                      </c:pt>
                      <c:pt idx="8">
                        <c:v>10.82679935626336</c:v>
                      </c:pt>
                      <c:pt idx="9">
                        <c:v>13.332113674036785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'cal Bock GHG 18aug22'!$S$26:$S$35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 formatCode="General">
                        <c:v>1549</c:v>
                      </c:pt>
                      <c:pt idx="5" formatCode="General">
                        <c:v>21557</c:v>
                      </c:pt>
                      <c:pt idx="6" formatCode="General">
                        <c:v>43019</c:v>
                      </c:pt>
                      <c:pt idx="7" formatCode="General">
                        <c:v>66229</c:v>
                      </c:pt>
                      <c:pt idx="8" formatCode="General">
                        <c:v>92490</c:v>
                      </c:pt>
                      <c:pt idx="9" formatCode="General">
                        <c:v>109146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C30-429B-A82E-7F4B911615B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15-Jul-22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18aug22'!$O$26:$O$35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0.33</c:v>
                      </c:pt>
                      <c:pt idx="1">
                        <c:v>0.33</c:v>
                      </c:pt>
                      <c:pt idx="2">
                        <c:v>0.67007424203830324</c:v>
                      </c:pt>
                      <c:pt idx="3">
                        <c:v>1.0093435111510372</c:v>
                      </c:pt>
                      <c:pt idx="4">
                        <c:v>1.6854785360721611</c:v>
                      </c:pt>
                      <c:pt idx="5">
                        <c:v>3.0282136204084296</c:v>
                      </c:pt>
                      <c:pt idx="6">
                        <c:v>5.6761655795496138</c:v>
                      </c:pt>
                      <c:pt idx="7">
                        <c:v>8.2752473106256801</c:v>
                      </c:pt>
                      <c:pt idx="8">
                        <c:v>10.82679935626336</c:v>
                      </c:pt>
                      <c:pt idx="9">
                        <c:v>13.332113674036785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18aug22'!$X$26:$X$35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2211</c:v>
                      </c:pt>
                      <c:pt idx="1">
                        <c:v>3637</c:v>
                      </c:pt>
                      <c:pt idx="2">
                        <c:v>4927</c:v>
                      </c:pt>
                      <c:pt idx="3">
                        <c:v>9473</c:v>
                      </c:pt>
                      <c:pt idx="4">
                        <c:v>16057</c:v>
                      </c:pt>
                      <c:pt idx="5">
                        <c:v>28590</c:v>
                      </c:pt>
                      <c:pt idx="6">
                        <c:v>60423</c:v>
                      </c:pt>
                      <c:pt idx="7">
                        <c:v>90272</c:v>
                      </c:pt>
                      <c:pt idx="8">
                        <c:v>125971</c:v>
                      </c:pt>
                      <c:pt idx="9">
                        <c:v>151653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0F-45B8-AB92-AE11B43D5D4A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v>18-Jul-22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18aug22'!$O$26:$O$35</c15:sqref>
                        </c15:formulaRef>
                      </c:ext>
                    </c:extLst>
                    <c:numCache>
                      <c:formatCode>#,##0.00</c:formatCode>
                      <c:ptCount val="10"/>
                      <c:pt idx="0">
                        <c:v>0.33</c:v>
                      </c:pt>
                      <c:pt idx="1">
                        <c:v>0.33</c:v>
                      </c:pt>
                      <c:pt idx="2">
                        <c:v>0.67007424203830324</c:v>
                      </c:pt>
                      <c:pt idx="3">
                        <c:v>1.0093435111510372</c:v>
                      </c:pt>
                      <c:pt idx="4">
                        <c:v>1.6854785360721611</c:v>
                      </c:pt>
                      <c:pt idx="5">
                        <c:v>3.0282136204084296</c:v>
                      </c:pt>
                      <c:pt idx="6">
                        <c:v>5.6761655795496138</c:v>
                      </c:pt>
                      <c:pt idx="7">
                        <c:v>8.2752473106256801</c:v>
                      </c:pt>
                      <c:pt idx="8">
                        <c:v>10.82679935626336</c:v>
                      </c:pt>
                      <c:pt idx="9">
                        <c:v>13.332113674036785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18aug22'!$AC$26:$AC$35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2359</c:v>
                      </c:pt>
                      <c:pt idx="2">
                        <c:v>4531</c:v>
                      </c:pt>
                      <c:pt idx="3">
                        <c:v>5289</c:v>
                      </c:pt>
                      <c:pt idx="4">
                        <c:v>13173</c:v>
                      </c:pt>
                      <c:pt idx="5">
                        <c:v>22342</c:v>
                      </c:pt>
                      <c:pt idx="6">
                        <c:v>44288</c:v>
                      </c:pt>
                      <c:pt idx="7">
                        <c:v>71573</c:v>
                      </c:pt>
                      <c:pt idx="8">
                        <c:v>99623</c:v>
                      </c:pt>
                      <c:pt idx="9">
                        <c:v>112882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0A4-40C1-9CB9-9B59C6BFC1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29-Jul-22 1.0 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18aug22'!$O$27:$O$35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0.33</c:v>
                      </c:pt>
                      <c:pt idx="1">
                        <c:v>0.67007424203830324</c:v>
                      </c:pt>
                      <c:pt idx="2">
                        <c:v>1.0093435111510372</c:v>
                      </c:pt>
                      <c:pt idx="3">
                        <c:v>1.6854785360721611</c:v>
                      </c:pt>
                      <c:pt idx="4">
                        <c:v>3.0282136204084296</c:v>
                      </c:pt>
                      <c:pt idx="5">
                        <c:v>5.6761655795496138</c:v>
                      </c:pt>
                      <c:pt idx="6">
                        <c:v>8.2752473106256801</c:v>
                      </c:pt>
                      <c:pt idx="7">
                        <c:v>10.82679935626336</c:v>
                      </c:pt>
                      <c:pt idx="8">
                        <c:v>13.332113674036785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18aug22'!$AW$27:$AW$35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14225</c:v>
                      </c:pt>
                      <c:pt idx="1">
                        <c:v>30152</c:v>
                      </c:pt>
                      <c:pt idx="2">
                        <c:v>39076</c:v>
                      </c:pt>
                      <c:pt idx="3">
                        <c:v>75438</c:v>
                      </c:pt>
                      <c:pt idx="4">
                        <c:v>137560</c:v>
                      </c:pt>
                      <c:pt idx="5">
                        <c:v>246099</c:v>
                      </c:pt>
                      <c:pt idx="6">
                        <c:v>375735</c:v>
                      </c:pt>
                      <c:pt idx="7">
                        <c:v>500096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37-4EB9-A4B5-33832F0197A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1-Aug-22 1.2 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18aug22'!$O$26:$O$34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0.33</c:v>
                      </c:pt>
                      <c:pt idx="1">
                        <c:v>0.33</c:v>
                      </c:pt>
                      <c:pt idx="2">
                        <c:v>0.67007424203830324</c:v>
                      </c:pt>
                      <c:pt idx="3">
                        <c:v>1.0093435111510372</c:v>
                      </c:pt>
                      <c:pt idx="4">
                        <c:v>1.6854785360721611</c:v>
                      </c:pt>
                      <c:pt idx="5">
                        <c:v>3.0282136204084296</c:v>
                      </c:pt>
                      <c:pt idx="6">
                        <c:v>5.6761655795496138</c:v>
                      </c:pt>
                      <c:pt idx="7">
                        <c:v>8.2752473106256801</c:v>
                      </c:pt>
                      <c:pt idx="8">
                        <c:v>10.82679935626336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18aug22'!$BD$27:$BD$34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28642</c:v>
                      </c:pt>
                      <c:pt idx="1">
                        <c:v>70451</c:v>
                      </c:pt>
                      <c:pt idx="2">
                        <c:v>84683</c:v>
                      </c:pt>
                      <c:pt idx="3">
                        <c:v>155392</c:v>
                      </c:pt>
                      <c:pt idx="4">
                        <c:v>297407</c:v>
                      </c:pt>
                      <c:pt idx="5">
                        <c:v>495561</c:v>
                      </c:pt>
                      <c:pt idx="6">
                        <c:v>724603</c:v>
                      </c:pt>
                      <c:pt idx="7">
                        <c:v>984730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58-46DA-A3F5-B651D129E3F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5-Aug-22 1.2 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18aug22'!$O$27:$O$34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0.33</c:v>
                      </c:pt>
                      <c:pt idx="1">
                        <c:v>0.67007424203830324</c:v>
                      </c:pt>
                      <c:pt idx="2">
                        <c:v>1.0093435111510372</c:v>
                      </c:pt>
                      <c:pt idx="3">
                        <c:v>1.6854785360721611</c:v>
                      </c:pt>
                      <c:pt idx="4">
                        <c:v>3.0282136204084296</c:v>
                      </c:pt>
                      <c:pt idx="5">
                        <c:v>5.6761655795496138</c:v>
                      </c:pt>
                      <c:pt idx="6">
                        <c:v>8.2752473106256801</c:v>
                      </c:pt>
                      <c:pt idx="7">
                        <c:v>10.82679935626336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 Bock GHG 18aug22'!$BS$27:$BS$34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64981</c:v>
                      </c:pt>
                      <c:pt idx="1">
                        <c:v>118678</c:v>
                      </c:pt>
                      <c:pt idx="2">
                        <c:v>137771</c:v>
                      </c:pt>
                      <c:pt idx="3">
                        <c:v>258849</c:v>
                      </c:pt>
                      <c:pt idx="4">
                        <c:v>429078</c:v>
                      </c:pt>
                      <c:pt idx="5">
                        <c:v>823450</c:v>
                      </c:pt>
                      <c:pt idx="6">
                        <c:v>1256077</c:v>
                      </c:pt>
                      <c:pt idx="7">
                        <c:v>1737931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AE-4671-9919-AF2042B842F1}"/>
                  </c:ext>
                </c:extLst>
              </c15:ser>
            </c15:filteredScatterSeries>
          </c:ext>
        </c:extLst>
      </c:scatterChart>
      <c:valAx>
        <c:axId val="57573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N2O</a:t>
                </a:r>
                <a:r>
                  <a:rPr lang="en-US" baseline="0"/>
                  <a:t> conc in ppm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75734200"/>
        <c:crosses val="autoZero"/>
        <c:crossBetween val="midCat"/>
      </c:valAx>
      <c:valAx>
        <c:axId val="5757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7573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57990832402454"/>
          <c:y val="0.30609288498599752"/>
          <c:w val="0.12942009167597551"/>
          <c:h val="0.17993390820359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nitrous oxide -  signal over different methods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spiked ambient'!$AE$43:$AE$55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'charting spiked ambient'!$V$43:$V$55</c:f>
              <c:numCache>
                <c:formatCode>#,##0</c:formatCode>
                <c:ptCount val="13"/>
                <c:pt idx="0">
                  <c:v>93388</c:v>
                </c:pt>
                <c:pt idx="1">
                  <c:v>85344</c:v>
                </c:pt>
                <c:pt idx="2">
                  <c:v>99248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D-40C5-9EE8-5886616EA96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ambient'!$V$60,'charting spiked ambient'!$V$60)</c:f>
              <c:numCache>
                <c:formatCode>0.000</c:formatCode>
                <c:ptCount val="2"/>
                <c:pt idx="0">
                  <c:v>106621.05898562141</c:v>
                </c:pt>
                <c:pt idx="1">
                  <c:v>106621.05898562141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D-40C5-9EE8-5886616EA96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ambient'!$V$62,'charting spiked ambient'!$V$62)</c:f>
              <c:numCache>
                <c:formatCode>0.000</c:formatCode>
                <c:ptCount val="2"/>
                <c:pt idx="0">
                  <c:v>113601.5884784321</c:v>
                </c:pt>
                <c:pt idx="1">
                  <c:v>113601.5884784321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ED-40C5-9EE8-5886616EA96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ambient'!$V$59,'charting spiked ambient'!$V$59)</c:f>
              <c:numCache>
                <c:formatCode>0.000</c:formatCode>
                <c:ptCount val="2"/>
                <c:pt idx="0">
                  <c:v>78698.941014378594</c:v>
                </c:pt>
                <c:pt idx="1">
                  <c:v>78698.941014378594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ED-40C5-9EE8-5886616EA96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ambient'!$V$61,'charting spiked ambient'!$V$61)</c:f>
              <c:numCache>
                <c:formatCode>0.000</c:formatCode>
                <c:ptCount val="2"/>
                <c:pt idx="0">
                  <c:v>71718.411521567905</c:v>
                </c:pt>
                <c:pt idx="1">
                  <c:v>71718.411521567905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ED-40C5-9EE8-5886616EA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nitrous oxide- concentration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spiked ambient'!$AE$43:$AE$55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'charting spiked ambient'!$AG$43:$AG$55</c:f>
              <c:numCache>
                <c:formatCode>0.000</c:formatCode>
                <c:ptCount val="13"/>
                <c:pt idx="0">
                  <c:v>0.52300000000000002</c:v>
                </c:pt>
                <c:pt idx="1">
                  <c:v>0.47799999999999998</c:v>
                </c:pt>
                <c:pt idx="2">
                  <c:v>0.55600000000000005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D-471D-BF94-7CE800F3136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ambient'!$AG$60,'charting spiked ambient'!$AG$60)</c:f>
              <c:numCache>
                <c:formatCode>0.000</c:formatCode>
                <c:ptCount val="2"/>
                <c:pt idx="0">
                  <c:v>0.59730708780180763</c:v>
                </c:pt>
                <c:pt idx="1">
                  <c:v>0.59730708780180763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D-471D-BF94-7CE800F3136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ambient'!$AG$62,'charting spiked ambient'!$AG$62)</c:f>
              <c:numCache>
                <c:formatCode>0.000</c:formatCode>
                <c:ptCount val="2"/>
                <c:pt idx="0">
                  <c:v>0.6364606317027115</c:v>
                </c:pt>
                <c:pt idx="1">
                  <c:v>0.6364606317027115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D-471D-BF94-7CE800F3136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ambient'!$AG$59,'charting spiked ambient'!$AG$59)</c:f>
              <c:numCache>
                <c:formatCode>0.000</c:formatCode>
                <c:ptCount val="2"/>
                <c:pt idx="0">
                  <c:v>0.4406929121981924</c:v>
                </c:pt>
                <c:pt idx="1">
                  <c:v>0.4406929121981924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6D-471D-BF94-7CE800F3136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ambient'!$AG$61,'charting spiked ambient'!$AG$61)</c:f>
              <c:numCache>
                <c:formatCode>0.000</c:formatCode>
                <c:ptCount val="2"/>
                <c:pt idx="0">
                  <c:v>0.40153936829728853</c:v>
                </c:pt>
                <c:pt idx="1">
                  <c:v>0.40153936829728853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6D-471D-BF94-7CE800F3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to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'cal Bock GHG 18aug22'!$O$27:$O$34</c:f>
              <c:numCache>
                <c:formatCode>#,##0.00</c:formatCode>
                <c:ptCount val="8"/>
                <c:pt idx="0">
                  <c:v>0.33</c:v>
                </c:pt>
                <c:pt idx="1">
                  <c:v>0.67007424203830324</c:v>
                </c:pt>
                <c:pt idx="2">
                  <c:v>1.0093435111510372</c:v>
                </c:pt>
                <c:pt idx="3">
                  <c:v>1.6854785360721611</c:v>
                </c:pt>
                <c:pt idx="4">
                  <c:v>3.0282136204084296</c:v>
                </c:pt>
                <c:pt idx="5">
                  <c:v>5.6761655795496138</c:v>
                </c:pt>
                <c:pt idx="6">
                  <c:v>8.2752473106256801</c:v>
                </c:pt>
                <c:pt idx="7">
                  <c:v>10.82679935626336</c:v>
                </c:pt>
              </c:numCache>
            </c:numRef>
          </c:xVal>
          <c:yVal>
            <c:numRef>
              <c:f>'cal Bock GHG 18aug22'!$BU$27:$BU$34</c:f>
              <c:numCache>
                <c:formatCode>General</c:formatCode>
                <c:ptCount val="8"/>
                <c:pt idx="0">
                  <c:v>5.44</c:v>
                </c:pt>
                <c:pt idx="1">
                  <c:v>6.68</c:v>
                </c:pt>
                <c:pt idx="2">
                  <c:v>7.97</c:v>
                </c:pt>
                <c:pt idx="3">
                  <c:v>11.62</c:v>
                </c:pt>
                <c:pt idx="4">
                  <c:v>27.72</c:v>
                </c:pt>
                <c:pt idx="5">
                  <c:v>36.869999999999997</c:v>
                </c:pt>
                <c:pt idx="6">
                  <c:v>39.69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5-4DA7-A503-4DC847E84218}"/>
            </c:ext>
          </c:extLst>
        </c:ser>
        <c:ser>
          <c:idx val="1"/>
          <c:order val="1"/>
          <c:tx>
            <c:v>4-Aug-22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'cal Bock GHG 18aug22'!$O$27:$O$34</c:f>
              <c:numCache>
                <c:formatCode>#,##0.00</c:formatCode>
                <c:ptCount val="8"/>
                <c:pt idx="0">
                  <c:v>0.33</c:v>
                </c:pt>
                <c:pt idx="1">
                  <c:v>0.67007424203830324</c:v>
                </c:pt>
                <c:pt idx="2">
                  <c:v>1.0093435111510372</c:v>
                </c:pt>
                <c:pt idx="3">
                  <c:v>1.6854785360721611</c:v>
                </c:pt>
                <c:pt idx="4">
                  <c:v>3.0282136204084296</c:v>
                </c:pt>
                <c:pt idx="5">
                  <c:v>5.6761655795496138</c:v>
                </c:pt>
                <c:pt idx="6">
                  <c:v>8.2752473106256801</c:v>
                </c:pt>
                <c:pt idx="7">
                  <c:v>10.82679935626336</c:v>
                </c:pt>
              </c:numCache>
            </c:numRef>
          </c:xVal>
          <c:yVal>
            <c:numRef>
              <c:f>'cal Bock GHG 18aug22'!$BM$27:$BM$34</c:f>
              <c:numCache>
                <c:formatCode>General</c:formatCode>
                <c:ptCount val="8"/>
                <c:pt idx="0">
                  <c:v>1.2</c:v>
                </c:pt>
                <c:pt idx="1">
                  <c:v>1.52</c:v>
                </c:pt>
                <c:pt idx="2">
                  <c:v>2.5099999999999998</c:v>
                </c:pt>
                <c:pt idx="3">
                  <c:v>3.98</c:v>
                </c:pt>
                <c:pt idx="4">
                  <c:v>6.13</c:v>
                </c:pt>
                <c:pt idx="5">
                  <c:v>17.07</c:v>
                </c:pt>
                <c:pt idx="6">
                  <c:v>27.74</c:v>
                </c:pt>
                <c:pt idx="7">
                  <c:v>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5-4DA7-A503-4DC847E84218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'cal Bock GHG 18aug22'!$CI$28:$CI$35</c:f>
              <c:numCache>
                <c:formatCode>General</c:formatCode>
                <c:ptCount val="8"/>
                <c:pt idx="0">
                  <c:v>0.34007424203830317</c:v>
                </c:pt>
                <c:pt idx="1">
                  <c:v>0.67934351115103719</c:v>
                </c:pt>
                <c:pt idx="2">
                  <c:v>1.3554785360721611</c:v>
                </c:pt>
                <c:pt idx="3">
                  <c:v>2.6982136204084295</c:v>
                </c:pt>
                <c:pt idx="4">
                  <c:v>5.3461655795496137</c:v>
                </c:pt>
                <c:pt idx="5">
                  <c:v>7.9452473106256809</c:v>
                </c:pt>
                <c:pt idx="6">
                  <c:v>10.496799356263359</c:v>
                </c:pt>
                <c:pt idx="7">
                  <c:v>13.002113674036785</c:v>
                </c:pt>
              </c:numCache>
            </c:numRef>
          </c:xVal>
          <c:yVal>
            <c:numRef>
              <c:f>'cal Bock GHG 18aug22'!$CN$28:$CN$35</c:f>
              <c:numCache>
                <c:formatCode>General</c:formatCode>
                <c:ptCount val="8"/>
                <c:pt idx="0">
                  <c:v>2.19</c:v>
                </c:pt>
                <c:pt idx="1">
                  <c:v>4.6900000000000004</c:v>
                </c:pt>
                <c:pt idx="2">
                  <c:v>11</c:v>
                </c:pt>
                <c:pt idx="3">
                  <c:v>18.48</c:v>
                </c:pt>
                <c:pt idx="4">
                  <c:v>39.65</c:v>
                </c:pt>
                <c:pt idx="5">
                  <c:v>63.62</c:v>
                </c:pt>
                <c:pt idx="6">
                  <c:v>72.19</c:v>
                </c:pt>
                <c:pt idx="7">
                  <c:v>89.85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E-4695-A464-9A239A15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87167"/>
        <c:axId val="483108527"/>
      </c:scatterChart>
      <c:valAx>
        <c:axId val="57608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483108527"/>
        <c:crosses val="autoZero"/>
        <c:crossBetween val="midCat"/>
      </c:valAx>
      <c:valAx>
        <c:axId val="4831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7608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Air/Bulk Nitrogen - signal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reference tank'!$AE$43:$AE$72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'charting reference tank'!$H$43:$H$72</c:f>
              <c:numCache>
                <c:formatCode>#,##0</c:formatCode>
                <c:ptCount val="30"/>
                <c:pt idx="1">
                  <c:v>20371827</c:v>
                </c:pt>
                <c:pt idx="2">
                  <c:v>19956724</c:v>
                </c:pt>
                <c:pt idx="3">
                  <c:v>20105501</c:v>
                </c:pt>
                <c:pt idx="4">
                  <c:v>20595398</c:v>
                </c:pt>
                <c:pt idx="5">
                  <c:v>20076867</c:v>
                </c:pt>
                <c:pt idx="6">
                  <c:v>20001833</c:v>
                </c:pt>
                <c:pt idx="7">
                  <c:v>20310653</c:v>
                </c:pt>
                <c:pt idx="8">
                  <c:v>21397404</c:v>
                </c:pt>
                <c:pt idx="10">
                  <c:v>18519788</c:v>
                </c:pt>
                <c:pt idx="11">
                  <c:v>18142107</c:v>
                </c:pt>
                <c:pt idx="12">
                  <c:v>18330013</c:v>
                </c:pt>
                <c:pt idx="13">
                  <c:v>18169695</c:v>
                </c:pt>
                <c:pt idx="15">
                  <c:v>17645814</c:v>
                </c:pt>
                <c:pt idx="16">
                  <c:v>17794163</c:v>
                </c:pt>
                <c:pt idx="17">
                  <c:v>17928781</c:v>
                </c:pt>
                <c:pt idx="18">
                  <c:v>18310718</c:v>
                </c:pt>
                <c:pt idx="19">
                  <c:v>21801881</c:v>
                </c:pt>
                <c:pt idx="20">
                  <c:v>21609579</c:v>
                </c:pt>
                <c:pt idx="21">
                  <c:v>21841691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49F-B2BE-C4ACFDF9C48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tank'!$H$77,'charting reference tank'!$H$77)</c:f>
              <c:numCache>
                <c:formatCode>0.000</c:formatCode>
                <c:ptCount val="2"/>
                <c:pt idx="0">
                  <c:v>22551020.897362165</c:v>
                </c:pt>
                <c:pt idx="1">
                  <c:v>22551020.897362165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1-449F-B2BE-C4ACFDF9C48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tank'!$H$79,'charting reference tank'!$H$79)</c:f>
              <c:numCache>
                <c:formatCode>0.000</c:formatCode>
                <c:ptCount val="2"/>
                <c:pt idx="0">
                  <c:v>24013098.793411672</c:v>
                </c:pt>
                <c:pt idx="1">
                  <c:v>24013098.793411672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01-449F-B2BE-C4ACFDF9C48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tank'!$H$76,'charting reference tank'!$H$76)</c:f>
              <c:numCache>
                <c:formatCode>0.000</c:formatCode>
                <c:ptCount val="2"/>
                <c:pt idx="0">
                  <c:v>16702709.31316415</c:v>
                </c:pt>
                <c:pt idx="1">
                  <c:v>16702709.31316415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01-449F-B2BE-C4ACFDF9C48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tank'!$H$78,'charting reference tank'!$H$78)</c:f>
              <c:numCache>
                <c:formatCode>0.000</c:formatCode>
                <c:ptCount val="2"/>
                <c:pt idx="0">
                  <c:v>15240631.417114647</c:v>
                </c:pt>
                <c:pt idx="1">
                  <c:v>15240631.417114647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01-449F-B2BE-C4ACFDF9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nitrous oxide -  signal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reference tank'!$AE$43:$AE$72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'charting reference tank'!$V$43:$V$72</c:f>
              <c:numCache>
                <c:formatCode>#,##0</c:formatCode>
                <c:ptCount val="30"/>
                <c:pt idx="1">
                  <c:v>89694</c:v>
                </c:pt>
                <c:pt idx="2">
                  <c:v>94119</c:v>
                </c:pt>
                <c:pt idx="3">
                  <c:v>88735</c:v>
                </c:pt>
                <c:pt idx="4">
                  <c:v>110335</c:v>
                </c:pt>
                <c:pt idx="5">
                  <c:v>100384</c:v>
                </c:pt>
                <c:pt idx="6">
                  <c:v>101329</c:v>
                </c:pt>
                <c:pt idx="7">
                  <c:v>93958</c:v>
                </c:pt>
                <c:pt idx="8">
                  <c:v>100175</c:v>
                </c:pt>
                <c:pt idx="10">
                  <c:v>89316</c:v>
                </c:pt>
                <c:pt idx="11">
                  <c:v>95425</c:v>
                </c:pt>
                <c:pt idx="12">
                  <c:v>99450</c:v>
                </c:pt>
                <c:pt idx="13">
                  <c:v>101917</c:v>
                </c:pt>
                <c:pt idx="15">
                  <c:v>92165</c:v>
                </c:pt>
                <c:pt idx="16">
                  <c:v>98101</c:v>
                </c:pt>
                <c:pt idx="17">
                  <c:v>100079</c:v>
                </c:pt>
                <c:pt idx="18">
                  <c:v>85472</c:v>
                </c:pt>
                <c:pt idx="19">
                  <c:v>103309</c:v>
                </c:pt>
                <c:pt idx="20">
                  <c:v>93952</c:v>
                </c:pt>
                <c:pt idx="21">
                  <c:v>98320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C-4037-85C9-541051BDA82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tank'!$AE$73:$AE$76</c:f>
              <c:numCache>
                <c:formatCode>General</c:formatCode>
                <c:ptCount val="4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tank'!$V$77,'charting reference tank'!$V$77)</c:f>
              <c:numCache>
                <c:formatCode>0.000</c:formatCode>
                <c:ptCount val="2"/>
                <c:pt idx="0">
                  <c:v>108795.14431858351</c:v>
                </c:pt>
                <c:pt idx="1">
                  <c:v>108795.14431858351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C-4037-85C9-541051BDA82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tank'!$V$79,'charting reference tank'!$V$79)</c:f>
              <c:numCache>
                <c:formatCode>0.000</c:formatCode>
                <c:ptCount val="2"/>
                <c:pt idx="0">
                  <c:v>114870.74279366474</c:v>
                </c:pt>
                <c:pt idx="1">
                  <c:v>114870.74279366474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C-4037-85C9-541051BDA82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tank'!$V$76,'charting reference tank'!$V$76)</c:f>
              <c:numCache>
                <c:formatCode>0.000</c:formatCode>
                <c:ptCount val="2"/>
                <c:pt idx="0">
                  <c:v>84492.750418258598</c:v>
                </c:pt>
                <c:pt idx="1">
                  <c:v>84492.750418258598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DC-4037-85C9-541051BDA82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tank'!$V$78,'charting reference tank'!$V$78)</c:f>
              <c:numCache>
                <c:formatCode>0.000</c:formatCode>
                <c:ptCount val="2"/>
                <c:pt idx="0">
                  <c:v>78417.151943177363</c:v>
                </c:pt>
                <c:pt idx="1">
                  <c:v>78417.151943177363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DC-4037-85C9-541051BDA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nitrous oxide- concentration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reference tank'!$AE$43:$AE$72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'charting reference tank'!$AG$43:$AG$72</c:f>
              <c:numCache>
                <c:formatCode>0.000</c:formatCode>
                <c:ptCount val="30"/>
                <c:pt idx="1">
                  <c:v>0.51500000000000001</c:v>
                </c:pt>
                <c:pt idx="2">
                  <c:v>0.55000000000000004</c:v>
                </c:pt>
                <c:pt idx="3">
                  <c:v>0.50800000000000001</c:v>
                </c:pt>
                <c:pt idx="4">
                  <c:v>0.67400000000000004</c:v>
                </c:pt>
                <c:pt idx="5">
                  <c:v>0.59799999999999998</c:v>
                </c:pt>
                <c:pt idx="6">
                  <c:v>0.60499999999999998</c:v>
                </c:pt>
                <c:pt idx="7">
                  <c:v>0.54800000000000004</c:v>
                </c:pt>
                <c:pt idx="8">
                  <c:v>0.59599999999999997</c:v>
                </c:pt>
                <c:pt idx="10">
                  <c:v>0.51</c:v>
                </c:pt>
                <c:pt idx="11">
                  <c:v>0.54500000000000004</c:v>
                </c:pt>
                <c:pt idx="12">
                  <c:v>0.56799999999999995</c:v>
                </c:pt>
                <c:pt idx="13">
                  <c:v>0.58199999999999996</c:v>
                </c:pt>
                <c:pt idx="15">
                  <c:v>0.51600000000000001</c:v>
                </c:pt>
                <c:pt idx="16">
                  <c:v>0.54900000000000004</c:v>
                </c:pt>
                <c:pt idx="17">
                  <c:v>0.56000000000000005</c:v>
                </c:pt>
                <c:pt idx="18">
                  <c:v>0.47799999999999998</c:v>
                </c:pt>
                <c:pt idx="19">
                  <c:v>0.57799999999999996</c:v>
                </c:pt>
                <c:pt idx="20">
                  <c:v>0.52600000000000002</c:v>
                </c:pt>
                <c:pt idx="2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A-4B7E-8BD8-91440937E43F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tank'!$AE$73:$AE$76</c:f>
              <c:numCache>
                <c:formatCode>General</c:formatCode>
                <c:ptCount val="4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tank'!$AG$77,'charting reference tank'!$AG$77)</c:f>
              <c:numCache>
                <c:formatCode>0.000</c:formatCode>
                <c:ptCount val="2"/>
                <c:pt idx="0">
                  <c:v>0.6450174819158313</c:v>
                </c:pt>
                <c:pt idx="1">
                  <c:v>0.6450174819158313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A-4B7E-8BD8-91440937E43F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tank'!$AG$79,'charting reference tank'!$AG$79)</c:f>
              <c:numCache>
                <c:formatCode>0.000</c:formatCode>
                <c:ptCount val="2"/>
                <c:pt idx="0">
                  <c:v>0.68973674918953654</c:v>
                </c:pt>
                <c:pt idx="1">
                  <c:v>0.68973674918953654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CA-4B7E-8BD8-91440937E43F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tank'!$AG$76,'charting reference tank'!$AG$76)</c:f>
              <c:numCache>
                <c:formatCode>0.000</c:formatCode>
                <c:ptCount val="2"/>
                <c:pt idx="0">
                  <c:v>0.46614041282101082</c:v>
                </c:pt>
                <c:pt idx="1">
                  <c:v>0.46614041282101082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CA-4B7E-8BD8-91440937E43F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reference tank'!$AE$73:$AE$74</c:f>
              <c:numCache>
                <c:formatCode>General</c:formatCode>
                <c:ptCount val="2"/>
                <c:pt idx="0">
                  <c:v>1</c:v>
                </c:pt>
                <c:pt idx="1">
                  <c:v>21</c:v>
                </c:pt>
              </c:numCache>
            </c:numRef>
          </c:xVal>
          <c:yVal>
            <c:numRef>
              <c:f>('charting reference tank'!$AG$78,'charting reference tank'!$AG$78)</c:f>
              <c:numCache>
                <c:formatCode>0.000</c:formatCode>
                <c:ptCount val="2"/>
                <c:pt idx="0">
                  <c:v>0.42142114554730564</c:v>
                </c:pt>
                <c:pt idx="1">
                  <c:v>0.42142114554730564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CA-4B7E-8BD8-91440937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Air/Bulk Nitrogen - signal over different methods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ambient'!$AE$43:$AE$58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'charting ambient'!$H$43:$H$58</c:f>
              <c:numCache>
                <c:formatCode>#,##0</c:formatCode>
                <c:ptCount val="16"/>
                <c:pt idx="0">
                  <c:v>19381350</c:v>
                </c:pt>
                <c:pt idx="1">
                  <c:v>18606574</c:v>
                </c:pt>
                <c:pt idx="2">
                  <c:v>18195586</c:v>
                </c:pt>
                <c:pt idx="3">
                  <c:v>18901622</c:v>
                </c:pt>
                <c:pt idx="4">
                  <c:v>17347701</c:v>
                </c:pt>
                <c:pt idx="5">
                  <c:v>17406119</c:v>
                </c:pt>
                <c:pt idx="6">
                  <c:v>22681969</c:v>
                </c:pt>
                <c:pt idx="7">
                  <c:v>21951134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A-4585-BC10-06E0D0E5D9E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ambient'!$H$63,'charting ambient'!$H$63)</c:f>
              <c:numCache>
                <c:formatCode>0.000</c:formatCode>
                <c:ptCount val="2"/>
                <c:pt idx="0">
                  <c:v>23289654.790270425</c:v>
                </c:pt>
                <c:pt idx="1">
                  <c:v>23289654.790270425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A-4585-BC10-06E0D0E5D9E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ambient'!$H$65,'charting ambient'!$H$65)</c:f>
              <c:numCache>
                <c:formatCode>0.000</c:formatCode>
                <c:ptCount val="2"/>
                <c:pt idx="0">
                  <c:v>25279978.747905638</c:v>
                </c:pt>
                <c:pt idx="1">
                  <c:v>25279978.747905638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2A-4585-BC10-06E0D0E5D9E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ambient'!$H$62,'charting ambient'!$H$62)</c:f>
              <c:numCache>
                <c:formatCode>0.000</c:formatCode>
                <c:ptCount val="2"/>
                <c:pt idx="0">
                  <c:v>15328358.959729575</c:v>
                </c:pt>
                <c:pt idx="1">
                  <c:v>15328358.959729575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2A-4585-BC10-06E0D0E5D9E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ambient'!$H$64,'charting ambient'!$H$64)</c:f>
              <c:numCache>
                <c:formatCode>0.000</c:formatCode>
                <c:ptCount val="2"/>
                <c:pt idx="0">
                  <c:v>13338035.002094362</c:v>
                </c:pt>
                <c:pt idx="1">
                  <c:v>13338035.002094362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2A-4585-BC10-06E0D0E5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nitrous oxide -  signal over different methods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ambient'!$AE$43:$AE$58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'charting ambient'!$V$43:$V$58</c:f>
              <c:numCache>
                <c:formatCode>#,##0</c:formatCode>
                <c:ptCount val="16"/>
                <c:pt idx="0">
                  <c:v>64981</c:v>
                </c:pt>
                <c:pt idx="1">
                  <c:v>68310</c:v>
                </c:pt>
                <c:pt idx="2">
                  <c:v>68803</c:v>
                </c:pt>
                <c:pt idx="3">
                  <c:v>60342</c:v>
                </c:pt>
                <c:pt idx="4">
                  <c:v>64615</c:v>
                </c:pt>
                <c:pt idx="5">
                  <c:v>70058</c:v>
                </c:pt>
                <c:pt idx="6">
                  <c:v>63108</c:v>
                </c:pt>
                <c:pt idx="7">
                  <c:v>59367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1-45F1-9F5E-EF5713E6E6C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ambient'!$AE$59:$AE$62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ambient'!$V$63,'charting ambient'!$V$63)</c:f>
              <c:numCache>
                <c:formatCode>0.000</c:formatCode>
                <c:ptCount val="2"/>
                <c:pt idx="0">
                  <c:v>72808.808537112636</c:v>
                </c:pt>
                <c:pt idx="1">
                  <c:v>72808.808537112636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1-45F1-9F5E-EF5713E6E6C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ambient'!$V$65,'charting ambient'!$V$65)</c:f>
              <c:numCache>
                <c:formatCode>0.000</c:formatCode>
                <c:ptCount val="2"/>
                <c:pt idx="0">
                  <c:v>76739.212805668954</c:v>
                </c:pt>
                <c:pt idx="1">
                  <c:v>76739.212805668954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1-45F1-9F5E-EF5713E6E6C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ambient'!$V$62,'charting ambient'!$V$62)</c:f>
              <c:numCache>
                <c:formatCode>0.000</c:formatCode>
                <c:ptCount val="2"/>
                <c:pt idx="0">
                  <c:v>57087.191462887364</c:v>
                </c:pt>
                <c:pt idx="1">
                  <c:v>57087.191462887364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81-45F1-9F5E-EF5713E6E6C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ambient'!$V$64,'charting ambient'!$V$64)</c:f>
              <c:numCache>
                <c:formatCode>0.000</c:formatCode>
                <c:ptCount val="2"/>
                <c:pt idx="0">
                  <c:v>53156.787194331046</c:v>
                </c:pt>
                <c:pt idx="1">
                  <c:v>53156.787194331046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81-45F1-9F5E-EF5713E6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nitrous oxide- concentration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ambient'!$AE$43:$AE$58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'charting ambient'!$AG$43:$AG$58</c:f>
              <c:numCache>
                <c:formatCode>0.000</c:formatCode>
                <c:ptCount val="16"/>
                <c:pt idx="0">
                  <c:v>0.32400000000000001</c:v>
                </c:pt>
                <c:pt idx="1">
                  <c:v>0.38900000000000001</c:v>
                </c:pt>
                <c:pt idx="2">
                  <c:v>0.39200000000000002</c:v>
                </c:pt>
                <c:pt idx="3">
                  <c:v>0.34399999999999997</c:v>
                </c:pt>
                <c:pt idx="4">
                  <c:v>0.36099999999999999</c:v>
                </c:pt>
                <c:pt idx="5">
                  <c:v>0.39200000000000002</c:v>
                </c:pt>
                <c:pt idx="6">
                  <c:v>0.35299999999999998</c:v>
                </c:pt>
                <c:pt idx="7">
                  <c:v>0.33200000000000002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4-4AB8-9672-CB3BD7FDBB4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ambient'!$AE$59:$AE$62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ambient'!$AG$63,'charting ambient'!$AG$63)</c:f>
              <c:numCache>
                <c:formatCode>0.000</c:formatCode>
                <c:ptCount val="2"/>
                <c:pt idx="0">
                  <c:v>0.41574562706298979</c:v>
                </c:pt>
                <c:pt idx="1">
                  <c:v>0.41574562706298979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C4-4AB8-9672-CB3BD7FDBB4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ambient'!$AG$65,'charting ambient'!$AG$65)</c:f>
              <c:numCache>
                <c:formatCode>0.000</c:formatCode>
                <c:ptCount val="2"/>
                <c:pt idx="0">
                  <c:v>0.44318094059448476</c:v>
                </c:pt>
                <c:pt idx="1">
                  <c:v>0.44318094059448476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4-4AB8-9672-CB3BD7FDBB4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ambient'!$AG$62,'charting ambient'!$AG$62)</c:f>
              <c:numCache>
                <c:formatCode>0.000</c:formatCode>
                <c:ptCount val="2"/>
                <c:pt idx="0">
                  <c:v>0.30600437293701011</c:v>
                </c:pt>
                <c:pt idx="1">
                  <c:v>0.30600437293701011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C4-4AB8-9672-CB3BD7FDBB4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ambient'!$AE$59:$AE$60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('charting ambient'!$AG$64,'charting ambient'!$AG$64)</c:f>
              <c:numCache>
                <c:formatCode>0.000</c:formatCode>
                <c:ptCount val="2"/>
                <c:pt idx="0">
                  <c:v>0.27856905940551513</c:v>
                </c:pt>
                <c:pt idx="1">
                  <c:v>0.27856905940551513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C4-4AB8-9672-CB3BD7FD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Air/Bulk Nitrogen - signal over different methods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spiked ambient'!$AE$43:$AE$55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'charting spiked ambient'!$H$43:$H$55</c:f>
              <c:numCache>
                <c:formatCode>#,##0</c:formatCode>
                <c:ptCount val="13"/>
                <c:pt idx="0">
                  <c:v>21360655</c:v>
                </c:pt>
                <c:pt idx="1">
                  <c:v>21853988</c:v>
                </c:pt>
                <c:pt idx="2">
                  <c:v>22204456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4C31-BC8C-9A772CDE85B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ambient'!$H$60,'charting spiked ambient'!$H$60)</c:f>
              <c:numCache>
                <c:formatCode>0.000</c:formatCode>
                <c:ptCount val="2"/>
                <c:pt idx="0">
                  <c:v>22654189.190426331</c:v>
                </c:pt>
                <c:pt idx="1">
                  <c:v>22654189.190426331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0-4C31-BC8C-9A772CDE85B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ambient'!$H$62,'charting spiked ambient'!$H$62)</c:f>
              <c:numCache>
                <c:formatCode>0.000</c:formatCode>
                <c:ptCount val="2"/>
                <c:pt idx="0">
                  <c:v>23078100.618972827</c:v>
                </c:pt>
                <c:pt idx="1">
                  <c:v>23078100.618972827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30-4C31-BC8C-9A772CDE85B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ambient'!$H$59,'charting spiked ambient'!$H$59)</c:f>
              <c:numCache>
                <c:formatCode>0.000</c:formatCode>
                <c:ptCount val="2"/>
                <c:pt idx="0">
                  <c:v>20958543.476240333</c:v>
                </c:pt>
                <c:pt idx="1">
                  <c:v>20958543.476240333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30-4C31-BC8C-9A772CDE85B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spiked ambient'!$AE$56:$AE$57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('charting spiked ambient'!$H$61,'charting spiked ambient'!$H$61)</c:f>
              <c:numCache>
                <c:formatCode>0.000</c:formatCode>
                <c:ptCount val="2"/>
                <c:pt idx="0">
                  <c:v>20534632.047693837</c:v>
                </c:pt>
                <c:pt idx="1">
                  <c:v>20534632.047693837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30-4C31-BC8C-9A772CDE8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902368</xdr:colOff>
      <xdr:row>0</xdr:row>
      <xdr:rowOff>103104</xdr:rowOff>
    </xdr:from>
    <xdr:to>
      <xdr:col>14</xdr:col>
      <xdr:colOff>852238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A1B04-91C6-4E89-8852-2F0E59B2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600743</xdr:colOff>
      <xdr:row>2</xdr:row>
      <xdr:rowOff>86393</xdr:rowOff>
    </xdr:from>
    <xdr:to>
      <xdr:col>20</xdr:col>
      <xdr:colOff>460374</xdr:colOff>
      <xdr:row>17</xdr:row>
      <xdr:rowOff>72357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80C18-3AA2-4FA5-AFA7-00EB1A9CD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41545</xdr:rowOff>
    </xdr:from>
    <xdr:to>
      <xdr:col>9</xdr:col>
      <xdr:colOff>244122</xdr:colOff>
      <xdr:row>14</xdr:row>
      <xdr:rowOff>129740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6C830-2753-460A-A320-F14117AD5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383221</xdr:colOff>
      <xdr:row>17</xdr:row>
      <xdr:rowOff>28224</xdr:rowOff>
    </xdr:from>
    <xdr:to>
      <xdr:col>18</xdr:col>
      <xdr:colOff>248459</xdr:colOff>
      <xdr:row>31</xdr:row>
      <xdr:rowOff>104424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D6DDA-A36D-4D0A-BBF4-3D572B684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268111</xdr:colOff>
      <xdr:row>1</xdr:row>
      <xdr:rowOff>42333</xdr:rowOff>
    </xdr:from>
    <xdr:to>
      <xdr:col>18</xdr:col>
      <xdr:colOff>133349</xdr:colOff>
      <xdr:row>15</xdr:row>
      <xdr:rowOff>118534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776F10-9CC0-49B1-AD0D-35B5ECD3C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41545</xdr:rowOff>
    </xdr:from>
    <xdr:to>
      <xdr:col>9</xdr:col>
      <xdr:colOff>244122</xdr:colOff>
      <xdr:row>14</xdr:row>
      <xdr:rowOff>129740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3A690-9DF3-4D22-91BE-906F8FC36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383221</xdr:colOff>
      <xdr:row>17</xdr:row>
      <xdr:rowOff>28224</xdr:rowOff>
    </xdr:from>
    <xdr:to>
      <xdr:col>18</xdr:col>
      <xdr:colOff>248459</xdr:colOff>
      <xdr:row>31</xdr:row>
      <xdr:rowOff>104424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0ABFA-51CA-4BAD-9F80-2A81C97BA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268111</xdr:colOff>
      <xdr:row>1</xdr:row>
      <xdr:rowOff>42333</xdr:rowOff>
    </xdr:from>
    <xdr:to>
      <xdr:col>18</xdr:col>
      <xdr:colOff>133349</xdr:colOff>
      <xdr:row>15</xdr:row>
      <xdr:rowOff>118534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0A1FF-18B6-458A-A4DC-409C481D7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41545</xdr:rowOff>
    </xdr:from>
    <xdr:to>
      <xdr:col>9</xdr:col>
      <xdr:colOff>244122</xdr:colOff>
      <xdr:row>14</xdr:row>
      <xdr:rowOff>129740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8CAB7-AAC8-4A15-8702-98504CD8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383221</xdr:colOff>
      <xdr:row>17</xdr:row>
      <xdr:rowOff>28224</xdr:rowOff>
    </xdr:from>
    <xdr:to>
      <xdr:col>18</xdr:col>
      <xdr:colOff>248459</xdr:colOff>
      <xdr:row>31</xdr:row>
      <xdr:rowOff>104424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03A17-E074-479E-B62E-46D904D3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268111</xdr:colOff>
      <xdr:row>1</xdr:row>
      <xdr:rowOff>42333</xdr:rowOff>
    </xdr:from>
    <xdr:to>
      <xdr:col>18</xdr:col>
      <xdr:colOff>133349</xdr:colOff>
      <xdr:row>15</xdr:row>
      <xdr:rowOff>118534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FD7FD-64BC-4873-A8A3-645FDD509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enrys-law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4BB0-2B9E-4ECE-9E10-6A2DEC5FF92A}">
  <dimension ref="A1:AJ112"/>
  <sheetViews>
    <sheetView tabSelected="1" workbookViewId="0">
      <selection activeCell="D39" sqref="D39"/>
    </sheetView>
  </sheetViews>
  <sheetFormatPr defaultRowHeight="14.4" x14ac:dyDescent="0.3"/>
  <cols>
    <col min="3" max="3" width="15.33203125" customWidth="1"/>
    <col min="4" max="4" width="20.77734375" customWidth="1"/>
    <col min="5" max="5" width="15.33203125" customWidth="1"/>
    <col min="18" max="18" width="27.33203125" customWidth="1"/>
    <col min="29" max="29" width="11.33203125" bestFit="1" customWidth="1"/>
  </cols>
  <sheetData>
    <row r="1" spans="1:36" s="1" customFormat="1" ht="144" x14ac:dyDescent="0.3">
      <c r="A1" t="s">
        <v>17</v>
      </c>
      <c r="B1" t="s">
        <v>19</v>
      </c>
      <c r="C1" t="s">
        <v>20</v>
      </c>
      <c r="D1" t="s">
        <v>21</v>
      </c>
      <c r="E1" t="s">
        <v>22</v>
      </c>
      <c r="F1" t="s">
        <v>14</v>
      </c>
      <c r="G1" t="s">
        <v>15</v>
      </c>
      <c r="H1" t="s">
        <v>16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/>
      <c r="O1" t="s">
        <v>17</v>
      </c>
      <c r="P1" t="s">
        <v>19</v>
      </c>
      <c r="Q1" t="s">
        <v>20</v>
      </c>
      <c r="R1" t="s">
        <v>21</v>
      </c>
      <c r="S1" t="s">
        <v>22</v>
      </c>
      <c r="T1" t="s">
        <v>14</v>
      </c>
      <c r="U1" t="s">
        <v>15</v>
      </c>
      <c r="V1" t="s">
        <v>16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/>
      <c r="AC1" s="1" t="s">
        <v>238</v>
      </c>
      <c r="AD1" s="1" t="s">
        <v>239</v>
      </c>
      <c r="AE1" t="s">
        <v>240</v>
      </c>
      <c r="AG1" s="1" t="s">
        <v>277</v>
      </c>
      <c r="AH1" s="1" t="s">
        <v>663</v>
      </c>
      <c r="AI1" s="1" t="s">
        <v>664</v>
      </c>
      <c r="AJ1" s="1" t="s">
        <v>245</v>
      </c>
    </row>
    <row r="2" spans="1:36" x14ac:dyDescent="0.3">
      <c r="A2">
        <v>53</v>
      </c>
      <c r="B2" t="s">
        <v>620</v>
      </c>
      <c r="C2" s="8">
        <v>44903.797743055555</v>
      </c>
      <c r="D2" t="s">
        <v>621</v>
      </c>
      <c r="E2" t="s">
        <v>242</v>
      </c>
      <c r="F2">
        <v>1</v>
      </c>
      <c r="G2">
        <v>3.0049999999999999</v>
      </c>
      <c r="H2" s="4">
        <v>18119658</v>
      </c>
      <c r="I2">
        <v>0</v>
      </c>
      <c r="J2" t="s">
        <v>18</v>
      </c>
      <c r="K2" t="s">
        <v>18</v>
      </c>
      <c r="L2" t="s">
        <v>18</v>
      </c>
      <c r="M2" t="s">
        <v>18</v>
      </c>
      <c r="O2">
        <v>53</v>
      </c>
      <c r="P2" t="s">
        <v>620</v>
      </c>
      <c r="Q2" s="8">
        <v>44903.797743055555</v>
      </c>
      <c r="R2" t="s">
        <v>621</v>
      </c>
      <c r="S2" t="s">
        <v>242</v>
      </c>
      <c r="T2">
        <v>1</v>
      </c>
      <c r="U2">
        <v>7.5510000000000002</v>
      </c>
      <c r="V2" s="4">
        <v>90458</v>
      </c>
      <c r="W2">
        <v>0.50600000000000001</v>
      </c>
      <c r="X2" t="s">
        <v>18</v>
      </c>
      <c r="Y2" t="s">
        <v>18</v>
      </c>
      <c r="Z2" t="s">
        <v>18</v>
      </c>
      <c r="AA2" t="s">
        <v>18</v>
      </c>
      <c r="AC2">
        <v>1</v>
      </c>
      <c r="AE2">
        <v>53</v>
      </c>
      <c r="AF2" s="46"/>
      <c r="AG2" s="59">
        <f t="shared" ref="AG2:AG14" si="0">W2</f>
        <v>0.50600000000000001</v>
      </c>
    </row>
    <row r="3" spans="1:36" x14ac:dyDescent="0.3">
      <c r="A3">
        <v>58</v>
      </c>
      <c r="B3" t="s">
        <v>630</v>
      </c>
      <c r="C3" s="8">
        <v>44903.844641203701</v>
      </c>
      <c r="D3" t="s">
        <v>631</v>
      </c>
      <c r="E3" t="s">
        <v>242</v>
      </c>
      <c r="F3">
        <v>1</v>
      </c>
      <c r="G3">
        <v>3.01</v>
      </c>
      <c r="H3" s="4">
        <v>18124205</v>
      </c>
      <c r="I3">
        <v>0</v>
      </c>
      <c r="J3" t="s">
        <v>18</v>
      </c>
      <c r="K3" t="s">
        <v>18</v>
      </c>
      <c r="L3" t="s">
        <v>18</v>
      </c>
      <c r="M3" t="s">
        <v>18</v>
      </c>
      <c r="O3">
        <v>58</v>
      </c>
      <c r="P3" t="s">
        <v>630</v>
      </c>
      <c r="Q3" s="8">
        <v>44903.844641203701</v>
      </c>
      <c r="R3" t="s">
        <v>631</v>
      </c>
      <c r="S3" t="s">
        <v>242</v>
      </c>
      <c r="T3">
        <v>1</v>
      </c>
      <c r="U3">
        <v>7.5529999999999999</v>
      </c>
      <c r="V3" s="4">
        <v>81959</v>
      </c>
      <c r="W3">
        <v>0.45900000000000002</v>
      </c>
      <c r="X3" t="s">
        <v>18</v>
      </c>
      <c r="Y3" t="s">
        <v>18</v>
      </c>
      <c r="Z3" t="s">
        <v>18</v>
      </c>
      <c r="AA3" t="s">
        <v>18</v>
      </c>
      <c r="AC3">
        <v>1</v>
      </c>
      <c r="AE3">
        <v>58</v>
      </c>
      <c r="AF3" s="46"/>
      <c r="AG3" s="59">
        <f t="shared" si="0"/>
        <v>0.45900000000000002</v>
      </c>
      <c r="AH3">
        <f>AVERAGE(AG2:AG4)</f>
        <v>0.47633333333333333</v>
      </c>
      <c r="AI3">
        <f>STDEV(AG2:AG4)</f>
        <v>2.5813433195399114E-2</v>
      </c>
      <c r="AJ3">
        <f>100*AI3/AH3</f>
        <v>5.4191952124700729</v>
      </c>
    </row>
    <row r="4" spans="1:36" x14ac:dyDescent="0.3">
      <c r="A4">
        <v>30</v>
      </c>
      <c r="B4" t="s">
        <v>574</v>
      </c>
      <c r="C4" s="8">
        <v>44903.581956018519</v>
      </c>
      <c r="D4" t="s">
        <v>575</v>
      </c>
      <c r="E4" t="s">
        <v>242</v>
      </c>
      <c r="F4">
        <v>1</v>
      </c>
      <c r="G4">
        <v>3.0019999999999998</v>
      </c>
      <c r="H4" s="4">
        <v>18295369</v>
      </c>
      <c r="I4">
        <v>0</v>
      </c>
      <c r="J4" t="s">
        <v>18</v>
      </c>
      <c r="K4" t="s">
        <v>18</v>
      </c>
      <c r="L4" t="s">
        <v>18</v>
      </c>
      <c r="M4" t="s">
        <v>18</v>
      </c>
      <c r="O4">
        <v>30</v>
      </c>
      <c r="P4" t="s">
        <v>574</v>
      </c>
      <c r="Q4" s="8">
        <v>44903.581956018519</v>
      </c>
      <c r="R4" t="s">
        <v>575</v>
      </c>
      <c r="S4" t="s">
        <v>242</v>
      </c>
      <c r="T4">
        <v>1</v>
      </c>
      <c r="U4">
        <v>7.5490000000000004</v>
      </c>
      <c r="V4" s="4">
        <v>82834</v>
      </c>
      <c r="W4">
        <v>0.46400000000000002</v>
      </c>
      <c r="X4" t="s">
        <v>18</v>
      </c>
      <c r="Y4" t="s">
        <v>18</v>
      </c>
      <c r="Z4" t="s">
        <v>18</v>
      </c>
      <c r="AA4" t="s">
        <v>18</v>
      </c>
      <c r="AC4">
        <v>1</v>
      </c>
      <c r="AE4">
        <v>30</v>
      </c>
      <c r="AF4" s="46"/>
      <c r="AG4" s="59">
        <f t="shared" si="0"/>
        <v>0.46400000000000002</v>
      </c>
    </row>
    <row r="5" spans="1:36" x14ac:dyDescent="0.3">
      <c r="A5">
        <v>44</v>
      </c>
      <c r="B5" t="s">
        <v>492</v>
      </c>
      <c r="C5" s="8">
        <v>44902.703460648147</v>
      </c>
      <c r="D5" t="s">
        <v>493</v>
      </c>
      <c r="E5" t="s">
        <v>242</v>
      </c>
      <c r="F5">
        <v>1</v>
      </c>
      <c r="G5">
        <v>3.0070000000000001</v>
      </c>
      <c r="H5" s="4">
        <v>20296244</v>
      </c>
      <c r="I5">
        <v>0</v>
      </c>
      <c r="J5" t="s">
        <v>18</v>
      </c>
      <c r="K5" t="s">
        <v>18</v>
      </c>
      <c r="L5" t="s">
        <v>18</v>
      </c>
      <c r="M5" t="s">
        <v>18</v>
      </c>
      <c r="O5">
        <v>44</v>
      </c>
      <c r="P5" t="s">
        <v>492</v>
      </c>
      <c r="Q5" s="8">
        <v>44902.703460648147</v>
      </c>
      <c r="R5" t="s">
        <v>493</v>
      </c>
      <c r="S5" t="s">
        <v>242</v>
      </c>
      <c r="T5">
        <v>1</v>
      </c>
      <c r="U5">
        <v>7.556</v>
      </c>
      <c r="V5" s="4">
        <v>76377</v>
      </c>
      <c r="W5">
        <v>0.42699999999999999</v>
      </c>
      <c r="X5" t="s">
        <v>18</v>
      </c>
      <c r="Y5" t="s">
        <v>18</v>
      </c>
      <c r="Z5" t="s">
        <v>18</v>
      </c>
      <c r="AA5" t="s">
        <v>18</v>
      </c>
      <c r="AC5">
        <v>1</v>
      </c>
      <c r="AE5">
        <v>44</v>
      </c>
      <c r="AF5" s="46"/>
      <c r="AG5" s="59">
        <f t="shared" si="0"/>
        <v>0.42699999999999999</v>
      </c>
    </row>
    <row r="6" spans="1:36" x14ac:dyDescent="0.3">
      <c r="A6">
        <v>71</v>
      </c>
      <c r="B6" t="s">
        <v>546</v>
      </c>
      <c r="C6" s="8">
        <v>44902.957002314812</v>
      </c>
      <c r="D6" t="s">
        <v>547</v>
      </c>
      <c r="E6" t="s">
        <v>242</v>
      </c>
      <c r="F6">
        <v>1</v>
      </c>
      <c r="G6">
        <v>2.9929999999999999</v>
      </c>
      <c r="H6" s="4">
        <v>19712629</v>
      </c>
      <c r="I6">
        <v>0</v>
      </c>
      <c r="J6" t="s">
        <v>18</v>
      </c>
      <c r="K6" t="s">
        <v>18</v>
      </c>
      <c r="L6" t="s">
        <v>18</v>
      </c>
      <c r="M6" t="s">
        <v>18</v>
      </c>
      <c r="O6">
        <v>71</v>
      </c>
      <c r="P6" t="s">
        <v>546</v>
      </c>
      <c r="Q6" s="8">
        <v>44902.957002314812</v>
      </c>
      <c r="R6" t="s">
        <v>547</v>
      </c>
      <c r="S6" t="s">
        <v>242</v>
      </c>
      <c r="T6">
        <v>1</v>
      </c>
      <c r="U6">
        <v>7.5449999999999999</v>
      </c>
      <c r="V6" s="4">
        <v>70731</v>
      </c>
      <c r="W6">
        <v>0.39600000000000002</v>
      </c>
      <c r="X6" t="s">
        <v>18</v>
      </c>
      <c r="Y6" t="s">
        <v>18</v>
      </c>
      <c r="Z6" t="s">
        <v>18</v>
      </c>
      <c r="AA6" t="s">
        <v>18</v>
      </c>
      <c r="AC6">
        <v>1</v>
      </c>
      <c r="AE6">
        <v>71</v>
      </c>
      <c r="AF6" s="46"/>
      <c r="AG6" s="59">
        <f t="shared" si="0"/>
        <v>0.39600000000000002</v>
      </c>
      <c r="AH6">
        <f>AVERAGE(AG5:AG7)</f>
        <v>0.40866666666666668</v>
      </c>
      <c r="AI6">
        <f>STDEV(AG5:AG7)</f>
        <v>1.6258331197676248E-2</v>
      </c>
      <c r="AJ6">
        <f>100*AI6/AH6</f>
        <v>3.9783844692519366</v>
      </c>
    </row>
    <row r="7" spans="1:36" x14ac:dyDescent="0.3">
      <c r="A7">
        <v>47</v>
      </c>
      <c r="B7" t="s">
        <v>498</v>
      </c>
      <c r="C7" s="8">
        <v>44902.73164351852</v>
      </c>
      <c r="D7" t="s">
        <v>499</v>
      </c>
      <c r="E7" t="s">
        <v>242</v>
      </c>
      <c r="F7">
        <v>1</v>
      </c>
      <c r="G7">
        <v>3.0049999999999999</v>
      </c>
      <c r="H7" s="4">
        <v>20504515</v>
      </c>
      <c r="I7">
        <v>0</v>
      </c>
      <c r="J7" t="s">
        <v>18</v>
      </c>
      <c r="K7" t="s">
        <v>18</v>
      </c>
      <c r="L7" t="s">
        <v>18</v>
      </c>
      <c r="M7" t="s">
        <v>18</v>
      </c>
      <c r="O7">
        <v>47</v>
      </c>
      <c r="P7" t="s">
        <v>498</v>
      </c>
      <c r="Q7" s="8">
        <v>44902.73164351852</v>
      </c>
      <c r="R7" t="s">
        <v>499</v>
      </c>
      <c r="S7" t="s">
        <v>242</v>
      </c>
      <c r="T7">
        <v>1</v>
      </c>
      <c r="U7">
        <v>7.5519999999999996</v>
      </c>
      <c r="V7" s="4">
        <v>71943</v>
      </c>
      <c r="W7">
        <v>0.40300000000000002</v>
      </c>
      <c r="X7" t="s">
        <v>18</v>
      </c>
      <c r="Y7" t="s">
        <v>18</v>
      </c>
      <c r="Z7" t="s">
        <v>18</v>
      </c>
      <c r="AA7" t="s">
        <v>18</v>
      </c>
      <c r="AC7">
        <v>1</v>
      </c>
      <c r="AE7">
        <v>47</v>
      </c>
      <c r="AF7" s="46"/>
      <c r="AG7" s="59">
        <f t="shared" si="0"/>
        <v>0.40300000000000002</v>
      </c>
    </row>
    <row r="8" spans="1:36" x14ac:dyDescent="0.3">
      <c r="A8">
        <v>67</v>
      </c>
      <c r="B8" t="s">
        <v>648</v>
      </c>
      <c r="C8" s="8">
        <v>44903.929074074076</v>
      </c>
      <c r="D8" t="s">
        <v>649</v>
      </c>
      <c r="E8" t="s">
        <v>242</v>
      </c>
      <c r="F8">
        <v>1</v>
      </c>
      <c r="G8">
        <v>3.0049999999999999</v>
      </c>
      <c r="H8" s="4">
        <v>18365574</v>
      </c>
      <c r="I8">
        <v>0</v>
      </c>
      <c r="J8" t="s">
        <v>18</v>
      </c>
      <c r="K8" t="s">
        <v>18</v>
      </c>
      <c r="L8" t="s">
        <v>18</v>
      </c>
      <c r="M8" t="s">
        <v>18</v>
      </c>
      <c r="O8">
        <v>67</v>
      </c>
      <c r="P8" t="s">
        <v>648</v>
      </c>
      <c r="Q8" s="8">
        <v>44903.929074074076</v>
      </c>
      <c r="R8" t="s">
        <v>649</v>
      </c>
      <c r="S8" t="s">
        <v>242</v>
      </c>
      <c r="T8">
        <v>1</v>
      </c>
      <c r="U8">
        <v>7.55</v>
      </c>
      <c r="V8" s="4">
        <v>55906</v>
      </c>
      <c r="W8">
        <v>0.313</v>
      </c>
      <c r="X8" t="s">
        <v>18</v>
      </c>
      <c r="Y8" t="s">
        <v>18</v>
      </c>
      <c r="Z8" t="s">
        <v>18</v>
      </c>
      <c r="AA8" t="s">
        <v>18</v>
      </c>
      <c r="AC8">
        <v>1</v>
      </c>
      <c r="AE8">
        <v>67</v>
      </c>
      <c r="AF8" s="46"/>
      <c r="AG8" s="59">
        <f t="shared" si="0"/>
        <v>0.313</v>
      </c>
    </row>
    <row r="9" spans="1:36" x14ac:dyDescent="0.3">
      <c r="A9">
        <v>29</v>
      </c>
      <c r="B9" t="s">
        <v>572</v>
      </c>
      <c r="C9" s="8">
        <v>44903.572581018518</v>
      </c>
      <c r="D9" t="s">
        <v>573</v>
      </c>
      <c r="E9" t="s">
        <v>242</v>
      </c>
      <c r="F9">
        <v>1</v>
      </c>
      <c r="G9">
        <v>2.9940000000000002</v>
      </c>
      <c r="H9" s="4">
        <v>18234534</v>
      </c>
      <c r="I9">
        <v>0</v>
      </c>
      <c r="J9" t="s">
        <v>18</v>
      </c>
      <c r="K9" t="s">
        <v>18</v>
      </c>
      <c r="L9" t="s">
        <v>18</v>
      </c>
      <c r="M9" t="s">
        <v>18</v>
      </c>
      <c r="O9">
        <v>29</v>
      </c>
      <c r="P9" t="s">
        <v>572</v>
      </c>
      <c r="Q9" s="8">
        <v>44903.572581018518</v>
      </c>
      <c r="R9" t="s">
        <v>573</v>
      </c>
      <c r="S9" t="s">
        <v>242</v>
      </c>
      <c r="T9">
        <v>1</v>
      </c>
      <c r="U9">
        <v>7.5510000000000002</v>
      </c>
      <c r="V9" s="4">
        <v>47306</v>
      </c>
      <c r="W9">
        <v>0.26500000000000001</v>
      </c>
      <c r="X9" t="s">
        <v>18</v>
      </c>
      <c r="Y9" t="s">
        <v>18</v>
      </c>
      <c r="Z9" t="s">
        <v>18</v>
      </c>
      <c r="AA9" t="s">
        <v>18</v>
      </c>
      <c r="AC9">
        <v>1</v>
      </c>
      <c r="AE9">
        <v>29</v>
      </c>
      <c r="AF9" s="46"/>
      <c r="AG9" s="59">
        <f t="shared" si="0"/>
        <v>0.26500000000000001</v>
      </c>
      <c r="AH9">
        <f>AVERAGE(AG8:AG10)</f>
        <v>0.28466666666666668</v>
      </c>
      <c r="AI9">
        <f>STDEV(AG8:AG10)</f>
        <v>2.5146238950056386E-2</v>
      </c>
      <c r="AJ9">
        <f>100*AI9/AH9</f>
        <v>8.8335734016591516</v>
      </c>
    </row>
    <row r="10" spans="1:36" x14ac:dyDescent="0.3">
      <c r="A10">
        <v>52</v>
      </c>
      <c r="B10" t="s">
        <v>508</v>
      </c>
      <c r="C10" s="8">
        <v>44902.778634259259</v>
      </c>
      <c r="D10" t="s">
        <v>509</v>
      </c>
      <c r="E10" t="s">
        <v>242</v>
      </c>
      <c r="F10">
        <v>1</v>
      </c>
      <c r="G10">
        <v>3.0089999999999999</v>
      </c>
      <c r="H10" s="4">
        <v>19877907</v>
      </c>
      <c r="I10">
        <v>0</v>
      </c>
      <c r="J10" t="s">
        <v>18</v>
      </c>
      <c r="K10" t="s">
        <v>18</v>
      </c>
      <c r="L10" t="s">
        <v>18</v>
      </c>
      <c r="M10" t="s">
        <v>18</v>
      </c>
      <c r="O10">
        <v>52</v>
      </c>
      <c r="P10" t="s">
        <v>508</v>
      </c>
      <c r="Q10" s="8">
        <v>44902.778634259259</v>
      </c>
      <c r="R10" t="s">
        <v>509</v>
      </c>
      <c r="S10" t="s">
        <v>242</v>
      </c>
      <c r="T10">
        <v>1</v>
      </c>
      <c r="U10">
        <v>7.55</v>
      </c>
      <c r="V10" s="4">
        <v>49423</v>
      </c>
      <c r="W10">
        <v>0.27600000000000002</v>
      </c>
      <c r="X10" t="s">
        <v>18</v>
      </c>
      <c r="Y10" t="s">
        <v>18</v>
      </c>
      <c r="Z10" t="s">
        <v>18</v>
      </c>
      <c r="AA10" t="s">
        <v>18</v>
      </c>
      <c r="AC10">
        <v>1</v>
      </c>
      <c r="AE10">
        <v>52</v>
      </c>
      <c r="AF10" s="46"/>
      <c r="AG10" s="59">
        <f t="shared" si="0"/>
        <v>0.27600000000000002</v>
      </c>
    </row>
    <row r="11" spans="1:36" x14ac:dyDescent="0.3">
      <c r="A11">
        <v>24</v>
      </c>
      <c r="B11" t="s">
        <v>562</v>
      </c>
      <c r="C11" s="8">
        <v>44903.525613425925</v>
      </c>
      <c r="D11" t="s">
        <v>563</v>
      </c>
      <c r="E11" t="s">
        <v>242</v>
      </c>
      <c r="F11">
        <v>1</v>
      </c>
      <c r="G11">
        <v>3.0049999999999999</v>
      </c>
      <c r="H11" s="4">
        <v>17649861</v>
      </c>
      <c r="I11">
        <v>0</v>
      </c>
      <c r="J11" t="s">
        <v>18</v>
      </c>
      <c r="K11" t="s">
        <v>18</v>
      </c>
      <c r="L11" t="s">
        <v>18</v>
      </c>
      <c r="M11" t="s">
        <v>18</v>
      </c>
      <c r="O11">
        <v>24</v>
      </c>
      <c r="P11" t="s">
        <v>562</v>
      </c>
      <c r="Q11" s="8">
        <v>44903.525613425925</v>
      </c>
      <c r="R11" t="s">
        <v>563</v>
      </c>
      <c r="S11" t="s">
        <v>242</v>
      </c>
      <c r="T11">
        <v>1</v>
      </c>
      <c r="U11">
        <v>7.5469999999999997</v>
      </c>
      <c r="V11" s="4">
        <v>49528</v>
      </c>
      <c r="W11">
        <v>0.27700000000000002</v>
      </c>
      <c r="X11" t="s">
        <v>18</v>
      </c>
      <c r="Y11" t="s">
        <v>18</v>
      </c>
      <c r="Z11" t="s">
        <v>18</v>
      </c>
      <c r="AA11" t="s">
        <v>18</v>
      </c>
      <c r="AC11">
        <v>1</v>
      </c>
      <c r="AE11">
        <v>24</v>
      </c>
      <c r="AF11" s="46"/>
      <c r="AG11" s="59">
        <f t="shared" si="0"/>
        <v>0.27700000000000002</v>
      </c>
    </row>
    <row r="12" spans="1:36" x14ac:dyDescent="0.3">
      <c r="A12">
        <v>34</v>
      </c>
      <c r="B12" t="s">
        <v>582</v>
      </c>
      <c r="C12" s="8">
        <v>44903.619444444441</v>
      </c>
      <c r="D12" t="s">
        <v>583</v>
      </c>
      <c r="E12" t="s">
        <v>242</v>
      </c>
      <c r="F12">
        <v>1</v>
      </c>
      <c r="G12">
        <v>2.9969999999999999</v>
      </c>
      <c r="H12" s="4">
        <v>18018234</v>
      </c>
      <c r="I12">
        <v>0</v>
      </c>
      <c r="J12" t="s">
        <v>18</v>
      </c>
      <c r="K12" t="s">
        <v>18</v>
      </c>
      <c r="L12" t="s">
        <v>18</v>
      </c>
      <c r="M12" t="s">
        <v>18</v>
      </c>
      <c r="O12">
        <v>34</v>
      </c>
      <c r="P12" t="s">
        <v>582</v>
      </c>
      <c r="Q12" s="8">
        <v>44903.619444444441</v>
      </c>
      <c r="R12" t="s">
        <v>583</v>
      </c>
      <c r="S12" t="s">
        <v>242</v>
      </c>
      <c r="T12">
        <v>1</v>
      </c>
      <c r="U12">
        <v>7.5570000000000004</v>
      </c>
      <c r="V12" s="4">
        <v>53720</v>
      </c>
      <c r="W12">
        <v>0.3</v>
      </c>
      <c r="X12" t="s">
        <v>18</v>
      </c>
      <c r="Y12" t="s">
        <v>18</v>
      </c>
      <c r="Z12" t="s">
        <v>18</v>
      </c>
      <c r="AA12" t="s">
        <v>18</v>
      </c>
      <c r="AC12">
        <v>1</v>
      </c>
      <c r="AE12">
        <v>34</v>
      </c>
      <c r="AF12" s="46"/>
      <c r="AG12" s="59">
        <f t="shared" si="0"/>
        <v>0.3</v>
      </c>
      <c r="AH12">
        <f>AVERAGE(AG11:AG13)</f>
        <v>0.28733333333333327</v>
      </c>
      <c r="AI12">
        <f>STDEV(AG11:AG13)</f>
        <v>1.1676186592091315E-2</v>
      </c>
      <c r="AJ12">
        <f>100*AI12/AH12</f>
        <v>4.0636380250897854</v>
      </c>
    </row>
    <row r="13" spans="1:36" x14ac:dyDescent="0.3">
      <c r="A13">
        <v>34</v>
      </c>
      <c r="B13" t="s">
        <v>472</v>
      </c>
      <c r="C13" s="8">
        <v>44902.609513888892</v>
      </c>
      <c r="D13" t="s">
        <v>473</v>
      </c>
      <c r="E13" t="s">
        <v>242</v>
      </c>
      <c r="F13">
        <v>1</v>
      </c>
      <c r="G13">
        <v>3.0110000000000001</v>
      </c>
      <c r="H13" s="4">
        <v>19723590</v>
      </c>
      <c r="I13">
        <v>0</v>
      </c>
      <c r="J13" t="s">
        <v>18</v>
      </c>
      <c r="K13" t="s">
        <v>18</v>
      </c>
      <c r="L13" t="s">
        <v>18</v>
      </c>
      <c r="M13" t="s">
        <v>18</v>
      </c>
      <c r="O13">
        <v>34</v>
      </c>
      <c r="P13" t="s">
        <v>472</v>
      </c>
      <c r="Q13" s="8">
        <v>44902.609513888892</v>
      </c>
      <c r="R13" t="s">
        <v>473</v>
      </c>
      <c r="S13" t="s">
        <v>242</v>
      </c>
      <c r="T13">
        <v>1</v>
      </c>
      <c r="U13">
        <v>7.56</v>
      </c>
      <c r="V13" s="4">
        <v>51018</v>
      </c>
      <c r="W13">
        <v>0.28499999999999998</v>
      </c>
      <c r="X13" t="s">
        <v>18</v>
      </c>
      <c r="Y13" t="s">
        <v>18</v>
      </c>
      <c r="Z13" t="s">
        <v>18</v>
      </c>
      <c r="AA13" t="s">
        <v>18</v>
      </c>
      <c r="AC13">
        <v>1</v>
      </c>
      <c r="AE13">
        <v>34</v>
      </c>
      <c r="AF13" s="46"/>
      <c r="AG13" s="59">
        <f t="shared" si="0"/>
        <v>0.28499999999999998</v>
      </c>
    </row>
    <row r="14" spans="1:36" x14ac:dyDescent="0.3">
      <c r="A14">
        <v>18</v>
      </c>
      <c r="B14" t="s">
        <v>677</v>
      </c>
      <c r="C14" s="8">
        <v>44904.621770833335</v>
      </c>
      <c r="D14" t="s">
        <v>678</v>
      </c>
      <c r="E14" t="s">
        <v>242</v>
      </c>
      <c r="F14">
        <v>1</v>
      </c>
      <c r="G14">
        <v>2.9950000000000001</v>
      </c>
      <c r="H14" s="4">
        <v>17737816</v>
      </c>
      <c r="I14">
        <v>0</v>
      </c>
      <c r="J14" t="s">
        <v>18</v>
      </c>
      <c r="K14" t="s">
        <v>18</v>
      </c>
      <c r="L14" t="s">
        <v>18</v>
      </c>
      <c r="M14" t="s">
        <v>18</v>
      </c>
      <c r="O14">
        <v>18</v>
      </c>
      <c r="P14" t="s">
        <v>677</v>
      </c>
      <c r="Q14" s="8">
        <v>44904.621770833335</v>
      </c>
      <c r="R14" t="s">
        <v>678</v>
      </c>
      <c r="S14" t="s">
        <v>242</v>
      </c>
      <c r="T14">
        <v>1</v>
      </c>
      <c r="U14">
        <v>7.5510000000000002</v>
      </c>
      <c r="V14" s="4">
        <v>64890</v>
      </c>
      <c r="W14">
        <v>0.36299999999999999</v>
      </c>
      <c r="X14" t="s">
        <v>18</v>
      </c>
      <c r="Y14" t="s">
        <v>18</v>
      </c>
      <c r="Z14" t="s">
        <v>18</v>
      </c>
      <c r="AA14" t="s">
        <v>18</v>
      </c>
      <c r="AC14">
        <v>1</v>
      </c>
      <c r="AE14">
        <v>18</v>
      </c>
      <c r="AF14" s="46"/>
      <c r="AG14" s="59">
        <f t="shared" si="0"/>
        <v>0.36299999999999999</v>
      </c>
    </row>
    <row r="15" spans="1:36" x14ac:dyDescent="0.3">
      <c r="A15">
        <v>48</v>
      </c>
      <c r="B15" t="s">
        <v>500</v>
      </c>
      <c r="C15" s="8">
        <v>44902.741041666668</v>
      </c>
      <c r="D15" t="s">
        <v>501</v>
      </c>
      <c r="E15" t="s">
        <v>242</v>
      </c>
      <c r="F15">
        <v>1</v>
      </c>
      <c r="G15">
        <v>3.0059999999999998</v>
      </c>
      <c r="H15" s="4">
        <v>19601938</v>
      </c>
      <c r="I15">
        <v>0</v>
      </c>
      <c r="J15" t="s">
        <v>18</v>
      </c>
      <c r="K15" t="s">
        <v>18</v>
      </c>
      <c r="L15" t="s">
        <v>18</v>
      </c>
      <c r="M15" t="s">
        <v>18</v>
      </c>
      <c r="O15">
        <v>48</v>
      </c>
      <c r="P15" t="s">
        <v>500</v>
      </c>
      <c r="Q15" s="8">
        <v>44902.741041666668</v>
      </c>
      <c r="R15" t="s">
        <v>501</v>
      </c>
      <c r="S15" t="s">
        <v>242</v>
      </c>
      <c r="T15">
        <v>1</v>
      </c>
      <c r="U15">
        <v>7.5510000000000002</v>
      </c>
      <c r="V15" s="4">
        <v>60228</v>
      </c>
      <c r="W15">
        <v>0.33700000000000002</v>
      </c>
      <c r="X15" t="s">
        <v>18</v>
      </c>
      <c r="Y15" t="s">
        <v>18</v>
      </c>
      <c r="Z15" t="s">
        <v>18</v>
      </c>
      <c r="AA15" t="s">
        <v>18</v>
      </c>
      <c r="AC15">
        <v>1</v>
      </c>
      <c r="AE15">
        <v>48</v>
      </c>
      <c r="AF15" s="46"/>
      <c r="AG15" s="59">
        <f t="shared" ref="AG15:AG43" si="1">W15</f>
        <v>0.33700000000000002</v>
      </c>
    </row>
    <row r="16" spans="1:36" x14ac:dyDescent="0.3">
      <c r="A16">
        <v>59</v>
      </c>
      <c r="B16" t="s">
        <v>632</v>
      </c>
      <c r="C16" s="8">
        <v>44903.854027777779</v>
      </c>
      <c r="D16" t="s">
        <v>633</v>
      </c>
      <c r="E16" t="s">
        <v>242</v>
      </c>
      <c r="F16">
        <v>1</v>
      </c>
      <c r="G16">
        <v>2.996</v>
      </c>
      <c r="H16" s="4">
        <v>18301137</v>
      </c>
      <c r="I16">
        <v>0</v>
      </c>
      <c r="J16" t="s">
        <v>18</v>
      </c>
      <c r="K16" t="s">
        <v>18</v>
      </c>
      <c r="L16" t="s">
        <v>18</v>
      </c>
      <c r="M16" t="s">
        <v>18</v>
      </c>
      <c r="O16">
        <v>59</v>
      </c>
      <c r="P16" t="s">
        <v>632</v>
      </c>
      <c r="Q16" s="8">
        <v>44903.854027777779</v>
      </c>
      <c r="R16" t="s">
        <v>633</v>
      </c>
      <c r="S16" t="s">
        <v>242</v>
      </c>
      <c r="T16">
        <v>1</v>
      </c>
      <c r="U16">
        <v>7.5449999999999999</v>
      </c>
      <c r="V16" s="4">
        <v>57145</v>
      </c>
      <c r="W16">
        <v>0.32</v>
      </c>
      <c r="X16" t="s">
        <v>18</v>
      </c>
      <c r="Y16" t="s">
        <v>18</v>
      </c>
      <c r="Z16" t="s">
        <v>18</v>
      </c>
      <c r="AA16" t="s">
        <v>18</v>
      </c>
      <c r="AC16">
        <v>1</v>
      </c>
      <c r="AE16">
        <v>59</v>
      </c>
      <c r="AF16" s="46"/>
      <c r="AG16" s="59">
        <f t="shared" si="1"/>
        <v>0.32</v>
      </c>
    </row>
    <row r="17" spans="1:33" x14ac:dyDescent="0.3">
      <c r="A17">
        <v>65</v>
      </c>
      <c r="B17" t="s">
        <v>534</v>
      </c>
      <c r="C17" s="8">
        <v>44902.900740740741</v>
      </c>
      <c r="D17" t="s">
        <v>535</v>
      </c>
      <c r="E17" t="s">
        <v>242</v>
      </c>
      <c r="F17">
        <v>1</v>
      </c>
      <c r="G17">
        <v>2.9950000000000001</v>
      </c>
      <c r="H17" s="4">
        <v>19615977</v>
      </c>
      <c r="I17">
        <v>0</v>
      </c>
      <c r="J17" t="s">
        <v>18</v>
      </c>
      <c r="K17" t="s">
        <v>18</v>
      </c>
      <c r="L17" t="s">
        <v>18</v>
      </c>
      <c r="M17" t="s">
        <v>18</v>
      </c>
      <c r="O17">
        <v>65</v>
      </c>
      <c r="P17" t="s">
        <v>534</v>
      </c>
      <c r="Q17" s="8">
        <v>44902.900740740741</v>
      </c>
      <c r="R17" t="s">
        <v>535</v>
      </c>
      <c r="S17" t="s">
        <v>242</v>
      </c>
      <c r="T17">
        <v>1</v>
      </c>
      <c r="U17">
        <v>7.5549999999999997</v>
      </c>
      <c r="V17" s="4">
        <v>52011</v>
      </c>
      <c r="W17">
        <v>0.29099999999999998</v>
      </c>
      <c r="X17" t="s">
        <v>18</v>
      </c>
      <c r="Y17" t="s">
        <v>18</v>
      </c>
      <c r="Z17" t="s">
        <v>18</v>
      </c>
      <c r="AA17" t="s">
        <v>18</v>
      </c>
      <c r="AC17">
        <v>1</v>
      </c>
      <c r="AE17">
        <v>65</v>
      </c>
      <c r="AF17" s="46"/>
      <c r="AG17" s="59">
        <f t="shared" si="1"/>
        <v>0.29099999999999998</v>
      </c>
    </row>
    <row r="18" spans="1:33" x14ac:dyDescent="0.3">
      <c r="A18">
        <v>43</v>
      </c>
      <c r="B18" t="s">
        <v>490</v>
      </c>
      <c r="C18" s="8">
        <v>44902.694062499999</v>
      </c>
      <c r="D18" t="s">
        <v>491</v>
      </c>
      <c r="E18" t="s">
        <v>242</v>
      </c>
      <c r="F18">
        <v>1</v>
      </c>
      <c r="G18">
        <v>3.0089999999999999</v>
      </c>
      <c r="H18" s="4">
        <v>19664753</v>
      </c>
      <c r="I18">
        <v>0</v>
      </c>
      <c r="J18" t="s">
        <v>18</v>
      </c>
      <c r="K18" t="s">
        <v>18</v>
      </c>
      <c r="L18" t="s">
        <v>18</v>
      </c>
      <c r="M18" t="s">
        <v>18</v>
      </c>
      <c r="O18">
        <v>43</v>
      </c>
      <c r="P18" t="s">
        <v>490</v>
      </c>
      <c r="Q18" s="8">
        <v>44902.694062499999</v>
      </c>
      <c r="R18" t="s">
        <v>491</v>
      </c>
      <c r="S18" t="s">
        <v>242</v>
      </c>
      <c r="T18">
        <v>1</v>
      </c>
      <c r="U18">
        <v>7.5510000000000002</v>
      </c>
      <c r="V18" s="4">
        <v>67427</v>
      </c>
      <c r="W18">
        <v>0.377</v>
      </c>
      <c r="X18" t="s">
        <v>18</v>
      </c>
      <c r="Y18" t="s">
        <v>18</v>
      </c>
      <c r="Z18" t="s">
        <v>18</v>
      </c>
      <c r="AA18" t="s">
        <v>18</v>
      </c>
      <c r="AC18">
        <v>1</v>
      </c>
      <c r="AE18">
        <v>43</v>
      </c>
      <c r="AF18" s="46"/>
      <c r="AG18" s="59">
        <f t="shared" si="1"/>
        <v>0.377</v>
      </c>
    </row>
    <row r="19" spans="1:33" x14ac:dyDescent="0.3">
      <c r="A19">
        <v>40</v>
      </c>
      <c r="B19" t="s">
        <v>484</v>
      </c>
      <c r="C19" s="8">
        <v>44902.665868055556</v>
      </c>
      <c r="D19" s="62" t="s">
        <v>657</v>
      </c>
      <c r="E19" t="s">
        <v>242</v>
      </c>
      <c r="F19">
        <v>1</v>
      </c>
      <c r="G19">
        <v>3.0030000000000001</v>
      </c>
      <c r="H19" s="4">
        <v>20506562</v>
      </c>
      <c r="I19">
        <v>0</v>
      </c>
      <c r="J19" t="s">
        <v>18</v>
      </c>
      <c r="K19" t="s">
        <v>18</v>
      </c>
      <c r="L19" t="s">
        <v>18</v>
      </c>
      <c r="M19" t="s">
        <v>18</v>
      </c>
      <c r="O19">
        <v>40</v>
      </c>
      <c r="P19" t="s">
        <v>484</v>
      </c>
      <c r="Q19" s="8">
        <v>44902.665868055556</v>
      </c>
      <c r="R19" t="s">
        <v>485</v>
      </c>
      <c r="S19" t="s">
        <v>242</v>
      </c>
      <c r="T19">
        <v>1</v>
      </c>
      <c r="U19">
        <v>7.5529999999999999</v>
      </c>
      <c r="V19" s="4">
        <v>68788</v>
      </c>
      <c r="W19">
        <v>0.38500000000000001</v>
      </c>
      <c r="X19" t="s">
        <v>18</v>
      </c>
      <c r="Y19" t="s">
        <v>18</v>
      </c>
      <c r="Z19" t="s">
        <v>18</v>
      </c>
      <c r="AA19" t="s">
        <v>18</v>
      </c>
      <c r="AC19">
        <v>1</v>
      </c>
      <c r="AE19">
        <v>40</v>
      </c>
      <c r="AF19" s="46"/>
      <c r="AG19" s="59">
        <f t="shared" si="1"/>
        <v>0.38500000000000001</v>
      </c>
    </row>
    <row r="20" spans="1:33" x14ac:dyDescent="0.3">
      <c r="A20">
        <v>69</v>
      </c>
      <c r="B20" t="s">
        <v>652</v>
      </c>
      <c r="C20" s="8">
        <v>44903.947847222225</v>
      </c>
      <c r="D20" s="62" t="s">
        <v>658</v>
      </c>
      <c r="E20" t="s">
        <v>242</v>
      </c>
      <c r="F20">
        <v>1</v>
      </c>
      <c r="G20">
        <v>3.0019999999999998</v>
      </c>
      <c r="H20" s="4">
        <v>18229941</v>
      </c>
      <c r="I20">
        <v>0</v>
      </c>
      <c r="J20" t="s">
        <v>18</v>
      </c>
      <c r="K20" t="s">
        <v>18</v>
      </c>
      <c r="L20" t="s">
        <v>18</v>
      </c>
      <c r="M20" t="s">
        <v>18</v>
      </c>
      <c r="O20">
        <v>69</v>
      </c>
      <c r="P20" t="s">
        <v>652</v>
      </c>
      <c r="Q20" s="8">
        <v>44903.947847222225</v>
      </c>
      <c r="R20" t="s">
        <v>485</v>
      </c>
      <c r="S20" t="s">
        <v>242</v>
      </c>
      <c r="T20">
        <v>1</v>
      </c>
      <c r="U20">
        <v>7.5439999999999996</v>
      </c>
      <c r="V20" s="4">
        <v>51884</v>
      </c>
      <c r="W20">
        <v>0.28999999999999998</v>
      </c>
      <c r="X20" t="s">
        <v>18</v>
      </c>
      <c r="Y20" t="s">
        <v>18</v>
      </c>
      <c r="Z20" t="s">
        <v>18</v>
      </c>
      <c r="AA20" t="s">
        <v>18</v>
      </c>
      <c r="AC20">
        <v>1</v>
      </c>
      <c r="AE20">
        <v>69</v>
      </c>
      <c r="AF20" s="46"/>
      <c r="AG20" s="59">
        <f t="shared" si="1"/>
        <v>0.28999999999999998</v>
      </c>
    </row>
    <row r="21" spans="1:33" x14ac:dyDescent="0.3">
      <c r="A21">
        <v>68</v>
      </c>
      <c r="B21" t="s">
        <v>540</v>
      </c>
      <c r="C21" s="8">
        <v>44902.928865740738</v>
      </c>
      <c r="D21" t="s">
        <v>541</v>
      </c>
      <c r="E21" t="s">
        <v>242</v>
      </c>
      <c r="F21">
        <v>1</v>
      </c>
      <c r="G21">
        <v>2.9969999999999999</v>
      </c>
      <c r="H21" s="4">
        <v>19780856</v>
      </c>
      <c r="I21">
        <v>0</v>
      </c>
      <c r="J21" t="s">
        <v>18</v>
      </c>
      <c r="K21" t="s">
        <v>18</v>
      </c>
      <c r="L21" t="s">
        <v>18</v>
      </c>
      <c r="M21" t="s">
        <v>18</v>
      </c>
      <c r="O21">
        <v>68</v>
      </c>
      <c r="P21" t="s">
        <v>540</v>
      </c>
      <c r="Q21" s="8">
        <v>44902.928865740738</v>
      </c>
      <c r="R21" t="s">
        <v>541</v>
      </c>
      <c r="S21" t="s">
        <v>242</v>
      </c>
      <c r="T21">
        <v>1</v>
      </c>
      <c r="U21">
        <v>7.5469999999999997</v>
      </c>
      <c r="V21" s="4">
        <v>202326</v>
      </c>
      <c r="W21">
        <v>1.135</v>
      </c>
      <c r="X21" t="s">
        <v>18</v>
      </c>
      <c r="Y21" t="s">
        <v>18</v>
      </c>
      <c r="Z21" t="s">
        <v>18</v>
      </c>
      <c r="AA21" t="s">
        <v>18</v>
      </c>
      <c r="AC21">
        <v>1</v>
      </c>
      <c r="AE21">
        <v>68</v>
      </c>
      <c r="AF21" s="46"/>
      <c r="AG21" s="59">
        <f t="shared" si="1"/>
        <v>1.135</v>
      </c>
    </row>
    <row r="22" spans="1:33" x14ac:dyDescent="0.3">
      <c r="A22">
        <v>31</v>
      </c>
      <c r="B22" t="s">
        <v>576</v>
      </c>
      <c r="C22" s="8">
        <v>44903.591319444444</v>
      </c>
      <c r="D22" t="s">
        <v>577</v>
      </c>
      <c r="E22" t="s">
        <v>242</v>
      </c>
      <c r="F22">
        <v>1</v>
      </c>
      <c r="G22">
        <v>3.0049999999999999</v>
      </c>
      <c r="H22" s="4">
        <v>18038958</v>
      </c>
      <c r="I22">
        <v>0</v>
      </c>
      <c r="J22" t="s">
        <v>18</v>
      </c>
      <c r="K22" t="s">
        <v>18</v>
      </c>
      <c r="L22" t="s">
        <v>18</v>
      </c>
      <c r="M22" t="s">
        <v>18</v>
      </c>
      <c r="O22">
        <v>31</v>
      </c>
      <c r="P22" t="s">
        <v>576</v>
      </c>
      <c r="Q22" s="8">
        <v>44903.591319444444</v>
      </c>
      <c r="R22" t="s">
        <v>577</v>
      </c>
      <c r="S22" t="s">
        <v>242</v>
      </c>
      <c r="T22">
        <v>1</v>
      </c>
      <c r="U22">
        <v>7.5519999999999996</v>
      </c>
      <c r="V22" s="4">
        <v>200668</v>
      </c>
      <c r="W22">
        <v>1.125</v>
      </c>
      <c r="X22" t="s">
        <v>18</v>
      </c>
      <c r="Y22" t="s">
        <v>18</v>
      </c>
      <c r="Z22" t="s">
        <v>18</v>
      </c>
      <c r="AA22" t="s">
        <v>18</v>
      </c>
      <c r="AC22">
        <v>1</v>
      </c>
      <c r="AE22">
        <v>31</v>
      </c>
      <c r="AF22" s="46"/>
      <c r="AG22" s="59">
        <f t="shared" si="1"/>
        <v>1.125</v>
      </c>
    </row>
    <row r="23" spans="1:33" x14ac:dyDescent="0.3">
      <c r="A23">
        <v>37</v>
      </c>
      <c r="B23" t="s">
        <v>478</v>
      </c>
      <c r="C23" s="8">
        <v>44902.637673611112</v>
      </c>
      <c r="D23" t="s">
        <v>479</v>
      </c>
      <c r="E23" t="s">
        <v>242</v>
      </c>
      <c r="F23">
        <v>1</v>
      </c>
      <c r="G23">
        <v>3.008</v>
      </c>
      <c r="H23" s="4">
        <v>20022826</v>
      </c>
      <c r="I23">
        <v>0</v>
      </c>
      <c r="J23" t="s">
        <v>18</v>
      </c>
      <c r="K23" t="s">
        <v>18</v>
      </c>
      <c r="L23" t="s">
        <v>18</v>
      </c>
      <c r="M23" t="s">
        <v>18</v>
      </c>
      <c r="O23">
        <v>37</v>
      </c>
      <c r="P23" t="s">
        <v>478</v>
      </c>
      <c r="Q23" s="8">
        <v>44902.637673611112</v>
      </c>
      <c r="R23" t="s">
        <v>479</v>
      </c>
      <c r="S23" t="s">
        <v>242</v>
      </c>
      <c r="T23">
        <v>1</v>
      </c>
      <c r="U23">
        <v>7.5510000000000002</v>
      </c>
      <c r="V23" s="4">
        <v>195186</v>
      </c>
      <c r="W23">
        <v>1.095</v>
      </c>
      <c r="X23" t="s">
        <v>18</v>
      </c>
      <c r="Y23" t="s">
        <v>18</v>
      </c>
      <c r="Z23" t="s">
        <v>18</v>
      </c>
      <c r="AA23" t="s">
        <v>18</v>
      </c>
      <c r="AC23">
        <v>1</v>
      </c>
      <c r="AE23">
        <v>37</v>
      </c>
      <c r="AF23" s="46"/>
      <c r="AG23" s="59">
        <f t="shared" si="1"/>
        <v>1.095</v>
      </c>
    </row>
    <row r="24" spans="1:33" x14ac:dyDescent="0.3">
      <c r="A24">
        <v>64</v>
      </c>
      <c r="B24" t="s">
        <v>532</v>
      </c>
      <c r="C24" s="8">
        <v>44902.891342592593</v>
      </c>
      <c r="D24" t="s">
        <v>533</v>
      </c>
      <c r="E24" t="s">
        <v>242</v>
      </c>
      <c r="F24">
        <v>1</v>
      </c>
      <c r="G24">
        <v>2.9950000000000001</v>
      </c>
      <c r="H24" s="4">
        <v>19783894</v>
      </c>
      <c r="I24">
        <v>0</v>
      </c>
      <c r="J24" t="s">
        <v>18</v>
      </c>
      <c r="K24" t="s">
        <v>18</v>
      </c>
      <c r="L24" t="s">
        <v>18</v>
      </c>
      <c r="M24" t="s">
        <v>18</v>
      </c>
      <c r="O24">
        <v>64</v>
      </c>
      <c r="P24" t="s">
        <v>532</v>
      </c>
      <c r="Q24" s="8">
        <v>44902.891342592593</v>
      </c>
      <c r="R24" t="s">
        <v>533</v>
      </c>
      <c r="S24" t="s">
        <v>242</v>
      </c>
      <c r="T24">
        <v>1</v>
      </c>
      <c r="U24">
        <v>7.5439999999999996</v>
      </c>
      <c r="V24" s="4">
        <v>65172</v>
      </c>
      <c r="W24">
        <v>0.36499999999999999</v>
      </c>
      <c r="X24" t="s">
        <v>18</v>
      </c>
      <c r="Y24" t="s">
        <v>18</v>
      </c>
      <c r="Z24" t="s">
        <v>18</v>
      </c>
      <c r="AA24" t="s">
        <v>18</v>
      </c>
      <c r="AC24">
        <v>1</v>
      </c>
      <c r="AE24">
        <v>64</v>
      </c>
      <c r="AF24" s="46"/>
      <c r="AG24" s="59">
        <f t="shared" si="1"/>
        <v>0.36499999999999999</v>
      </c>
    </row>
    <row r="25" spans="1:33" x14ac:dyDescent="0.3">
      <c r="A25">
        <v>27</v>
      </c>
      <c r="B25" t="s">
        <v>568</v>
      </c>
      <c r="C25" s="8">
        <v>44903.553807870368</v>
      </c>
      <c r="D25" t="s">
        <v>569</v>
      </c>
      <c r="E25" t="s">
        <v>242</v>
      </c>
      <c r="F25">
        <v>1</v>
      </c>
      <c r="G25">
        <v>3.0030000000000001</v>
      </c>
      <c r="H25" s="4">
        <v>18223074</v>
      </c>
      <c r="I25">
        <v>0</v>
      </c>
      <c r="J25" t="s">
        <v>18</v>
      </c>
      <c r="K25" t="s">
        <v>18</v>
      </c>
      <c r="L25" t="s">
        <v>18</v>
      </c>
      <c r="M25" t="s">
        <v>18</v>
      </c>
      <c r="O25">
        <v>27</v>
      </c>
      <c r="P25" t="s">
        <v>568</v>
      </c>
      <c r="Q25" s="8">
        <v>44903.553807870368</v>
      </c>
      <c r="R25" t="s">
        <v>569</v>
      </c>
      <c r="S25" t="s">
        <v>242</v>
      </c>
      <c r="T25">
        <v>1</v>
      </c>
      <c r="U25">
        <v>7.5510000000000002</v>
      </c>
      <c r="V25" s="4">
        <v>57449</v>
      </c>
      <c r="W25">
        <v>0.32100000000000001</v>
      </c>
      <c r="X25" t="s">
        <v>18</v>
      </c>
      <c r="Y25" t="s">
        <v>18</v>
      </c>
      <c r="Z25" t="s">
        <v>18</v>
      </c>
      <c r="AA25" t="s">
        <v>18</v>
      </c>
      <c r="AC25">
        <v>1</v>
      </c>
      <c r="AE25">
        <v>27</v>
      </c>
      <c r="AF25" s="46"/>
      <c r="AG25" s="59">
        <f t="shared" si="1"/>
        <v>0.32100000000000001</v>
      </c>
    </row>
    <row r="26" spans="1:33" x14ac:dyDescent="0.3">
      <c r="A26">
        <v>14</v>
      </c>
      <c r="B26" t="s">
        <v>669</v>
      </c>
      <c r="C26" s="8">
        <v>44904.573611111111</v>
      </c>
      <c r="D26" t="s">
        <v>670</v>
      </c>
      <c r="E26" t="s">
        <v>242</v>
      </c>
      <c r="F26">
        <v>1</v>
      </c>
      <c r="G26">
        <v>2.9950000000000001</v>
      </c>
      <c r="H26" s="4">
        <v>17859475</v>
      </c>
      <c r="I26">
        <v>0</v>
      </c>
      <c r="J26" t="s">
        <v>18</v>
      </c>
      <c r="K26" t="s">
        <v>18</v>
      </c>
      <c r="L26" t="s">
        <v>18</v>
      </c>
      <c r="M26" t="s">
        <v>18</v>
      </c>
      <c r="O26">
        <v>14</v>
      </c>
      <c r="P26" t="s">
        <v>669</v>
      </c>
      <c r="Q26" s="8">
        <v>44904.573611111111</v>
      </c>
      <c r="R26" t="s">
        <v>670</v>
      </c>
      <c r="S26" t="s">
        <v>242</v>
      </c>
      <c r="T26">
        <v>1</v>
      </c>
      <c r="U26">
        <v>7.5540000000000003</v>
      </c>
      <c r="V26" s="4">
        <v>65269</v>
      </c>
      <c r="W26">
        <v>0.36499999999999999</v>
      </c>
      <c r="X26" t="s">
        <v>18</v>
      </c>
      <c r="Y26" t="s">
        <v>18</v>
      </c>
      <c r="Z26" t="s">
        <v>18</v>
      </c>
      <c r="AA26" t="s">
        <v>18</v>
      </c>
      <c r="AC26">
        <v>1</v>
      </c>
      <c r="AE26">
        <v>14</v>
      </c>
      <c r="AF26" s="46"/>
      <c r="AG26" s="59">
        <f t="shared" si="1"/>
        <v>0.36499999999999999</v>
      </c>
    </row>
    <row r="27" spans="1:33" x14ac:dyDescent="0.3">
      <c r="A27">
        <v>35</v>
      </c>
      <c r="B27" t="s">
        <v>584</v>
      </c>
      <c r="C27" s="8">
        <v>44903.628796296296</v>
      </c>
      <c r="D27" t="s">
        <v>585</v>
      </c>
      <c r="E27" t="s">
        <v>242</v>
      </c>
      <c r="F27">
        <v>1</v>
      </c>
      <c r="G27">
        <v>2.996</v>
      </c>
      <c r="H27" s="4">
        <v>18375532</v>
      </c>
      <c r="I27">
        <v>0</v>
      </c>
      <c r="J27" t="s">
        <v>18</v>
      </c>
      <c r="K27" t="s">
        <v>18</v>
      </c>
      <c r="L27" t="s">
        <v>18</v>
      </c>
      <c r="M27" t="s">
        <v>18</v>
      </c>
      <c r="O27">
        <v>35</v>
      </c>
      <c r="P27" t="s">
        <v>584</v>
      </c>
      <c r="Q27" s="8">
        <v>44903.628796296296</v>
      </c>
      <c r="R27" t="s">
        <v>585</v>
      </c>
      <c r="S27" t="s">
        <v>242</v>
      </c>
      <c r="T27">
        <v>1</v>
      </c>
      <c r="U27">
        <v>7.5410000000000004</v>
      </c>
      <c r="V27" s="4">
        <v>47998</v>
      </c>
      <c r="W27">
        <v>0.26800000000000002</v>
      </c>
      <c r="X27" t="s">
        <v>18</v>
      </c>
      <c r="Y27" t="s">
        <v>18</v>
      </c>
      <c r="Z27" t="s">
        <v>18</v>
      </c>
      <c r="AA27" t="s">
        <v>18</v>
      </c>
      <c r="AC27">
        <v>1</v>
      </c>
      <c r="AE27">
        <v>35</v>
      </c>
      <c r="AF27" s="46"/>
      <c r="AG27" s="59">
        <f t="shared" si="1"/>
        <v>0.26800000000000002</v>
      </c>
    </row>
    <row r="28" spans="1:33" x14ac:dyDescent="0.3">
      <c r="A28">
        <v>56</v>
      </c>
      <c r="B28" t="s">
        <v>626</v>
      </c>
      <c r="C28" s="8">
        <v>44903.825914351852</v>
      </c>
      <c r="D28" t="s">
        <v>627</v>
      </c>
      <c r="E28" t="s">
        <v>242</v>
      </c>
      <c r="F28">
        <v>1</v>
      </c>
      <c r="G28">
        <v>3.0089999999999999</v>
      </c>
      <c r="H28" s="4">
        <v>18077271</v>
      </c>
      <c r="I28">
        <v>0</v>
      </c>
      <c r="J28" t="s">
        <v>18</v>
      </c>
      <c r="K28" t="s">
        <v>18</v>
      </c>
      <c r="L28" t="s">
        <v>18</v>
      </c>
      <c r="M28" t="s">
        <v>18</v>
      </c>
      <c r="O28">
        <v>56</v>
      </c>
      <c r="P28" t="s">
        <v>626</v>
      </c>
      <c r="Q28" s="8">
        <v>44903.825914351852</v>
      </c>
      <c r="R28" t="s">
        <v>627</v>
      </c>
      <c r="S28" t="s">
        <v>242</v>
      </c>
      <c r="T28">
        <v>1</v>
      </c>
      <c r="U28">
        <v>7.5510000000000002</v>
      </c>
      <c r="V28" s="4">
        <v>49795</v>
      </c>
      <c r="W28">
        <v>0.27800000000000002</v>
      </c>
      <c r="X28" t="s">
        <v>18</v>
      </c>
      <c r="Y28" t="s">
        <v>18</v>
      </c>
      <c r="Z28" t="s">
        <v>18</v>
      </c>
      <c r="AA28" t="s">
        <v>18</v>
      </c>
      <c r="AC28">
        <v>1</v>
      </c>
      <c r="AE28">
        <v>56</v>
      </c>
      <c r="AF28" s="46"/>
      <c r="AG28" s="59">
        <f t="shared" si="1"/>
        <v>0.27800000000000002</v>
      </c>
    </row>
    <row r="29" spans="1:33" x14ac:dyDescent="0.3">
      <c r="A29">
        <v>35</v>
      </c>
      <c r="B29" t="s">
        <v>474</v>
      </c>
      <c r="C29" s="8">
        <v>44902.618900462963</v>
      </c>
      <c r="D29" t="s">
        <v>475</v>
      </c>
      <c r="E29" t="s">
        <v>242</v>
      </c>
      <c r="F29">
        <v>1</v>
      </c>
      <c r="G29">
        <v>3.0030000000000001</v>
      </c>
      <c r="H29" s="4">
        <v>20377861</v>
      </c>
      <c r="I29">
        <v>0</v>
      </c>
      <c r="J29" t="s">
        <v>18</v>
      </c>
      <c r="K29" t="s">
        <v>18</v>
      </c>
      <c r="L29" t="s">
        <v>18</v>
      </c>
      <c r="M29" t="s">
        <v>18</v>
      </c>
      <c r="O29">
        <v>35</v>
      </c>
      <c r="P29" t="s">
        <v>474</v>
      </c>
      <c r="Q29" s="8">
        <v>44902.618900462963</v>
      </c>
      <c r="R29" t="s">
        <v>475</v>
      </c>
      <c r="S29" t="s">
        <v>242</v>
      </c>
      <c r="T29">
        <v>1</v>
      </c>
      <c r="U29">
        <v>7.5490000000000004</v>
      </c>
      <c r="V29" s="4">
        <v>57057</v>
      </c>
      <c r="W29">
        <v>0.31900000000000001</v>
      </c>
      <c r="X29" t="s">
        <v>18</v>
      </c>
      <c r="Y29" t="s">
        <v>18</v>
      </c>
      <c r="Z29" t="s">
        <v>18</v>
      </c>
      <c r="AA29" t="s">
        <v>18</v>
      </c>
      <c r="AC29">
        <v>1</v>
      </c>
      <c r="AE29">
        <v>35</v>
      </c>
      <c r="AF29" s="46"/>
      <c r="AG29" s="59">
        <f t="shared" si="1"/>
        <v>0.31900000000000001</v>
      </c>
    </row>
    <row r="30" spans="1:33" x14ac:dyDescent="0.3">
      <c r="A30">
        <v>66</v>
      </c>
      <c r="B30" t="s">
        <v>646</v>
      </c>
      <c r="C30" s="8">
        <v>44903.919675925928</v>
      </c>
      <c r="D30" t="s">
        <v>647</v>
      </c>
      <c r="E30" t="s">
        <v>242</v>
      </c>
      <c r="F30">
        <v>1</v>
      </c>
      <c r="G30">
        <v>2.9910000000000001</v>
      </c>
      <c r="H30" s="4">
        <v>18329022</v>
      </c>
      <c r="I30">
        <v>0</v>
      </c>
      <c r="J30" t="s">
        <v>18</v>
      </c>
      <c r="K30" t="s">
        <v>18</v>
      </c>
      <c r="L30" t="s">
        <v>18</v>
      </c>
      <c r="M30" t="s">
        <v>18</v>
      </c>
      <c r="O30">
        <v>66</v>
      </c>
      <c r="P30" t="s">
        <v>646</v>
      </c>
      <c r="Q30" s="8">
        <v>44903.919675925928</v>
      </c>
      <c r="R30" t="s">
        <v>647</v>
      </c>
      <c r="S30" t="s">
        <v>242</v>
      </c>
      <c r="T30">
        <v>1</v>
      </c>
      <c r="U30">
        <v>7.55</v>
      </c>
      <c r="V30" s="4">
        <v>54729</v>
      </c>
      <c r="W30">
        <v>0.30599999999999999</v>
      </c>
      <c r="X30" t="s">
        <v>18</v>
      </c>
      <c r="Y30" t="s">
        <v>18</v>
      </c>
      <c r="Z30" t="s">
        <v>18</v>
      </c>
      <c r="AA30" t="s">
        <v>18</v>
      </c>
      <c r="AC30">
        <v>1</v>
      </c>
      <c r="AE30">
        <v>66</v>
      </c>
      <c r="AF30" s="46"/>
      <c r="AG30" s="59">
        <f t="shared" si="1"/>
        <v>0.30599999999999999</v>
      </c>
    </row>
    <row r="31" spans="1:33" x14ac:dyDescent="0.3">
      <c r="A31">
        <v>46</v>
      </c>
      <c r="B31" t="s">
        <v>496</v>
      </c>
      <c r="C31" s="8">
        <v>44902.722256944442</v>
      </c>
      <c r="D31" t="s">
        <v>497</v>
      </c>
      <c r="E31" t="s">
        <v>242</v>
      </c>
      <c r="F31">
        <v>1</v>
      </c>
      <c r="G31">
        <v>3.0049999999999999</v>
      </c>
      <c r="H31" s="4">
        <v>20292826</v>
      </c>
      <c r="I31">
        <v>0</v>
      </c>
      <c r="J31" t="s">
        <v>18</v>
      </c>
      <c r="K31" t="s">
        <v>18</v>
      </c>
      <c r="L31" t="s">
        <v>18</v>
      </c>
      <c r="M31" t="s">
        <v>18</v>
      </c>
      <c r="O31">
        <v>46</v>
      </c>
      <c r="P31" t="s">
        <v>496</v>
      </c>
      <c r="Q31" s="8">
        <v>44902.722256944442</v>
      </c>
      <c r="R31" t="s">
        <v>497</v>
      </c>
      <c r="S31" t="s">
        <v>242</v>
      </c>
      <c r="T31">
        <v>1</v>
      </c>
      <c r="U31">
        <v>7.5519999999999996</v>
      </c>
      <c r="V31" s="4">
        <v>58688</v>
      </c>
      <c r="W31">
        <v>0.32800000000000001</v>
      </c>
      <c r="X31" t="s">
        <v>18</v>
      </c>
      <c r="Y31" t="s">
        <v>18</v>
      </c>
      <c r="Z31" t="s">
        <v>18</v>
      </c>
      <c r="AA31" t="s">
        <v>18</v>
      </c>
      <c r="AC31">
        <v>1</v>
      </c>
      <c r="AE31">
        <v>46</v>
      </c>
      <c r="AF31" s="46"/>
      <c r="AG31" s="59">
        <f t="shared" si="1"/>
        <v>0.32800000000000001</v>
      </c>
    </row>
    <row r="32" spans="1:33" x14ac:dyDescent="0.3">
      <c r="A32">
        <v>40</v>
      </c>
      <c r="B32" t="s">
        <v>594</v>
      </c>
      <c r="C32" s="8">
        <v>44903.675729166665</v>
      </c>
      <c r="D32" t="s">
        <v>595</v>
      </c>
      <c r="E32" t="s">
        <v>242</v>
      </c>
      <c r="F32">
        <v>1</v>
      </c>
      <c r="G32">
        <v>3.0059999999999998</v>
      </c>
      <c r="H32" s="4">
        <v>18307569</v>
      </c>
      <c r="I32">
        <v>0</v>
      </c>
      <c r="J32" t="s">
        <v>18</v>
      </c>
      <c r="K32" t="s">
        <v>18</v>
      </c>
      <c r="L32" t="s">
        <v>18</v>
      </c>
      <c r="M32" t="s">
        <v>18</v>
      </c>
      <c r="O32">
        <v>40</v>
      </c>
      <c r="P32" t="s">
        <v>594</v>
      </c>
      <c r="Q32" s="8">
        <v>44903.675729166665</v>
      </c>
      <c r="R32" t="s">
        <v>595</v>
      </c>
      <c r="S32" t="s">
        <v>242</v>
      </c>
      <c r="T32">
        <v>1</v>
      </c>
      <c r="U32">
        <v>7.5410000000000004</v>
      </c>
      <c r="V32" s="4">
        <v>52453</v>
      </c>
      <c r="W32">
        <v>0.29299999999999998</v>
      </c>
      <c r="X32" t="s">
        <v>18</v>
      </c>
      <c r="Y32" t="s">
        <v>18</v>
      </c>
      <c r="Z32" t="s">
        <v>18</v>
      </c>
      <c r="AA32" t="s">
        <v>18</v>
      </c>
      <c r="AC32">
        <v>1</v>
      </c>
      <c r="AE32">
        <v>40</v>
      </c>
      <c r="AF32" s="46"/>
      <c r="AG32" s="59">
        <f t="shared" si="1"/>
        <v>0.29299999999999998</v>
      </c>
    </row>
    <row r="33" spans="1:33" x14ac:dyDescent="0.3">
      <c r="A33">
        <v>54</v>
      </c>
      <c r="B33" t="s">
        <v>512</v>
      </c>
      <c r="C33" s="8">
        <v>44902.797395833331</v>
      </c>
      <c r="D33" t="s">
        <v>513</v>
      </c>
      <c r="E33" t="s">
        <v>242</v>
      </c>
      <c r="F33">
        <v>1</v>
      </c>
      <c r="G33">
        <v>3.0049999999999999</v>
      </c>
      <c r="H33" s="4">
        <v>20052222</v>
      </c>
      <c r="I33">
        <v>0</v>
      </c>
      <c r="J33" t="s">
        <v>18</v>
      </c>
      <c r="K33" t="s">
        <v>18</v>
      </c>
      <c r="L33" t="s">
        <v>18</v>
      </c>
      <c r="M33" t="s">
        <v>18</v>
      </c>
      <c r="O33">
        <v>54</v>
      </c>
      <c r="P33" t="s">
        <v>512</v>
      </c>
      <c r="Q33" s="8">
        <v>44902.797395833331</v>
      </c>
      <c r="R33" t="s">
        <v>513</v>
      </c>
      <c r="S33" t="s">
        <v>242</v>
      </c>
      <c r="T33">
        <v>1</v>
      </c>
      <c r="U33">
        <v>7.5529999999999999</v>
      </c>
      <c r="V33" s="4">
        <v>63036</v>
      </c>
      <c r="W33">
        <v>0.35299999999999998</v>
      </c>
      <c r="X33" t="s">
        <v>18</v>
      </c>
      <c r="Y33" t="s">
        <v>18</v>
      </c>
      <c r="Z33" t="s">
        <v>18</v>
      </c>
      <c r="AA33" t="s">
        <v>18</v>
      </c>
      <c r="AC33">
        <v>1</v>
      </c>
      <c r="AE33">
        <v>54</v>
      </c>
      <c r="AF33" s="46"/>
      <c r="AG33" s="59">
        <f t="shared" si="1"/>
        <v>0.35299999999999998</v>
      </c>
    </row>
    <row r="34" spans="1:33" x14ac:dyDescent="0.3">
      <c r="A34">
        <v>39</v>
      </c>
      <c r="B34" t="s">
        <v>592</v>
      </c>
      <c r="C34" s="8">
        <v>44903.666365740741</v>
      </c>
      <c r="D34" t="s">
        <v>593</v>
      </c>
      <c r="E34" t="s">
        <v>242</v>
      </c>
      <c r="F34">
        <v>1</v>
      </c>
      <c r="G34">
        <v>3.0049999999999999</v>
      </c>
      <c r="H34" s="4">
        <v>18485327</v>
      </c>
      <c r="I34">
        <v>0</v>
      </c>
      <c r="J34" t="s">
        <v>18</v>
      </c>
      <c r="K34" t="s">
        <v>18</v>
      </c>
      <c r="L34" t="s">
        <v>18</v>
      </c>
      <c r="M34" t="s">
        <v>18</v>
      </c>
      <c r="O34">
        <v>39</v>
      </c>
      <c r="P34" t="s">
        <v>592</v>
      </c>
      <c r="Q34" s="8">
        <v>44903.666365740741</v>
      </c>
      <c r="R34" t="s">
        <v>593</v>
      </c>
      <c r="S34" t="s">
        <v>242</v>
      </c>
      <c r="T34">
        <v>1</v>
      </c>
      <c r="U34">
        <v>7.5510000000000002</v>
      </c>
      <c r="V34" s="4">
        <v>65573</v>
      </c>
      <c r="W34">
        <v>0.36699999999999999</v>
      </c>
      <c r="X34" t="s">
        <v>18</v>
      </c>
      <c r="Y34" t="s">
        <v>18</v>
      </c>
      <c r="Z34" t="s">
        <v>18</v>
      </c>
      <c r="AA34" t="s">
        <v>18</v>
      </c>
      <c r="AC34">
        <v>1</v>
      </c>
      <c r="AE34">
        <v>39</v>
      </c>
      <c r="AF34" s="46"/>
      <c r="AG34" s="59">
        <f t="shared" si="1"/>
        <v>0.36699999999999999</v>
      </c>
    </row>
    <row r="35" spans="1:33" x14ac:dyDescent="0.3">
      <c r="A35">
        <v>51</v>
      </c>
      <c r="B35" t="s">
        <v>506</v>
      </c>
      <c r="C35" s="8">
        <v>44902.769224537034</v>
      </c>
      <c r="D35" t="s">
        <v>507</v>
      </c>
      <c r="E35" t="s">
        <v>242</v>
      </c>
      <c r="F35">
        <v>1</v>
      </c>
      <c r="G35">
        <v>3.0030000000000001</v>
      </c>
      <c r="H35" s="4">
        <v>20514609</v>
      </c>
      <c r="I35">
        <v>0</v>
      </c>
      <c r="J35" t="s">
        <v>18</v>
      </c>
      <c r="K35" t="s">
        <v>18</v>
      </c>
      <c r="L35" t="s">
        <v>18</v>
      </c>
      <c r="M35" t="s">
        <v>18</v>
      </c>
      <c r="O35">
        <v>51</v>
      </c>
      <c r="P35" t="s">
        <v>506</v>
      </c>
      <c r="Q35" s="8">
        <v>44902.769224537034</v>
      </c>
      <c r="R35" t="s">
        <v>507</v>
      </c>
      <c r="S35" t="s">
        <v>242</v>
      </c>
      <c r="T35">
        <v>1</v>
      </c>
      <c r="U35">
        <v>7.556</v>
      </c>
      <c r="V35" s="4">
        <v>74667</v>
      </c>
      <c r="W35">
        <v>0.41799999999999998</v>
      </c>
      <c r="X35" t="s">
        <v>18</v>
      </c>
      <c r="Y35" t="s">
        <v>18</v>
      </c>
      <c r="Z35" t="s">
        <v>18</v>
      </c>
      <c r="AA35" t="s">
        <v>18</v>
      </c>
      <c r="AC35">
        <v>1</v>
      </c>
      <c r="AE35">
        <v>51</v>
      </c>
      <c r="AF35" s="46"/>
      <c r="AG35" s="59">
        <f t="shared" si="1"/>
        <v>0.41799999999999998</v>
      </c>
    </row>
    <row r="36" spans="1:33" x14ac:dyDescent="0.3">
      <c r="A36">
        <v>32</v>
      </c>
      <c r="B36" t="s">
        <v>468</v>
      </c>
      <c r="C36" s="8">
        <v>44902.590763888889</v>
      </c>
      <c r="D36" t="s">
        <v>469</v>
      </c>
      <c r="E36" t="s">
        <v>242</v>
      </c>
      <c r="F36">
        <v>1</v>
      </c>
      <c r="G36">
        <v>2.9969999999999999</v>
      </c>
      <c r="H36" s="4">
        <v>20097182</v>
      </c>
      <c r="I36">
        <v>0</v>
      </c>
      <c r="J36" t="s">
        <v>18</v>
      </c>
      <c r="K36" t="s">
        <v>18</v>
      </c>
      <c r="L36" t="s">
        <v>18</v>
      </c>
      <c r="M36" t="s">
        <v>18</v>
      </c>
      <c r="O36">
        <v>32</v>
      </c>
      <c r="P36" t="s">
        <v>468</v>
      </c>
      <c r="Q36" s="8">
        <v>44902.590763888889</v>
      </c>
      <c r="R36" t="s">
        <v>469</v>
      </c>
      <c r="S36" t="s">
        <v>242</v>
      </c>
      <c r="T36">
        <v>1</v>
      </c>
      <c r="U36">
        <v>7.5529999999999999</v>
      </c>
      <c r="V36" s="4">
        <v>54024</v>
      </c>
      <c r="W36">
        <v>0.30199999999999999</v>
      </c>
      <c r="X36" t="s">
        <v>18</v>
      </c>
      <c r="Y36" t="s">
        <v>18</v>
      </c>
      <c r="Z36" t="s">
        <v>18</v>
      </c>
      <c r="AA36" t="s">
        <v>18</v>
      </c>
      <c r="AC36">
        <v>1</v>
      </c>
      <c r="AE36">
        <v>32</v>
      </c>
      <c r="AF36" s="46"/>
      <c r="AG36" s="59">
        <f t="shared" si="1"/>
        <v>0.30199999999999999</v>
      </c>
    </row>
    <row r="37" spans="1:33" x14ac:dyDescent="0.3">
      <c r="A37">
        <v>55</v>
      </c>
      <c r="B37" t="s">
        <v>624</v>
      </c>
      <c r="C37" s="8">
        <v>44903.816516203704</v>
      </c>
      <c r="D37" t="s">
        <v>625</v>
      </c>
      <c r="E37" t="s">
        <v>242</v>
      </c>
      <c r="F37">
        <v>1</v>
      </c>
      <c r="G37">
        <v>2.996</v>
      </c>
      <c r="H37" s="4">
        <v>18302013</v>
      </c>
      <c r="I37">
        <v>0</v>
      </c>
      <c r="J37" t="s">
        <v>18</v>
      </c>
      <c r="K37" t="s">
        <v>18</v>
      </c>
      <c r="L37" t="s">
        <v>18</v>
      </c>
      <c r="M37" t="s">
        <v>18</v>
      </c>
      <c r="O37">
        <v>55</v>
      </c>
      <c r="P37" t="s">
        <v>624</v>
      </c>
      <c r="Q37" s="8">
        <v>44903.816516203704</v>
      </c>
      <c r="R37" t="s">
        <v>625</v>
      </c>
      <c r="S37" t="s">
        <v>242</v>
      </c>
      <c r="T37">
        <v>1</v>
      </c>
      <c r="U37">
        <v>7.5510000000000002</v>
      </c>
      <c r="V37" s="4">
        <v>58245</v>
      </c>
      <c r="W37">
        <v>0.32600000000000001</v>
      </c>
      <c r="X37" t="s">
        <v>18</v>
      </c>
      <c r="Y37" t="s">
        <v>18</v>
      </c>
      <c r="Z37" t="s">
        <v>18</v>
      </c>
      <c r="AA37" t="s">
        <v>18</v>
      </c>
      <c r="AC37">
        <v>1</v>
      </c>
      <c r="AE37">
        <v>55</v>
      </c>
      <c r="AF37" s="46"/>
      <c r="AG37" s="59">
        <f t="shared" si="1"/>
        <v>0.32600000000000001</v>
      </c>
    </row>
    <row r="38" spans="1:33" x14ac:dyDescent="0.3">
      <c r="A38">
        <v>45</v>
      </c>
      <c r="B38" t="s">
        <v>604</v>
      </c>
      <c r="C38" s="8">
        <v>44903.722627314812</v>
      </c>
      <c r="D38" t="s">
        <v>605</v>
      </c>
      <c r="E38" t="s">
        <v>242</v>
      </c>
      <c r="F38">
        <v>1</v>
      </c>
      <c r="G38">
        <v>2.9969999999999999</v>
      </c>
      <c r="H38" s="4">
        <v>18122247</v>
      </c>
      <c r="I38">
        <v>0</v>
      </c>
      <c r="J38" t="s">
        <v>18</v>
      </c>
      <c r="K38" t="s">
        <v>18</v>
      </c>
      <c r="L38" t="s">
        <v>18</v>
      </c>
      <c r="M38" t="s">
        <v>18</v>
      </c>
      <c r="O38">
        <v>45</v>
      </c>
      <c r="P38" t="s">
        <v>604</v>
      </c>
      <c r="Q38" s="8">
        <v>44903.722627314812</v>
      </c>
      <c r="R38" t="s">
        <v>605</v>
      </c>
      <c r="S38" t="s">
        <v>242</v>
      </c>
      <c r="T38">
        <v>1</v>
      </c>
      <c r="U38">
        <v>7.5490000000000004</v>
      </c>
      <c r="V38" s="4">
        <v>58355</v>
      </c>
      <c r="W38">
        <v>0.32600000000000001</v>
      </c>
      <c r="X38" t="s">
        <v>18</v>
      </c>
      <c r="Y38" t="s">
        <v>18</v>
      </c>
      <c r="Z38" t="s">
        <v>18</v>
      </c>
      <c r="AA38" t="s">
        <v>18</v>
      </c>
      <c r="AC38">
        <v>1</v>
      </c>
      <c r="AE38">
        <v>45</v>
      </c>
      <c r="AF38" s="46"/>
      <c r="AG38" s="59">
        <f t="shared" si="1"/>
        <v>0.32600000000000001</v>
      </c>
    </row>
    <row r="39" spans="1:33" x14ac:dyDescent="0.3">
      <c r="A39">
        <v>57</v>
      </c>
      <c r="B39" t="s">
        <v>628</v>
      </c>
      <c r="C39" s="8">
        <v>44903.835312499999</v>
      </c>
      <c r="D39" t="s">
        <v>629</v>
      </c>
      <c r="E39" t="s">
        <v>242</v>
      </c>
      <c r="F39">
        <v>1</v>
      </c>
      <c r="G39">
        <v>2.9950000000000001</v>
      </c>
      <c r="H39" s="4">
        <v>18405693</v>
      </c>
      <c r="I39">
        <v>0</v>
      </c>
      <c r="J39" t="s">
        <v>18</v>
      </c>
      <c r="K39" t="s">
        <v>18</v>
      </c>
      <c r="L39" t="s">
        <v>18</v>
      </c>
      <c r="M39" t="s">
        <v>18</v>
      </c>
      <c r="O39">
        <v>57</v>
      </c>
      <c r="P39" t="s">
        <v>628</v>
      </c>
      <c r="Q39" s="8">
        <v>44903.835312499999</v>
      </c>
      <c r="R39" t="s">
        <v>629</v>
      </c>
      <c r="S39" t="s">
        <v>242</v>
      </c>
      <c r="T39">
        <v>1</v>
      </c>
      <c r="U39">
        <v>7.5549999999999997</v>
      </c>
      <c r="V39" s="4">
        <v>105019</v>
      </c>
      <c r="W39">
        <v>0.58799999999999997</v>
      </c>
      <c r="X39" t="s">
        <v>18</v>
      </c>
      <c r="Y39" t="s">
        <v>18</v>
      </c>
      <c r="Z39" t="s">
        <v>18</v>
      </c>
      <c r="AA39" t="s">
        <v>18</v>
      </c>
      <c r="AC39">
        <v>1</v>
      </c>
      <c r="AE39">
        <v>57</v>
      </c>
      <c r="AF39" s="46"/>
      <c r="AG39" s="59">
        <f t="shared" si="1"/>
        <v>0.58799999999999997</v>
      </c>
    </row>
    <row r="40" spans="1:33" x14ac:dyDescent="0.3">
      <c r="A40">
        <v>41</v>
      </c>
      <c r="B40" t="s">
        <v>486</v>
      </c>
      <c r="C40" s="8">
        <v>44902.67527777778</v>
      </c>
      <c r="D40" t="s">
        <v>487</v>
      </c>
      <c r="E40" t="s">
        <v>242</v>
      </c>
      <c r="F40">
        <v>1</v>
      </c>
      <c r="G40">
        <v>3.0089999999999999</v>
      </c>
      <c r="H40" s="4">
        <v>20100226</v>
      </c>
      <c r="I40">
        <v>0</v>
      </c>
      <c r="J40" t="s">
        <v>18</v>
      </c>
      <c r="K40" t="s">
        <v>18</v>
      </c>
      <c r="L40" t="s">
        <v>18</v>
      </c>
      <c r="M40" t="s">
        <v>18</v>
      </c>
      <c r="O40">
        <v>41</v>
      </c>
      <c r="P40" t="s">
        <v>486</v>
      </c>
      <c r="Q40" s="8">
        <v>44902.67527777778</v>
      </c>
      <c r="R40" t="s">
        <v>487</v>
      </c>
      <c r="S40" t="s">
        <v>242</v>
      </c>
      <c r="T40">
        <v>1</v>
      </c>
      <c r="U40">
        <v>7.5529999999999999</v>
      </c>
      <c r="V40" s="4">
        <v>100657</v>
      </c>
      <c r="W40">
        <v>0.56299999999999994</v>
      </c>
      <c r="X40" t="s">
        <v>18</v>
      </c>
      <c r="Y40" t="s">
        <v>18</v>
      </c>
      <c r="Z40" t="s">
        <v>18</v>
      </c>
      <c r="AA40" t="s">
        <v>18</v>
      </c>
      <c r="AC40">
        <v>1</v>
      </c>
      <c r="AE40">
        <v>41</v>
      </c>
      <c r="AF40" s="46"/>
      <c r="AG40" s="59">
        <f t="shared" si="1"/>
        <v>0.56299999999999994</v>
      </c>
    </row>
    <row r="41" spans="1:33" x14ac:dyDescent="0.3">
      <c r="A41">
        <v>26</v>
      </c>
      <c r="B41" t="s">
        <v>456</v>
      </c>
      <c r="C41" s="8">
        <v>44902.534467592595</v>
      </c>
      <c r="D41" t="s">
        <v>457</v>
      </c>
      <c r="E41" t="s">
        <v>242</v>
      </c>
      <c r="F41">
        <v>1</v>
      </c>
      <c r="G41">
        <v>3.0089999999999999</v>
      </c>
      <c r="H41" s="4">
        <v>20232624</v>
      </c>
      <c r="I41">
        <v>0</v>
      </c>
      <c r="J41" t="s">
        <v>18</v>
      </c>
      <c r="K41" t="s">
        <v>18</v>
      </c>
      <c r="L41" t="s">
        <v>18</v>
      </c>
      <c r="M41" t="s">
        <v>18</v>
      </c>
      <c r="O41">
        <v>26</v>
      </c>
      <c r="P41" t="s">
        <v>456</v>
      </c>
      <c r="Q41" s="8">
        <v>44902.534467592595</v>
      </c>
      <c r="R41" t="s">
        <v>457</v>
      </c>
      <c r="S41" t="s">
        <v>242</v>
      </c>
      <c r="T41">
        <v>1</v>
      </c>
      <c r="U41">
        <v>7.56</v>
      </c>
      <c r="V41" s="4">
        <v>106173</v>
      </c>
      <c r="W41">
        <v>0.59399999999999997</v>
      </c>
      <c r="X41" t="s">
        <v>18</v>
      </c>
      <c r="Y41" t="s">
        <v>18</v>
      </c>
      <c r="Z41" t="s">
        <v>18</v>
      </c>
      <c r="AA41" t="s">
        <v>18</v>
      </c>
      <c r="AC41">
        <v>1</v>
      </c>
      <c r="AE41">
        <v>26</v>
      </c>
      <c r="AF41" s="46"/>
      <c r="AG41" s="59">
        <f t="shared" si="1"/>
        <v>0.59399999999999997</v>
      </c>
    </row>
    <row r="42" spans="1:33" x14ac:dyDescent="0.3">
      <c r="A42">
        <v>47</v>
      </c>
      <c r="B42" t="s">
        <v>608</v>
      </c>
      <c r="C42" s="8">
        <v>44903.741400462961</v>
      </c>
      <c r="D42" t="s">
        <v>609</v>
      </c>
      <c r="E42" t="s">
        <v>242</v>
      </c>
      <c r="F42">
        <v>1</v>
      </c>
      <c r="G42">
        <v>2.9980000000000002</v>
      </c>
      <c r="H42" s="4">
        <v>17957038</v>
      </c>
      <c r="I42">
        <v>0</v>
      </c>
      <c r="J42" t="s">
        <v>18</v>
      </c>
      <c r="K42" t="s">
        <v>18</v>
      </c>
      <c r="L42" t="s">
        <v>18</v>
      </c>
      <c r="M42" t="s">
        <v>18</v>
      </c>
      <c r="O42">
        <v>47</v>
      </c>
      <c r="P42" t="s">
        <v>608</v>
      </c>
      <c r="Q42" s="8">
        <v>44903.741400462961</v>
      </c>
      <c r="R42" t="s">
        <v>609</v>
      </c>
      <c r="S42" t="s">
        <v>242</v>
      </c>
      <c r="T42">
        <v>1</v>
      </c>
      <c r="U42">
        <v>7.5570000000000004</v>
      </c>
      <c r="V42" s="4">
        <v>59442</v>
      </c>
      <c r="W42">
        <v>0.33200000000000002</v>
      </c>
      <c r="X42" t="s">
        <v>18</v>
      </c>
      <c r="Y42" t="s">
        <v>18</v>
      </c>
      <c r="Z42" t="s">
        <v>18</v>
      </c>
      <c r="AA42" t="s">
        <v>18</v>
      </c>
      <c r="AC42">
        <v>1</v>
      </c>
      <c r="AE42">
        <v>47</v>
      </c>
      <c r="AF42" s="46"/>
      <c r="AG42" s="59">
        <f t="shared" si="1"/>
        <v>0.33200000000000002</v>
      </c>
    </row>
    <row r="43" spans="1:33" x14ac:dyDescent="0.3">
      <c r="A43">
        <v>13</v>
      </c>
      <c r="B43" t="s">
        <v>667</v>
      </c>
      <c r="C43" s="8">
        <v>44904.564236111109</v>
      </c>
      <c r="D43" t="s">
        <v>668</v>
      </c>
      <c r="E43" t="s">
        <v>242</v>
      </c>
      <c r="F43">
        <v>1</v>
      </c>
      <c r="G43">
        <v>3.0049999999999999</v>
      </c>
      <c r="H43" s="4">
        <v>17047855</v>
      </c>
      <c r="I43">
        <v>0</v>
      </c>
      <c r="J43" t="s">
        <v>18</v>
      </c>
      <c r="K43" t="s">
        <v>18</v>
      </c>
      <c r="L43" t="s">
        <v>18</v>
      </c>
      <c r="M43" t="s">
        <v>18</v>
      </c>
      <c r="O43">
        <v>13</v>
      </c>
      <c r="P43" t="s">
        <v>667</v>
      </c>
      <c r="Q43" s="8">
        <v>44904.564236111109</v>
      </c>
      <c r="R43" t="s">
        <v>668</v>
      </c>
      <c r="S43" t="s">
        <v>242</v>
      </c>
      <c r="T43">
        <v>1</v>
      </c>
      <c r="U43">
        <v>7.5469999999999997</v>
      </c>
      <c r="V43" s="4">
        <v>52568</v>
      </c>
      <c r="W43">
        <v>0.29399999999999998</v>
      </c>
      <c r="X43" t="s">
        <v>18</v>
      </c>
      <c r="Y43" t="s">
        <v>18</v>
      </c>
      <c r="Z43" t="s">
        <v>18</v>
      </c>
      <c r="AA43" t="s">
        <v>18</v>
      </c>
      <c r="AC43">
        <v>1</v>
      </c>
      <c r="AE43">
        <v>13</v>
      </c>
      <c r="AF43" s="46"/>
      <c r="AG43" s="59">
        <f t="shared" si="1"/>
        <v>0.29399999999999998</v>
      </c>
    </row>
    <row r="44" spans="1:33" x14ac:dyDescent="0.3">
      <c r="A44">
        <v>27</v>
      </c>
      <c r="B44" t="s">
        <v>458</v>
      </c>
      <c r="C44" s="8">
        <v>44902.543842592589</v>
      </c>
      <c r="D44" t="s">
        <v>459</v>
      </c>
      <c r="E44" t="s">
        <v>242</v>
      </c>
      <c r="F44">
        <v>1</v>
      </c>
      <c r="G44">
        <v>3.0059999999999998</v>
      </c>
      <c r="H44" s="4">
        <v>19939098</v>
      </c>
      <c r="I44">
        <v>0</v>
      </c>
      <c r="J44" t="s">
        <v>18</v>
      </c>
      <c r="K44" t="s">
        <v>18</v>
      </c>
      <c r="L44" t="s">
        <v>18</v>
      </c>
      <c r="M44" t="s">
        <v>18</v>
      </c>
      <c r="O44">
        <v>27</v>
      </c>
      <c r="P44" t="s">
        <v>458</v>
      </c>
      <c r="Q44" s="8">
        <v>44902.543842592589</v>
      </c>
      <c r="R44" t="s">
        <v>459</v>
      </c>
      <c r="S44" t="s">
        <v>242</v>
      </c>
      <c r="T44">
        <v>1</v>
      </c>
      <c r="U44">
        <v>7.556</v>
      </c>
      <c r="V44" s="4">
        <v>45935</v>
      </c>
      <c r="W44">
        <v>0.25700000000000001</v>
      </c>
      <c r="X44" t="s">
        <v>18</v>
      </c>
      <c r="Y44" t="s">
        <v>18</v>
      </c>
      <c r="Z44" t="s">
        <v>18</v>
      </c>
      <c r="AA44" t="s">
        <v>18</v>
      </c>
      <c r="AC44">
        <v>1</v>
      </c>
      <c r="AE44">
        <v>27</v>
      </c>
      <c r="AF44" s="46"/>
      <c r="AG44" s="59">
        <f t="shared" ref="AG44:AG61" si="2">W44</f>
        <v>0.25700000000000001</v>
      </c>
    </row>
    <row r="45" spans="1:33" x14ac:dyDescent="0.3">
      <c r="A45">
        <v>55</v>
      </c>
      <c r="B45" t="s">
        <v>514</v>
      </c>
      <c r="C45" s="8">
        <v>44902.806805555556</v>
      </c>
      <c r="D45" t="s">
        <v>515</v>
      </c>
      <c r="E45" t="s">
        <v>242</v>
      </c>
      <c r="F45">
        <v>1</v>
      </c>
      <c r="G45">
        <v>2.9929999999999999</v>
      </c>
      <c r="H45" s="4">
        <v>19848547</v>
      </c>
      <c r="I45">
        <v>0</v>
      </c>
      <c r="J45" t="s">
        <v>18</v>
      </c>
      <c r="K45" t="s">
        <v>18</v>
      </c>
      <c r="L45" t="s">
        <v>18</v>
      </c>
      <c r="M45" t="s">
        <v>18</v>
      </c>
      <c r="O45">
        <v>55</v>
      </c>
      <c r="P45" t="s">
        <v>514</v>
      </c>
      <c r="Q45" s="8">
        <v>44902.806805555556</v>
      </c>
      <c r="R45" t="s">
        <v>515</v>
      </c>
      <c r="S45" t="s">
        <v>242</v>
      </c>
      <c r="T45">
        <v>1</v>
      </c>
      <c r="U45">
        <v>7.5460000000000003</v>
      </c>
      <c r="V45" s="4">
        <v>59435</v>
      </c>
      <c r="W45">
        <v>0.33200000000000002</v>
      </c>
      <c r="X45" t="s">
        <v>18</v>
      </c>
      <c r="Y45" t="s">
        <v>18</v>
      </c>
      <c r="Z45" t="s">
        <v>18</v>
      </c>
      <c r="AA45" t="s">
        <v>18</v>
      </c>
      <c r="AC45">
        <v>1</v>
      </c>
      <c r="AE45">
        <v>55</v>
      </c>
      <c r="AF45" s="46"/>
      <c r="AG45" s="59">
        <f t="shared" si="2"/>
        <v>0.33200000000000002</v>
      </c>
    </row>
    <row r="46" spans="1:33" x14ac:dyDescent="0.3">
      <c r="A46">
        <v>57</v>
      </c>
      <c r="B46" t="s">
        <v>518</v>
      </c>
      <c r="C46" s="8">
        <v>44902.825590277775</v>
      </c>
      <c r="D46" t="s">
        <v>519</v>
      </c>
      <c r="E46" t="s">
        <v>242</v>
      </c>
      <c r="F46">
        <v>1</v>
      </c>
      <c r="G46">
        <v>3.004</v>
      </c>
      <c r="H46" s="4">
        <v>19933070</v>
      </c>
      <c r="I46">
        <v>0</v>
      </c>
      <c r="J46" t="s">
        <v>18</v>
      </c>
      <c r="K46" t="s">
        <v>18</v>
      </c>
      <c r="L46" t="s">
        <v>18</v>
      </c>
      <c r="M46" t="s">
        <v>18</v>
      </c>
      <c r="O46">
        <v>57</v>
      </c>
      <c r="P46" t="s">
        <v>518</v>
      </c>
      <c r="Q46" s="8">
        <v>44902.825590277775</v>
      </c>
      <c r="R46" t="s">
        <v>519</v>
      </c>
      <c r="S46" t="s">
        <v>242</v>
      </c>
      <c r="T46">
        <v>1</v>
      </c>
      <c r="U46">
        <v>7.5430000000000001</v>
      </c>
      <c r="V46" s="4">
        <v>47142</v>
      </c>
      <c r="W46">
        <v>0.26400000000000001</v>
      </c>
      <c r="X46" t="s">
        <v>18</v>
      </c>
      <c r="Y46" t="s">
        <v>18</v>
      </c>
      <c r="Z46" t="s">
        <v>18</v>
      </c>
      <c r="AA46" t="s">
        <v>18</v>
      </c>
      <c r="AC46">
        <v>1</v>
      </c>
      <c r="AE46">
        <v>57</v>
      </c>
      <c r="AF46" s="46"/>
      <c r="AG46" s="59">
        <f t="shared" si="2"/>
        <v>0.26400000000000001</v>
      </c>
    </row>
    <row r="47" spans="1:33" x14ac:dyDescent="0.3">
      <c r="A47">
        <v>31</v>
      </c>
      <c r="B47" t="s">
        <v>466</v>
      </c>
      <c r="C47" s="8">
        <v>44902.581377314818</v>
      </c>
      <c r="D47" t="s">
        <v>467</v>
      </c>
      <c r="E47" t="s">
        <v>242</v>
      </c>
      <c r="F47">
        <v>1</v>
      </c>
      <c r="G47">
        <v>2.9950000000000001</v>
      </c>
      <c r="H47" s="4">
        <v>20723958</v>
      </c>
      <c r="I47">
        <v>0</v>
      </c>
      <c r="J47" t="s">
        <v>18</v>
      </c>
      <c r="K47" t="s">
        <v>18</v>
      </c>
      <c r="L47" t="s">
        <v>18</v>
      </c>
      <c r="M47" t="s">
        <v>18</v>
      </c>
      <c r="O47">
        <v>31</v>
      </c>
      <c r="P47" t="s">
        <v>466</v>
      </c>
      <c r="Q47" s="8">
        <v>44902.581377314818</v>
      </c>
      <c r="R47" t="s">
        <v>467</v>
      </c>
      <c r="S47" t="s">
        <v>242</v>
      </c>
      <c r="T47">
        <v>1</v>
      </c>
      <c r="U47">
        <v>7.5490000000000004</v>
      </c>
      <c r="V47" s="4">
        <v>53368</v>
      </c>
      <c r="W47">
        <v>0.29799999999999999</v>
      </c>
      <c r="X47" t="s">
        <v>18</v>
      </c>
      <c r="Y47" t="s">
        <v>18</v>
      </c>
      <c r="Z47" t="s">
        <v>18</v>
      </c>
      <c r="AA47" t="s">
        <v>18</v>
      </c>
      <c r="AC47">
        <v>1</v>
      </c>
      <c r="AE47">
        <v>31</v>
      </c>
      <c r="AF47" s="46"/>
      <c r="AG47" s="59">
        <f t="shared" si="2"/>
        <v>0.29799999999999999</v>
      </c>
    </row>
    <row r="48" spans="1:33" x14ac:dyDescent="0.3">
      <c r="A48">
        <v>29</v>
      </c>
      <c r="B48" t="s">
        <v>462</v>
      </c>
      <c r="C48" s="8">
        <v>44902.562604166669</v>
      </c>
      <c r="D48" t="s">
        <v>463</v>
      </c>
      <c r="E48" t="s">
        <v>242</v>
      </c>
      <c r="F48">
        <v>1</v>
      </c>
      <c r="G48">
        <v>3.0070000000000001</v>
      </c>
      <c r="H48" s="4">
        <v>20398039</v>
      </c>
      <c r="I48">
        <v>0</v>
      </c>
      <c r="J48" t="s">
        <v>18</v>
      </c>
      <c r="K48" t="s">
        <v>18</v>
      </c>
      <c r="L48" t="s">
        <v>18</v>
      </c>
      <c r="M48" t="s">
        <v>18</v>
      </c>
      <c r="O48">
        <v>29</v>
      </c>
      <c r="P48" t="s">
        <v>462</v>
      </c>
      <c r="Q48" s="8">
        <v>44902.562604166669</v>
      </c>
      <c r="R48" t="s">
        <v>463</v>
      </c>
      <c r="S48" t="s">
        <v>242</v>
      </c>
      <c r="T48">
        <v>1</v>
      </c>
      <c r="U48">
        <v>7.55</v>
      </c>
      <c r="V48" s="4">
        <v>46335</v>
      </c>
      <c r="W48">
        <v>0.25900000000000001</v>
      </c>
      <c r="X48" t="s">
        <v>18</v>
      </c>
      <c r="Y48" t="s">
        <v>18</v>
      </c>
      <c r="Z48" t="s">
        <v>18</v>
      </c>
      <c r="AA48" t="s">
        <v>18</v>
      </c>
      <c r="AC48">
        <v>1</v>
      </c>
      <c r="AE48">
        <v>29</v>
      </c>
      <c r="AF48" s="46"/>
      <c r="AG48" s="59">
        <f t="shared" si="2"/>
        <v>0.25900000000000001</v>
      </c>
    </row>
    <row r="49" spans="1:33" x14ac:dyDescent="0.3">
      <c r="A49">
        <v>49</v>
      </c>
      <c r="B49" t="s">
        <v>612</v>
      </c>
      <c r="C49" s="8">
        <v>44903.760150462964</v>
      </c>
      <c r="D49" t="s">
        <v>613</v>
      </c>
      <c r="E49" t="s">
        <v>242</v>
      </c>
      <c r="F49">
        <v>1</v>
      </c>
      <c r="G49">
        <v>3</v>
      </c>
      <c r="H49" s="4">
        <v>17812477</v>
      </c>
      <c r="I49">
        <v>0</v>
      </c>
      <c r="J49" t="s">
        <v>18</v>
      </c>
      <c r="K49" t="s">
        <v>18</v>
      </c>
      <c r="L49" t="s">
        <v>18</v>
      </c>
      <c r="M49" t="s">
        <v>18</v>
      </c>
      <c r="O49">
        <v>49</v>
      </c>
      <c r="P49" t="s">
        <v>612</v>
      </c>
      <c r="Q49" s="8">
        <v>44903.760150462964</v>
      </c>
      <c r="R49" t="s">
        <v>613</v>
      </c>
      <c r="S49" t="s">
        <v>242</v>
      </c>
      <c r="T49">
        <v>1</v>
      </c>
      <c r="U49">
        <v>7.5449999999999999</v>
      </c>
      <c r="V49" s="4">
        <v>59343</v>
      </c>
      <c r="W49">
        <v>0.33200000000000002</v>
      </c>
      <c r="X49" t="s">
        <v>18</v>
      </c>
      <c r="Y49" t="s">
        <v>18</v>
      </c>
      <c r="Z49" t="s">
        <v>18</v>
      </c>
      <c r="AA49" t="s">
        <v>18</v>
      </c>
      <c r="AC49">
        <v>1</v>
      </c>
      <c r="AE49">
        <v>49</v>
      </c>
      <c r="AF49" s="46"/>
      <c r="AG49" s="59">
        <f t="shared" si="2"/>
        <v>0.33200000000000002</v>
      </c>
    </row>
    <row r="50" spans="1:33" x14ac:dyDescent="0.3">
      <c r="A50">
        <v>38</v>
      </c>
      <c r="B50" t="s">
        <v>480</v>
      </c>
      <c r="C50" s="8">
        <v>44902.64707175926</v>
      </c>
      <c r="D50" t="s">
        <v>481</v>
      </c>
      <c r="E50" t="s">
        <v>242</v>
      </c>
      <c r="F50">
        <v>1</v>
      </c>
      <c r="G50">
        <v>3.008</v>
      </c>
      <c r="H50" s="4">
        <v>20567002</v>
      </c>
      <c r="I50">
        <v>0</v>
      </c>
      <c r="J50" t="s">
        <v>18</v>
      </c>
      <c r="K50" t="s">
        <v>18</v>
      </c>
      <c r="L50" t="s">
        <v>18</v>
      </c>
      <c r="M50" t="s">
        <v>18</v>
      </c>
      <c r="O50">
        <v>38</v>
      </c>
      <c r="P50" t="s">
        <v>480</v>
      </c>
      <c r="Q50" s="8">
        <v>44902.64707175926</v>
      </c>
      <c r="R50" t="s">
        <v>481</v>
      </c>
      <c r="S50" t="s">
        <v>242</v>
      </c>
      <c r="T50">
        <v>1</v>
      </c>
      <c r="U50">
        <v>7.5590000000000002</v>
      </c>
      <c r="V50" s="4">
        <v>57433</v>
      </c>
      <c r="W50">
        <v>0.32100000000000001</v>
      </c>
      <c r="X50" t="s">
        <v>18</v>
      </c>
      <c r="Y50" t="s">
        <v>18</v>
      </c>
      <c r="Z50" t="s">
        <v>18</v>
      </c>
      <c r="AA50" t="s">
        <v>18</v>
      </c>
      <c r="AC50">
        <v>1</v>
      </c>
      <c r="AE50">
        <v>38</v>
      </c>
      <c r="AF50" s="46"/>
      <c r="AG50" s="59">
        <f t="shared" si="2"/>
        <v>0.32100000000000001</v>
      </c>
    </row>
    <row r="51" spans="1:33" x14ac:dyDescent="0.3">
      <c r="A51">
        <v>37</v>
      </c>
      <c r="B51" t="s">
        <v>588</v>
      </c>
      <c r="C51" s="8">
        <v>44903.647581018522</v>
      </c>
      <c r="D51" t="s">
        <v>589</v>
      </c>
      <c r="E51" t="s">
        <v>242</v>
      </c>
      <c r="F51">
        <v>1</v>
      </c>
      <c r="G51">
        <v>2.9990000000000001</v>
      </c>
      <c r="H51" s="4">
        <v>23835207</v>
      </c>
      <c r="I51">
        <v>0</v>
      </c>
      <c r="J51" t="s">
        <v>18</v>
      </c>
      <c r="K51" t="s">
        <v>18</v>
      </c>
      <c r="L51" t="s">
        <v>18</v>
      </c>
      <c r="M51" t="s">
        <v>18</v>
      </c>
      <c r="O51">
        <v>37</v>
      </c>
      <c r="P51" t="s">
        <v>588</v>
      </c>
      <c r="Q51" s="8">
        <v>44903.647581018522</v>
      </c>
      <c r="R51" t="s">
        <v>589</v>
      </c>
      <c r="S51" t="s">
        <v>242</v>
      </c>
      <c r="T51">
        <v>1</v>
      </c>
      <c r="U51">
        <v>7.5490000000000004</v>
      </c>
      <c r="V51" s="4">
        <v>70459</v>
      </c>
      <c r="W51">
        <v>0.39400000000000002</v>
      </c>
      <c r="X51" t="s">
        <v>18</v>
      </c>
      <c r="Y51" t="s">
        <v>18</v>
      </c>
      <c r="Z51" t="s">
        <v>18</v>
      </c>
      <c r="AA51" t="s">
        <v>18</v>
      </c>
      <c r="AC51">
        <v>1</v>
      </c>
      <c r="AE51">
        <v>37</v>
      </c>
      <c r="AF51" s="46"/>
      <c r="AG51" s="59">
        <f t="shared" si="2"/>
        <v>0.39400000000000002</v>
      </c>
    </row>
    <row r="52" spans="1:33" x14ac:dyDescent="0.3">
      <c r="A52">
        <v>36</v>
      </c>
      <c r="B52" t="s">
        <v>586</v>
      </c>
      <c r="C52" s="8">
        <v>44903.63821759259</v>
      </c>
      <c r="D52" t="s">
        <v>587</v>
      </c>
      <c r="E52" t="s">
        <v>242</v>
      </c>
      <c r="F52">
        <v>1</v>
      </c>
      <c r="G52">
        <v>2.9940000000000002</v>
      </c>
      <c r="H52" s="4">
        <v>18743255</v>
      </c>
      <c r="I52">
        <v>0</v>
      </c>
      <c r="J52" t="s">
        <v>18</v>
      </c>
      <c r="K52" t="s">
        <v>18</v>
      </c>
      <c r="L52" t="s">
        <v>18</v>
      </c>
      <c r="M52" t="s">
        <v>18</v>
      </c>
      <c r="O52">
        <v>36</v>
      </c>
      <c r="P52" t="s">
        <v>586</v>
      </c>
      <c r="Q52" s="8">
        <v>44903.63821759259</v>
      </c>
      <c r="R52" t="s">
        <v>587</v>
      </c>
      <c r="S52" t="s">
        <v>242</v>
      </c>
      <c r="T52">
        <v>1</v>
      </c>
      <c r="U52">
        <v>7.5590000000000002</v>
      </c>
      <c r="V52" s="4">
        <v>63031</v>
      </c>
      <c r="W52">
        <v>0.35299999999999998</v>
      </c>
      <c r="X52" t="s">
        <v>18</v>
      </c>
      <c r="Y52" t="s">
        <v>18</v>
      </c>
      <c r="Z52" t="s">
        <v>18</v>
      </c>
      <c r="AA52" t="s">
        <v>18</v>
      </c>
      <c r="AC52">
        <v>1</v>
      </c>
      <c r="AE52">
        <v>36</v>
      </c>
      <c r="AF52" s="46"/>
      <c r="AG52" s="59">
        <f t="shared" si="2"/>
        <v>0.35299999999999998</v>
      </c>
    </row>
    <row r="53" spans="1:33" x14ac:dyDescent="0.3">
      <c r="A53">
        <v>26</v>
      </c>
      <c r="B53" t="s">
        <v>566</v>
      </c>
      <c r="C53" s="8">
        <v>44903.544421296298</v>
      </c>
      <c r="D53" t="s">
        <v>567</v>
      </c>
      <c r="E53" t="s">
        <v>242</v>
      </c>
      <c r="F53">
        <v>1</v>
      </c>
      <c r="G53">
        <v>2.9940000000000002</v>
      </c>
      <c r="H53" s="4">
        <v>18106496</v>
      </c>
      <c r="I53">
        <v>0</v>
      </c>
      <c r="J53" t="s">
        <v>18</v>
      </c>
      <c r="K53" t="s">
        <v>18</v>
      </c>
      <c r="L53" t="s">
        <v>18</v>
      </c>
      <c r="M53" t="s">
        <v>18</v>
      </c>
      <c r="O53">
        <v>26</v>
      </c>
      <c r="P53" t="s">
        <v>566</v>
      </c>
      <c r="Q53" s="8">
        <v>44903.544421296298</v>
      </c>
      <c r="R53" t="s">
        <v>567</v>
      </c>
      <c r="S53" t="s">
        <v>242</v>
      </c>
      <c r="T53">
        <v>1</v>
      </c>
      <c r="U53">
        <v>7.548</v>
      </c>
      <c r="V53" s="4">
        <v>70406</v>
      </c>
      <c r="W53">
        <v>0.39400000000000002</v>
      </c>
      <c r="X53" t="s">
        <v>18</v>
      </c>
      <c r="Y53" t="s">
        <v>18</v>
      </c>
      <c r="Z53" t="s">
        <v>18</v>
      </c>
      <c r="AA53" t="s">
        <v>18</v>
      </c>
      <c r="AC53">
        <v>1</v>
      </c>
      <c r="AE53">
        <v>26</v>
      </c>
      <c r="AF53" s="46"/>
      <c r="AG53" s="59">
        <f t="shared" si="2"/>
        <v>0.39400000000000002</v>
      </c>
    </row>
    <row r="54" spans="1:33" x14ac:dyDescent="0.3">
      <c r="A54">
        <v>70</v>
      </c>
      <c r="B54" t="s">
        <v>653</v>
      </c>
      <c r="C54" s="8">
        <v>44903.957233796296</v>
      </c>
      <c r="D54" t="s">
        <v>654</v>
      </c>
      <c r="E54" t="s">
        <v>242</v>
      </c>
      <c r="F54">
        <v>1</v>
      </c>
      <c r="G54">
        <v>3.0129999999999999</v>
      </c>
      <c r="H54" s="4">
        <v>18205064</v>
      </c>
      <c r="I54">
        <v>0</v>
      </c>
      <c r="J54" t="s">
        <v>18</v>
      </c>
      <c r="K54" t="s">
        <v>18</v>
      </c>
      <c r="L54" t="s">
        <v>18</v>
      </c>
      <c r="M54" t="s">
        <v>18</v>
      </c>
      <c r="O54">
        <v>70</v>
      </c>
      <c r="P54" t="s">
        <v>653</v>
      </c>
      <c r="Q54" s="8">
        <v>44903.957233796296</v>
      </c>
      <c r="R54" t="s">
        <v>654</v>
      </c>
      <c r="S54" t="s">
        <v>242</v>
      </c>
      <c r="T54">
        <v>1</v>
      </c>
      <c r="U54">
        <v>7.5549999999999997</v>
      </c>
      <c r="V54" s="4">
        <v>95324</v>
      </c>
      <c r="W54">
        <v>0.53400000000000003</v>
      </c>
      <c r="X54" t="s">
        <v>18</v>
      </c>
      <c r="Y54" t="s">
        <v>18</v>
      </c>
      <c r="Z54" t="s">
        <v>18</v>
      </c>
      <c r="AA54" t="s">
        <v>18</v>
      </c>
      <c r="AC54">
        <v>1</v>
      </c>
      <c r="AE54">
        <v>70</v>
      </c>
      <c r="AF54" s="46"/>
      <c r="AG54" s="59">
        <f t="shared" si="2"/>
        <v>0.53400000000000003</v>
      </c>
    </row>
    <row r="55" spans="1:33" x14ac:dyDescent="0.3">
      <c r="A55">
        <v>49</v>
      </c>
      <c r="B55" t="s">
        <v>502</v>
      </c>
      <c r="C55" s="8">
        <v>44902.750439814816</v>
      </c>
      <c r="D55" t="s">
        <v>503</v>
      </c>
      <c r="E55" t="s">
        <v>242</v>
      </c>
      <c r="F55">
        <v>1</v>
      </c>
      <c r="G55">
        <v>3.01</v>
      </c>
      <c r="H55" s="4">
        <v>19729989</v>
      </c>
      <c r="I55">
        <v>0</v>
      </c>
      <c r="J55" t="s">
        <v>18</v>
      </c>
      <c r="K55" t="s">
        <v>18</v>
      </c>
      <c r="L55" t="s">
        <v>18</v>
      </c>
      <c r="M55" t="s">
        <v>18</v>
      </c>
      <c r="O55">
        <v>49</v>
      </c>
      <c r="P55" t="s">
        <v>502</v>
      </c>
      <c r="Q55" s="8">
        <v>44902.750439814816</v>
      </c>
      <c r="R55" t="s">
        <v>503</v>
      </c>
      <c r="S55" t="s">
        <v>242</v>
      </c>
      <c r="T55">
        <v>1</v>
      </c>
      <c r="U55">
        <v>7.5529999999999999</v>
      </c>
      <c r="V55" s="4">
        <v>86091</v>
      </c>
      <c r="W55">
        <v>0.48199999999999998</v>
      </c>
      <c r="X55" t="s">
        <v>18</v>
      </c>
      <c r="Y55" t="s">
        <v>18</v>
      </c>
      <c r="Z55" t="s">
        <v>18</v>
      </c>
      <c r="AA55" t="s">
        <v>18</v>
      </c>
      <c r="AC55">
        <v>1</v>
      </c>
      <c r="AE55">
        <v>49</v>
      </c>
      <c r="AF55" s="46"/>
      <c r="AG55" s="59">
        <f t="shared" si="2"/>
        <v>0.48199999999999998</v>
      </c>
    </row>
    <row r="56" spans="1:33" x14ac:dyDescent="0.3">
      <c r="A56">
        <v>63</v>
      </c>
      <c r="B56" t="s">
        <v>530</v>
      </c>
      <c r="C56" s="8">
        <v>44902.881944444445</v>
      </c>
      <c r="D56" t="s">
        <v>531</v>
      </c>
      <c r="E56" t="s">
        <v>242</v>
      </c>
      <c r="F56">
        <v>1</v>
      </c>
      <c r="G56">
        <v>3.0089999999999999</v>
      </c>
      <c r="H56" s="4">
        <v>19756964</v>
      </c>
      <c r="I56">
        <v>0</v>
      </c>
      <c r="J56" t="s">
        <v>18</v>
      </c>
      <c r="K56" t="s">
        <v>18</v>
      </c>
      <c r="L56" t="s">
        <v>18</v>
      </c>
      <c r="M56" t="s">
        <v>18</v>
      </c>
      <c r="O56">
        <v>63</v>
      </c>
      <c r="P56" t="s">
        <v>530</v>
      </c>
      <c r="Q56" s="8">
        <v>44902.881944444445</v>
      </c>
      <c r="R56" t="s">
        <v>531</v>
      </c>
      <c r="S56" t="s">
        <v>242</v>
      </c>
      <c r="T56">
        <v>1</v>
      </c>
      <c r="U56">
        <v>7.5510000000000002</v>
      </c>
      <c r="V56" s="4">
        <v>88242</v>
      </c>
      <c r="W56">
        <v>0.49399999999999999</v>
      </c>
      <c r="X56" t="s">
        <v>18</v>
      </c>
      <c r="Y56" t="s">
        <v>18</v>
      </c>
      <c r="Z56" t="s">
        <v>18</v>
      </c>
      <c r="AA56" t="s">
        <v>18</v>
      </c>
      <c r="AC56">
        <v>1</v>
      </c>
      <c r="AE56">
        <v>63</v>
      </c>
      <c r="AF56" s="46"/>
      <c r="AG56" s="59">
        <f t="shared" si="2"/>
        <v>0.49399999999999999</v>
      </c>
    </row>
    <row r="57" spans="1:33" x14ac:dyDescent="0.3">
      <c r="A57">
        <v>66</v>
      </c>
      <c r="B57" t="s">
        <v>536</v>
      </c>
      <c r="C57" s="8">
        <v>44902.910115740742</v>
      </c>
      <c r="D57" t="s">
        <v>537</v>
      </c>
      <c r="E57" t="s">
        <v>242</v>
      </c>
      <c r="F57">
        <v>1</v>
      </c>
      <c r="G57">
        <v>2.9969999999999999</v>
      </c>
      <c r="H57" s="4">
        <v>19642354</v>
      </c>
      <c r="I57">
        <v>0</v>
      </c>
      <c r="J57" t="s">
        <v>18</v>
      </c>
      <c r="K57" t="s">
        <v>18</v>
      </c>
      <c r="L57" t="s">
        <v>18</v>
      </c>
      <c r="M57" t="s">
        <v>18</v>
      </c>
      <c r="O57">
        <v>66</v>
      </c>
      <c r="P57" t="s">
        <v>536</v>
      </c>
      <c r="Q57" s="8">
        <v>44902.910115740742</v>
      </c>
      <c r="R57" t="s">
        <v>537</v>
      </c>
      <c r="S57" t="s">
        <v>242</v>
      </c>
      <c r="T57">
        <v>1</v>
      </c>
      <c r="U57">
        <v>7.5469999999999997</v>
      </c>
      <c r="V57" s="4">
        <v>55723</v>
      </c>
      <c r="W57">
        <v>0.312</v>
      </c>
      <c r="X57" t="s">
        <v>18</v>
      </c>
      <c r="Y57" t="s">
        <v>18</v>
      </c>
      <c r="Z57" t="s">
        <v>18</v>
      </c>
      <c r="AA57" t="s">
        <v>18</v>
      </c>
      <c r="AC57">
        <v>1</v>
      </c>
      <c r="AE57">
        <v>66</v>
      </c>
      <c r="AF57" s="46"/>
      <c r="AG57" s="59">
        <f t="shared" si="2"/>
        <v>0.312</v>
      </c>
    </row>
    <row r="58" spans="1:33" x14ac:dyDescent="0.3">
      <c r="A58">
        <v>42</v>
      </c>
      <c r="B58" t="s">
        <v>598</v>
      </c>
      <c r="C58" s="8">
        <v>44903.694479166668</v>
      </c>
      <c r="D58" t="s">
        <v>599</v>
      </c>
      <c r="E58" t="s">
        <v>242</v>
      </c>
      <c r="F58">
        <v>1</v>
      </c>
      <c r="G58">
        <v>3.0110000000000001</v>
      </c>
      <c r="H58" s="4">
        <v>17671881</v>
      </c>
      <c r="I58">
        <v>0</v>
      </c>
      <c r="J58" t="s">
        <v>18</v>
      </c>
      <c r="K58" t="s">
        <v>18</v>
      </c>
      <c r="L58" t="s">
        <v>18</v>
      </c>
      <c r="M58" t="s">
        <v>18</v>
      </c>
      <c r="O58">
        <v>42</v>
      </c>
      <c r="P58" t="s">
        <v>598</v>
      </c>
      <c r="Q58" s="8">
        <v>44903.694479166668</v>
      </c>
      <c r="R58" t="s">
        <v>599</v>
      </c>
      <c r="S58" t="s">
        <v>242</v>
      </c>
      <c r="T58">
        <v>1</v>
      </c>
      <c r="U58">
        <v>7.5549999999999997</v>
      </c>
      <c r="V58" s="4">
        <v>48485</v>
      </c>
      <c r="W58">
        <v>0.27100000000000002</v>
      </c>
      <c r="X58" t="s">
        <v>18</v>
      </c>
      <c r="Y58" t="s">
        <v>18</v>
      </c>
      <c r="Z58" t="s">
        <v>18</v>
      </c>
      <c r="AA58" t="s">
        <v>18</v>
      </c>
      <c r="AC58">
        <v>1</v>
      </c>
      <c r="AE58">
        <v>42</v>
      </c>
      <c r="AF58" s="46"/>
      <c r="AG58" s="59">
        <f t="shared" si="2"/>
        <v>0.27100000000000002</v>
      </c>
    </row>
    <row r="59" spans="1:33" x14ac:dyDescent="0.3">
      <c r="A59">
        <v>24</v>
      </c>
      <c r="B59" t="s">
        <v>452</v>
      </c>
      <c r="C59" s="8">
        <v>44902.515682870369</v>
      </c>
      <c r="D59" t="s">
        <v>453</v>
      </c>
      <c r="E59" t="s">
        <v>242</v>
      </c>
      <c r="F59">
        <v>1</v>
      </c>
      <c r="G59">
        <v>3.0089999999999999</v>
      </c>
      <c r="H59" s="4">
        <v>20697123</v>
      </c>
      <c r="I59">
        <v>0</v>
      </c>
      <c r="J59" t="s">
        <v>18</v>
      </c>
      <c r="K59" t="s">
        <v>18</v>
      </c>
      <c r="L59" t="s">
        <v>18</v>
      </c>
      <c r="M59" t="s">
        <v>18</v>
      </c>
      <c r="O59">
        <v>24</v>
      </c>
      <c r="P59" t="s">
        <v>452</v>
      </c>
      <c r="Q59" s="8">
        <v>44902.515682870369</v>
      </c>
      <c r="R59" t="s">
        <v>453</v>
      </c>
      <c r="S59" t="s">
        <v>242</v>
      </c>
      <c r="T59">
        <v>1</v>
      </c>
      <c r="U59">
        <v>7.5510000000000002</v>
      </c>
      <c r="V59" s="4">
        <v>58146</v>
      </c>
      <c r="W59">
        <v>0.32500000000000001</v>
      </c>
      <c r="X59" t="s">
        <v>18</v>
      </c>
      <c r="Y59" t="s">
        <v>18</v>
      </c>
      <c r="Z59" t="s">
        <v>18</v>
      </c>
      <c r="AA59" t="s">
        <v>18</v>
      </c>
      <c r="AC59">
        <v>1</v>
      </c>
      <c r="AE59">
        <v>24</v>
      </c>
      <c r="AF59" s="46"/>
      <c r="AG59" s="59">
        <f t="shared" si="2"/>
        <v>0.32500000000000001</v>
      </c>
    </row>
    <row r="60" spans="1:33" x14ac:dyDescent="0.3">
      <c r="A60">
        <v>42</v>
      </c>
      <c r="B60" t="s">
        <v>488</v>
      </c>
      <c r="C60" s="8">
        <v>44902.684664351851</v>
      </c>
      <c r="D60" t="s">
        <v>489</v>
      </c>
      <c r="E60" t="s">
        <v>242</v>
      </c>
      <c r="F60">
        <v>1</v>
      </c>
      <c r="G60">
        <v>3.0070000000000001</v>
      </c>
      <c r="H60" s="4">
        <v>20281865</v>
      </c>
      <c r="I60">
        <v>0</v>
      </c>
      <c r="J60" t="s">
        <v>18</v>
      </c>
      <c r="K60" t="s">
        <v>18</v>
      </c>
      <c r="L60" t="s">
        <v>18</v>
      </c>
      <c r="M60" t="s">
        <v>18</v>
      </c>
      <c r="O60">
        <v>42</v>
      </c>
      <c r="P60" t="s">
        <v>488</v>
      </c>
      <c r="Q60" s="8">
        <v>44902.684664351851</v>
      </c>
      <c r="R60" t="s">
        <v>489</v>
      </c>
      <c r="S60" t="s">
        <v>242</v>
      </c>
      <c r="T60">
        <v>1</v>
      </c>
      <c r="U60">
        <v>7.5540000000000003</v>
      </c>
      <c r="V60" s="4">
        <v>64799</v>
      </c>
      <c r="W60">
        <v>0.36199999999999999</v>
      </c>
      <c r="X60" t="s">
        <v>18</v>
      </c>
      <c r="Y60" t="s">
        <v>18</v>
      </c>
      <c r="Z60" t="s">
        <v>18</v>
      </c>
      <c r="AA60" t="s">
        <v>18</v>
      </c>
      <c r="AC60">
        <v>1</v>
      </c>
      <c r="AE60">
        <v>42</v>
      </c>
      <c r="AF60" s="46"/>
      <c r="AG60" s="59">
        <f t="shared" si="2"/>
        <v>0.36199999999999999</v>
      </c>
    </row>
    <row r="61" spans="1:33" x14ac:dyDescent="0.3">
      <c r="A61">
        <v>12</v>
      </c>
      <c r="B61" t="s">
        <v>665</v>
      </c>
      <c r="C61" s="8">
        <v>44904.554884259262</v>
      </c>
      <c r="D61" t="s">
        <v>666</v>
      </c>
      <c r="E61" t="s">
        <v>242</v>
      </c>
      <c r="F61">
        <v>1</v>
      </c>
      <c r="G61">
        <v>3.0009999999999999</v>
      </c>
      <c r="H61" s="4">
        <v>18706893</v>
      </c>
      <c r="I61">
        <v>0</v>
      </c>
      <c r="J61" t="s">
        <v>18</v>
      </c>
      <c r="K61" t="s">
        <v>18</v>
      </c>
      <c r="L61" t="s">
        <v>18</v>
      </c>
      <c r="M61" t="s">
        <v>18</v>
      </c>
      <c r="O61">
        <v>12</v>
      </c>
      <c r="P61" t="s">
        <v>665</v>
      </c>
      <c r="Q61" s="8">
        <v>44904.554884259262</v>
      </c>
      <c r="R61" t="s">
        <v>666</v>
      </c>
      <c r="S61" t="s">
        <v>242</v>
      </c>
      <c r="T61">
        <v>1</v>
      </c>
      <c r="U61">
        <v>7.5609999999999999</v>
      </c>
      <c r="V61" s="4">
        <v>48819</v>
      </c>
      <c r="W61">
        <v>0.27300000000000002</v>
      </c>
      <c r="X61" t="s">
        <v>18</v>
      </c>
      <c r="Y61" t="s">
        <v>18</v>
      </c>
      <c r="Z61" t="s">
        <v>18</v>
      </c>
      <c r="AA61" t="s">
        <v>18</v>
      </c>
      <c r="AC61">
        <v>1</v>
      </c>
      <c r="AE61">
        <v>12</v>
      </c>
      <c r="AF61" s="46"/>
      <c r="AG61" s="59">
        <f t="shared" si="2"/>
        <v>0.27300000000000002</v>
      </c>
    </row>
    <row r="62" spans="1:33" x14ac:dyDescent="0.3">
      <c r="A62">
        <v>50</v>
      </c>
      <c r="B62" t="s">
        <v>614</v>
      </c>
      <c r="C62" s="8">
        <v>44903.769537037035</v>
      </c>
      <c r="D62" t="s">
        <v>615</v>
      </c>
      <c r="E62" t="s">
        <v>242</v>
      </c>
      <c r="F62">
        <v>1</v>
      </c>
      <c r="G62">
        <v>3.004</v>
      </c>
      <c r="H62" s="4">
        <v>18240410</v>
      </c>
      <c r="I62">
        <v>0</v>
      </c>
      <c r="J62" t="s">
        <v>18</v>
      </c>
      <c r="K62" t="s">
        <v>18</v>
      </c>
      <c r="L62" t="s">
        <v>18</v>
      </c>
      <c r="M62" t="s">
        <v>18</v>
      </c>
      <c r="O62">
        <v>50</v>
      </c>
      <c r="P62" t="s">
        <v>614</v>
      </c>
      <c r="Q62" s="8">
        <v>44903.769537037035</v>
      </c>
      <c r="R62" t="s">
        <v>615</v>
      </c>
      <c r="S62" t="s">
        <v>242</v>
      </c>
      <c r="T62">
        <v>1</v>
      </c>
      <c r="U62">
        <v>7.5590000000000002</v>
      </c>
      <c r="V62" s="4">
        <v>54073</v>
      </c>
      <c r="W62">
        <v>0.30199999999999999</v>
      </c>
      <c r="X62" t="s">
        <v>18</v>
      </c>
      <c r="Y62" t="s">
        <v>18</v>
      </c>
      <c r="Z62" t="s">
        <v>18</v>
      </c>
      <c r="AA62" t="s">
        <v>18</v>
      </c>
      <c r="AC62">
        <v>1</v>
      </c>
      <c r="AE62">
        <v>50</v>
      </c>
      <c r="AF62" s="46"/>
      <c r="AG62" s="59">
        <f t="shared" ref="AG62:AG76" si="3">W62</f>
        <v>0.30199999999999999</v>
      </c>
    </row>
    <row r="63" spans="1:33" x14ac:dyDescent="0.3">
      <c r="A63">
        <v>33</v>
      </c>
      <c r="B63" t="s">
        <v>580</v>
      </c>
      <c r="C63" s="8">
        <v>44903.610046296293</v>
      </c>
      <c r="D63" t="s">
        <v>581</v>
      </c>
      <c r="E63" t="s">
        <v>242</v>
      </c>
      <c r="F63">
        <v>1</v>
      </c>
      <c r="G63">
        <v>2.9940000000000002</v>
      </c>
      <c r="H63" s="4">
        <v>17950576</v>
      </c>
      <c r="I63">
        <v>0</v>
      </c>
      <c r="J63" t="s">
        <v>18</v>
      </c>
      <c r="K63" t="s">
        <v>18</v>
      </c>
      <c r="L63" t="s">
        <v>18</v>
      </c>
      <c r="M63" t="s">
        <v>18</v>
      </c>
      <c r="O63">
        <v>33</v>
      </c>
      <c r="P63" t="s">
        <v>580</v>
      </c>
      <c r="Q63" s="8">
        <v>44903.610046296293</v>
      </c>
      <c r="R63" t="s">
        <v>581</v>
      </c>
      <c r="S63" t="s">
        <v>242</v>
      </c>
      <c r="T63">
        <v>1</v>
      </c>
      <c r="U63">
        <v>7.5490000000000004</v>
      </c>
      <c r="V63" s="4">
        <v>56768</v>
      </c>
      <c r="W63">
        <v>0.318</v>
      </c>
      <c r="X63" t="s">
        <v>18</v>
      </c>
      <c r="Y63" t="s">
        <v>18</v>
      </c>
      <c r="Z63" t="s">
        <v>18</v>
      </c>
      <c r="AA63" t="s">
        <v>18</v>
      </c>
      <c r="AC63">
        <v>1</v>
      </c>
      <c r="AE63">
        <v>33</v>
      </c>
      <c r="AF63" s="46"/>
      <c r="AG63" s="59">
        <f t="shared" si="3"/>
        <v>0.318</v>
      </c>
    </row>
    <row r="64" spans="1:33" x14ac:dyDescent="0.3">
      <c r="A64">
        <v>22</v>
      </c>
      <c r="B64" t="s">
        <v>448</v>
      </c>
      <c r="C64" s="8">
        <v>44902.496921296297</v>
      </c>
      <c r="D64" t="s">
        <v>449</v>
      </c>
      <c r="E64" t="s">
        <v>242</v>
      </c>
      <c r="F64">
        <v>1</v>
      </c>
      <c r="G64">
        <v>3.0059999999999998</v>
      </c>
      <c r="H64" s="4">
        <v>20728127</v>
      </c>
      <c r="I64">
        <v>0</v>
      </c>
      <c r="J64" t="s">
        <v>18</v>
      </c>
      <c r="K64" t="s">
        <v>18</v>
      </c>
      <c r="L64" t="s">
        <v>18</v>
      </c>
      <c r="M64" t="s">
        <v>18</v>
      </c>
      <c r="O64">
        <v>22</v>
      </c>
      <c r="P64" t="s">
        <v>448</v>
      </c>
      <c r="Q64" s="8">
        <v>44902.496921296297</v>
      </c>
      <c r="R64" t="s">
        <v>449</v>
      </c>
      <c r="S64" t="s">
        <v>242</v>
      </c>
      <c r="T64">
        <v>1</v>
      </c>
      <c r="U64">
        <v>7.5609999999999999</v>
      </c>
      <c r="V64" s="4">
        <v>65299</v>
      </c>
      <c r="W64">
        <v>0.36499999999999999</v>
      </c>
      <c r="X64" t="s">
        <v>18</v>
      </c>
      <c r="Y64" t="s">
        <v>18</v>
      </c>
      <c r="Z64" t="s">
        <v>18</v>
      </c>
      <c r="AA64" t="s">
        <v>18</v>
      </c>
      <c r="AC64">
        <v>1</v>
      </c>
      <c r="AE64">
        <v>22</v>
      </c>
      <c r="AF64" s="46"/>
      <c r="AG64" s="59">
        <f t="shared" si="3"/>
        <v>0.36499999999999999</v>
      </c>
    </row>
    <row r="65" spans="1:33" x14ac:dyDescent="0.3">
      <c r="A65">
        <v>28</v>
      </c>
      <c r="B65" t="s">
        <v>460</v>
      </c>
      <c r="C65" s="8">
        <v>44902.553240740737</v>
      </c>
      <c r="D65" t="s">
        <v>461</v>
      </c>
      <c r="E65" t="s">
        <v>242</v>
      </c>
      <c r="F65">
        <v>1</v>
      </c>
      <c r="G65">
        <v>3.004</v>
      </c>
      <c r="H65" s="4">
        <v>20566022</v>
      </c>
      <c r="I65">
        <v>0</v>
      </c>
      <c r="J65" t="s">
        <v>18</v>
      </c>
      <c r="K65" t="s">
        <v>18</v>
      </c>
      <c r="L65" t="s">
        <v>18</v>
      </c>
      <c r="M65" t="s">
        <v>18</v>
      </c>
      <c r="O65">
        <v>28</v>
      </c>
      <c r="P65" t="s">
        <v>460</v>
      </c>
      <c r="Q65" s="8">
        <v>44902.553240740737</v>
      </c>
      <c r="R65" t="s">
        <v>461</v>
      </c>
      <c r="S65" t="s">
        <v>242</v>
      </c>
      <c r="T65">
        <v>1</v>
      </c>
      <c r="U65">
        <v>7.5549999999999997</v>
      </c>
      <c r="V65" s="4">
        <v>51845</v>
      </c>
      <c r="W65">
        <v>0.28999999999999998</v>
      </c>
      <c r="X65" t="s">
        <v>18</v>
      </c>
      <c r="Y65" t="s">
        <v>18</v>
      </c>
      <c r="Z65" t="s">
        <v>18</v>
      </c>
      <c r="AA65" t="s">
        <v>18</v>
      </c>
      <c r="AC65">
        <v>1</v>
      </c>
      <c r="AE65">
        <v>28</v>
      </c>
      <c r="AF65" s="46"/>
      <c r="AG65" s="59">
        <f t="shared" si="3"/>
        <v>0.28999999999999998</v>
      </c>
    </row>
    <row r="66" spans="1:33" x14ac:dyDescent="0.3">
      <c r="A66">
        <v>51</v>
      </c>
      <c r="B66" t="s">
        <v>616</v>
      </c>
      <c r="C66" s="8">
        <v>44903.778935185182</v>
      </c>
      <c r="D66" t="s">
        <v>617</v>
      </c>
      <c r="E66" t="s">
        <v>242</v>
      </c>
      <c r="F66">
        <v>1</v>
      </c>
      <c r="G66">
        <v>3.0169999999999999</v>
      </c>
      <c r="H66" s="4">
        <v>18100857</v>
      </c>
      <c r="I66">
        <v>0</v>
      </c>
      <c r="J66" t="s">
        <v>18</v>
      </c>
      <c r="K66" t="s">
        <v>18</v>
      </c>
      <c r="L66" t="s">
        <v>18</v>
      </c>
      <c r="M66" t="s">
        <v>18</v>
      </c>
      <c r="O66">
        <v>51</v>
      </c>
      <c r="P66" t="s">
        <v>616</v>
      </c>
      <c r="Q66" s="8">
        <v>44903.778935185182</v>
      </c>
      <c r="R66" t="s">
        <v>617</v>
      </c>
      <c r="S66" t="s">
        <v>242</v>
      </c>
      <c r="T66">
        <v>1</v>
      </c>
      <c r="U66">
        <v>7.5449999999999999</v>
      </c>
      <c r="V66" s="4">
        <v>64689</v>
      </c>
      <c r="W66">
        <v>0.36199999999999999</v>
      </c>
      <c r="X66" t="s">
        <v>18</v>
      </c>
      <c r="Y66" t="s">
        <v>18</v>
      </c>
      <c r="Z66" t="s">
        <v>18</v>
      </c>
      <c r="AA66" t="s">
        <v>18</v>
      </c>
      <c r="AC66">
        <v>1</v>
      </c>
      <c r="AE66">
        <v>51</v>
      </c>
      <c r="AF66" s="46"/>
      <c r="AG66" s="59">
        <f t="shared" si="3"/>
        <v>0.36199999999999999</v>
      </c>
    </row>
    <row r="67" spans="1:33" x14ac:dyDescent="0.3">
      <c r="A67">
        <v>32</v>
      </c>
      <c r="B67" t="s">
        <v>578</v>
      </c>
      <c r="C67" s="8">
        <v>44903.600694444445</v>
      </c>
      <c r="D67" t="s">
        <v>579</v>
      </c>
      <c r="E67" t="s">
        <v>242</v>
      </c>
      <c r="F67">
        <v>1</v>
      </c>
      <c r="G67">
        <v>2.9950000000000001</v>
      </c>
      <c r="H67" s="4">
        <v>18244780</v>
      </c>
      <c r="I67">
        <v>0</v>
      </c>
      <c r="J67" t="s">
        <v>18</v>
      </c>
      <c r="K67" t="s">
        <v>18</v>
      </c>
      <c r="L67" t="s">
        <v>18</v>
      </c>
      <c r="M67" t="s">
        <v>18</v>
      </c>
      <c r="O67">
        <v>32</v>
      </c>
      <c r="P67" t="s">
        <v>578</v>
      </c>
      <c r="Q67" s="8">
        <v>44903.600694444445</v>
      </c>
      <c r="R67" t="s">
        <v>579</v>
      </c>
      <c r="S67" t="s">
        <v>242</v>
      </c>
      <c r="T67">
        <v>1</v>
      </c>
      <c r="U67">
        <v>7.5519999999999996</v>
      </c>
      <c r="V67" s="4">
        <v>105916</v>
      </c>
      <c r="W67">
        <v>0.59299999999999997</v>
      </c>
      <c r="X67" t="s">
        <v>18</v>
      </c>
      <c r="Y67" t="s">
        <v>18</v>
      </c>
      <c r="Z67" t="s">
        <v>18</v>
      </c>
      <c r="AA67" t="s">
        <v>18</v>
      </c>
      <c r="AC67">
        <v>1</v>
      </c>
      <c r="AE67">
        <v>32</v>
      </c>
      <c r="AF67" s="46"/>
      <c r="AG67" s="59">
        <f t="shared" si="3"/>
        <v>0.59299999999999997</v>
      </c>
    </row>
    <row r="68" spans="1:33" x14ac:dyDescent="0.3">
      <c r="A68">
        <v>65</v>
      </c>
      <c r="B68" t="s">
        <v>644</v>
      </c>
      <c r="C68" s="8">
        <v>44903.910300925927</v>
      </c>
      <c r="D68" t="s">
        <v>645</v>
      </c>
      <c r="E68" t="s">
        <v>242</v>
      </c>
      <c r="F68">
        <v>1</v>
      </c>
      <c r="G68">
        <v>3.0049999999999999</v>
      </c>
      <c r="H68" s="4">
        <v>18582136</v>
      </c>
      <c r="I68">
        <v>0</v>
      </c>
      <c r="J68" t="s">
        <v>18</v>
      </c>
      <c r="K68" t="s">
        <v>18</v>
      </c>
      <c r="L68" t="s">
        <v>18</v>
      </c>
      <c r="M68" t="s">
        <v>18</v>
      </c>
      <c r="O68">
        <v>65</v>
      </c>
      <c r="P68" t="s">
        <v>644</v>
      </c>
      <c r="Q68" s="8">
        <v>44903.910300925927</v>
      </c>
      <c r="R68" t="s">
        <v>645</v>
      </c>
      <c r="S68" t="s">
        <v>242</v>
      </c>
      <c r="T68">
        <v>1</v>
      </c>
      <c r="U68">
        <v>7.55</v>
      </c>
      <c r="V68" s="4">
        <v>58528</v>
      </c>
      <c r="W68">
        <v>0.32700000000000001</v>
      </c>
      <c r="X68" t="s">
        <v>18</v>
      </c>
      <c r="Y68" t="s">
        <v>18</v>
      </c>
      <c r="Z68" t="s">
        <v>18</v>
      </c>
      <c r="AA68" t="s">
        <v>18</v>
      </c>
      <c r="AC68">
        <v>1</v>
      </c>
      <c r="AE68">
        <v>65</v>
      </c>
      <c r="AF68" s="46"/>
      <c r="AG68" s="59">
        <f t="shared" si="3"/>
        <v>0.32700000000000001</v>
      </c>
    </row>
    <row r="69" spans="1:33" x14ac:dyDescent="0.3">
      <c r="A69">
        <v>39</v>
      </c>
      <c r="B69" t="s">
        <v>482</v>
      </c>
      <c r="C69" s="8">
        <v>44902.656481481485</v>
      </c>
      <c r="D69" t="s">
        <v>483</v>
      </c>
      <c r="E69" t="s">
        <v>242</v>
      </c>
      <c r="F69">
        <v>1</v>
      </c>
      <c r="G69">
        <v>2.9980000000000002</v>
      </c>
      <c r="H69" s="4">
        <v>20086311</v>
      </c>
      <c r="I69">
        <v>0</v>
      </c>
      <c r="J69" t="s">
        <v>18</v>
      </c>
      <c r="K69" t="s">
        <v>18</v>
      </c>
      <c r="L69" t="s">
        <v>18</v>
      </c>
      <c r="M69" t="s">
        <v>18</v>
      </c>
      <c r="O69">
        <v>39</v>
      </c>
      <c r="P69" t="s">
        <v>482</v>
      </c>
      <c r="Q69" s="8">
        <v>44902.656481481485</v>
      </c>
      <c r="R69" t="s">
        <v>483</v>
      </c>
      <c r="S69" t="s">
        <v>242</v>
      </c>
      <c r="T69">
        <v>1</v>
      </c>
      <c r="U69">
        <v>7.56</v>
      </c>
      <c r="V69" s="4">
        <v>47453</v>
      </c>
      <c r="W69">
        <v>0.26500000000000001</v>
      </c>
      <c r="X69" t="s">
        <v>18</v>
      </c>
      <c r="Y69" t="s">
        <v>18</v>
      </c>
      <c r="Z69" t="s">
        <v>18</v>
      </c>
      <c r="AA69" t="s">
        <v>18</v>
      </c>
      <c r="AC69">
        <v>1</v>
      </c>
      <c r="AE69">
        <v>39</v>
      </c>
      <c r="AF69" s="46"/>
      <c r="AG69" s="59">
        <f t="shared" si="3"/>
        <v>0.26500000000000001</v>
      </c>
    </row>
    <row r="70" spans="1:33" x14ac:dyDescent="0.3">
      <c r="A70">
        <v>61</v>
      </c>
      <c r="B70" t="s">
        <v>636</v>
      </c>
      <c r="C70" s="8">
        <v>44903.872800925928</v>
      </c>
      <c r="D70" t="s">
        <v>637</v>
      </c>
      <c r="E70" t="s">
        <v>242</v>
      </c>
      <c r="F70">
        <v>1</v>
      </c>
      <c r="G70">
        <v>2.996</v>
      </c>
      <c r="H70" s="4">
        <v>18642065</v>
      </c>
      <c r="I70">
        <v>0</v>
      </c>
      <c r="J70" t="s">
        <v>18</v>
      </c>
      <c r="K70" t="s">
        <v>18</v>
      </c>
      <c r="L70" t="s">
        <v>18</v>
      </c>
      <c r="M70" t="s">
        <v>18</v>
      </c>
      <c r="O70">
        <v>61</v>
      </c>
      <c r="P70" t="s">
        <v>636</v>
      </c>
      <c r="Q70" s="8">
        <v>44903.872800925928</v>
      </c>
      <c r="R70" t="s">
        <v>637</v>
      </c>
      <c r="S70" t="s">
        <v>242</v>
      </c>
      <c r="T70">
        <v>1</v>
      </c>
      <c r="U70">
        <v>7.5439999999999996</v>
      </c>
      <c r="V70" s="4">
        <v>58480</v>
      </c>
      <c r="W70">
        <v>0.32700000000000001</v>
      </c>
      <c r="X70" t="s">
        <v>18</v>
      </c>
      <c r="Y70" t="s">
        <v>18</v>
      </c>
      <c r="Z70" t="s">
        <v>18</v>
      </c>
      <c r="AA70" t="s">
        <v>18</v>
      </c>
      <c r="AC70">
        <v>1</v>
      </c>
      <c r="AE70">
        <v>61</v>
      </c>
      <c r="AF70" s="46"/>
      <c r="AG70" s="59">
        <f t="shared" si="3"/>
        <v>0.32700000000000001</v>
      </c>
    </row>
    <row r="71" spans="1:33" x14ac:dyDescent="0.3">
      <c r="A71">
        <v>54</v>
      </c>
      <c r="B71" t="s">
        <v>622</v>
      </c>
      <c r="C71" s="8">
        <v>44903.807118055556</v>
      </c>
      <c r="D71" t="s">
        <v>623</v>
      </c>
      <c r="E71" t="s">
        <v>242</v>
      </c>
      <c r="F71">
        <v>1</v>
      </c>
      <c r="G71">
        <v>3.0030000000000001</v>
      </c>
      <c r="H71" s="4">
        <v>17663105</v>
      </c>
      <c r="I71">
        <v>0</v>
      </c>
      <c r="J71" t="s">
        <v>18</v>
      </c>
      <c r="K71" t="s">
        <v>18</v>
      </c>
      <c r="L71" t="s">
        <v>18</v>
      </c>
      <c r="M71" t="s">
        <v>18</v>
      </c>
      <c r="O71">
        <v>54</v>
      </c>
      <c r="P71" t="s">
        <v>622</v>
      </c>
      <c r="Q71" s="8">
        <v>44903.807118055556</v>
      </c>
      <c r="R71" t="s">
        <v>623</v>
      </c>
      <c r="S71" t="s">
        <v>242</v>
      </c>
      <c r="T71">
        <v>1</v>
      </c>
      <c r="U71">
        <v>7.55</v>
      </c>
      <c r="V71" s="4">
        <v>50937</v>
      </c>
      <c r="W71">
        <v>0.28499999999999998</v>
      </c>
      <c r="X71" t="s">
        <v>18</v>
      </c>
      <c r="Y71" t="s">
        <v>18</v>
      </c>
      <c r="Z71" t="s">
        <v>18</v>
      </c>
      <c r="AA71" t="s">
        <v>18</v>
      </c>
      <c r="AC71">
        <v>1</v>
      </c>
      <c r="AE71">
        <v>54</v>
      </c>
      <c r="AF71" s="46"/>
      <c r="AG71" s="59">
        <f t="shared" si="3"/>
        <v>0.28499999999999998</v>
      </c>
    </row>
    <row r="72" spans="1:33" x14ac:dyDescent="0.3">
      <c r="A72">
        <v>56</v>
      </c>
      <c r="B72" t="s">
        <v>516</v>
      </c>
      <c r="C72" s="8">
        <v>44902.816157407404</v>
      </c>
      <c r="D72" t="s">
        <v>517</v>
      </c>
      <c r="E72" t="s">
        <v>242</v>
      </c>
      <c r="F72">
        <v>1</v>
      </c>
      <c r="G72">
        <v>3.008</v>
      </c>
      <c r="H72" s="4">
        <v>19111074</v>
      </c>
      <c r="I72">
        <v>0</v>
      </c>
      <c r="J72" t="s">
        <v>18</v>
      </c>
      <c r="K72" t="s">
        <v>18</v>
      </c>
      <c r="L72" t="s">
        <v>18</v>
      </c>
      <c r="M72" t="s">
        <v>18</v>
      </c>
      <c r="O72">
        <v>56</v>
      </c>
      <c r="P72" t="s">
        <v>516</v>
      </c>
      <c r="Q72" s="8">
        <v>44902.816157407404</v>
      </c>
      <c r="R72" t="s">
        <v>517</v>
      </c>
      <c r="S72" t="s">
        <v>242</v>
      </c>
      <c r="T72">
        <v>1</v>
      </c>
      <c r="U72">
        <v>7.5579999999999998</v>
      </c>
      <c r="V72" s="4">
        <v>52331</v>
      </c>
      <c r="W72">
        <v>0.29299999999999998</v>
      </c>
      <c r="X72" t="s">
        <v>18</v>
      </c>
      <c r="Y72" t="s">
        <v>18</v>
      </c>
      <c r="Z72" t="s">
        <v>18</v>
      </c>
      <c r="AA72" t="s">
        <v>18</v>
      </c>
      <c r="AC72">
        <v>1</v>
      </c>
      <c r="AE72">
        <v>56</v>
      </c>
      <c r="AF72" s="46"/>
      <c r="AG72" s="59">
        <f t="shared" si="3"/>
        <v>0.29299999999999998</v>
      </c>
    </row>
    <row r="73" spans="1:33" x14ac:dyDescent="0.3">
      <c r="A73">
        <v>61</v>
      </c>
      <c r="B73" t="s">
        <v>526</v>
      </c>
      <c r="C73" s="8">
        <v>44902.863159722219</v>
      </c>
      <c r="D73" t="s">
        <v>527</v>
      </c>
      <c r="E73" t="s">
        <v>242</v>
      </c>
      <c r="F73">
        <v>1</v>
      </c>
      <c r="G73">
        <v>2.996</v>
      </c>
      <c r="H73" s="4">
        <v>19263384</v>
      </c>
      <c r="I73">
        <v>0</v>
      </c>
      <c r="J73" t="s">
        <v>18</v>
      </c>
      <c r="K73" t="s">
        <v>18</v>
      </c>
      <c r="L73" t="s">
        <v>18</v>
      </c>
      <c r="M73" t="s">
        <v>18</v>
      </c>
      <c r="O73">
        <v>61</v>
      </c>
      <c r="P73" t="s">
        <v>526</v>
      </c>
      <c r="Q73" s="8">
        <v>44902.863159722219</v>
      </c>
      <c r="R73" t="s">
        <v>527</v>
      </c>
      <c r="S73" t="s">
        <v>242</v>
      </c>
      <c r="T73">
        <v>1</v>
      </c>
      <c r="U73">
        <v>7.5549999999999997</v>
      </c>
      <c r="V73" s="4">
        <v>58114</v>
      </c>
      <c r="W73">
        <v>0.32500000000000001</v>
      </c>
      <c r="X73" t="s">
        <v>18</v>
      </c>
      <c r="Y73" t="s">
        <v>18</v>
      </c>
      <c r="Z73" t="s">
        <v>18</v>
      </c>
      <c r="AA73" t="s">
        <v>18</v>
      </c>
      <c r="AC73">
        <v>1</v>
      </c>
      <c r="AE73">
        <v>61</v>
      </c>
      <c r="AF73" s="46"/>
      <c r="AG73" s="59">
        <f t="shared" si="3"/>
        <v>0.32500000000000001</v>
      </c>
    </row>
    <row r="74" spans="1:33" x14ac:dyDescent="0.3">
      <c r="A74">
        <v>69</v>
      </c>
      <c r="B74" t="s">
        <v>542</v>
      </c>
      <c r="C74" s="8">
        <v>44902.938240740739</v>
      </c>
      <c r="D74" t="s">
        <v>543</v>
      </c>
      <c r="E74" t="s">
        <v>242</v>
      </c>
      <c r="F74">
        <v>1</v>
      </c>
      <c r="G74">
        <v>2.9950000000000001</v>
      </c>
      <c r="H74" s="4">
        <v>19847477</v>
      </c>
      <c r="I74">
        <v>0</v>
      </c>
      <c r="J74" t="s">
        <v>18</v>
      </c>
      <c r="K74" t="s">
        <v>18</v>
      </c>
      <c r="L74" t="s">
        <v>18</v>
      </c>
      <c r="M74" t="s">
        <v>18</v>
      </c>
      <c r="O74">
        <v>69</v>
      </c>
      <c r="P74" t="s">
        <v>542</v>
      </c>
      <c r="Q74" s="8">
        <v>44902.938240740739</v>
      </c>
      <c r="R74" t="s">
        <v>543</v>
      </c>
      <c r="S74" t="s">
        <v>242</v>
      </c>
      <c r="T74">
        <v>1</v>
      </c>
      <c r="U74">
        <v>7.5449999999999999</v>
      </c>
      <c r="V74" s="4">
        <v>49317</v>
      </c>
      <c r="W74">
        <v>0.27600000000000002</v>
      </c>
      <c r="X74" t="s">
        <v>18</v>
      </c>
      <c r="Y74" t="s">
        <v>18</v>
      </c>
      <c r="Z74" t="s">
        <v>18</v>
      </c>
      <c r="AA74" t="s">
        <v>18</v>
      </c>
      <c r="AC74">
        <v>1</v>
      </c>
      <c r="AE74">
        <v>69</v>
      </c>
      <c r="AF74" s="46"/>
      <c r="AG74" s="59">
        <f t="shared" si="3"/>
        <v>0.27600000000000002</v>
      </c>
    </row>
    <row r="75" spans="1:33" x14ac:dyDescent="0.3">
      <c r="A75">
        <v>22</v>
      </c>
      <c r="B75" t="s">
        <v>558</v>
      </c>
      <c r="C75" s="8">
        <v>44903.506828703707</v>
      </c>
      <c r="D75" t="s">
        <v>559</v>
      </c>
      <c r="E75" t="s">
        <v>242</v>
      </c>
      <c r="F75">
        <v>1</v>
      </c>
      <c r="G75">
        <v>2.9980000000000002</v>
      </c>
      <c r="H75" s="4">
        <v>18194897</v>
      </c>
      <c r="I75">
        <v>0</v>
      </c>
      <c r="J75" t="s">
        <v>18</v>
      </c>
      <c r="K75" t="s">
        <v>18</v>
      </c>
      <c r="L75" t="s">
        <v>18</v>
      </c>
      <c r="M75" t="s">
        <v>18</v>
      </c>
      <c r="O75">
        <v>22</v>
      </c>
      <c r="P75" t="s">
        <v>558</v>
      </c>
      <c r="Q75" s="8">
        <v>44903.506828703707</v>
      </c>
      <c r="R75" t="s">
        <v>559</v>
      </c>
      <c r="S75" t="s">
        <v>242</v>
      </c>
      <c r="T75">
        <v>1</v>
      </c>
      <c r="U75">
        <v>7.5549999999999997</v>
      </c>
      <c r="V75" s="4">
        <v>46615</v>
      </c>
      <c r="W75">
        <v>0.26100000000000001</v>
      </c>
      <c r="X75" t="s">
        <v>18</v>
      </c>
      <c r="Y75" t="s">
        <v>18</v>
      </c>
      <c r="Z75" t="s">
        <v>18</v>
      </c>
      <c r="AA75" t="s">
        <v>18</v>
      </c>
      <c r="AC75">
        <v>1</v>
      </c>
      <c r="AE75">
        <v>22</v>
      </c>
      <c r="AF75" s="46"/>
      <c r="AG75" s="59">
        <f t="shared" si="3"/>
        <v>0.26100000000000001</v>
      </c>
    </row>
    <row r="76" spans="1:33" x14ac:dyDescent="0.3">
      <c r="A76">
        <v>16</v>
      </c>
      <c r="B76" t="s">
        <v>673</v>
      </c>
      <c r="C76" s="8">
        <v>44904.59238425926</v>
      </c>
      <c r="D76" t="s">
        <v>674</v>
      </c>
      <c r="E76" t="s">
        <v>242</v>
      </c>
      <c r="F76">
        <v>1</v>
      </c>
      <c r="G76">
        <v>3.0030000000000001</v>
      </c>
      <c r="H76" s="4">
        <v>17684378</v>
      </c>
      <c r="I76">
        <v>0</v>
      </c>
      <c r="J76" t="s">
        <v>18</v>
      </c>
      <c r="K76" t="s">
        <v>18</v>
      </c>
      <c r="L76" t="s">
        <v>18</v>
      </c>
      <c r="M76" t="s">
        <v>18</v>
      </c>
      <c r="O76">
        <v>16</v>
      </c>
      <c r="P76" t="s">
        <v>673</v>
      </c>
      <c r="Q76" s="8">
        <v>44904.59238425926</v>
      </c>
      <c r="R76" t="s">
        <v>674</v>
      </c>
      <c r="S76" t="s">
        <v>242</v>
      </c>
      <c r="T76">
        <v>1</v>
      </c>
      <c r="U76">
        <v>7.5570000000000004</v>
      </c>
      <c r="V76" s="4">
        <v>53165</v>
      </c>
      <c r="W76">
        <v>0.29699999999999999</v>
      </c>
      <c r="X76" t="s">
        <v>18</v>
      </c>
      <c r="Y76" t="s">
        <v>18</v>
      </c>
      <c r="Z76" t="s">
        <v>18</v>
      </c>
      <c r="AA76" t="s">
        <v>18</v>
      </c>
      <c r="AC76">
        <v>1</v>
      </c>
      <c r="AE76">
        <v>16</v>
      </c>
      <c r="AF76" s="46"/>
      <c r="AG76" s="59">
        <f t="shared" si="3"/>
        <v>0.29699999999999999</v>
      </c>
    </row>
    <row r="77" spans="1:33" x14ac:dyDescent="0.3">
      <c r="A77">
        <v>64</v>
      </c>
      <c r="B77" t="s">
        <v>642</v>
      </c>
      <c r="C77" s="8">
        <v>44903.900937500002</v>
      </c>
      <c r="D77" t="s">
        <v>643</v>
      </c>
      <c r="E77" t="s">
        <v>242</v>
      </c>
      <c r="F77">
        <v>1</v>
      </c>
      <c r="G77">
        <v>3.0070000000000001</v>
      </c>
      <c r="H77" s="4">
        <v>18508959</v>
      </c>
      <c r="I77">
        <v>0</v>
      </c>
      <c r="J77" t="s">
        <v>18</v>
      </c>
      <c r="K77" t="s">
        <v>18</v>
      </c>
      <c r="L77" t="s">
        <v>18</v>
      </c>
      <c r="M77" t="s">
        <v>18</v>
      </c>
      <c r="O77">
        <v>64</v>
      </c>
      <c r="P77" t="s">
        <v>642</v>
      </c>
      <c r="Q77" s="8">
        <v>44903.900937500002</v>
      </c>
      <c r="R77" t="s">
        <v>643</v>
      </c>
      <c r="S77" t="s">
        <v>242</v>
      </c>
      <c r="T77">
        <v>1</v>
      </c>
      <c r="U77">
        <v>7.5549999999999997</v>
      </c>
      <c r="V77" s="4">
        <v>88282</v>
      </c>
      <c r="W77">
        <v>0.49399999999999999</v>
      </c>
      <c r="X77" t="s">
        <v>18</v>
      </c>
      <c r="Y77" t="s">
        <v>18</v>
      </c>
      <c r="Z77" t="s">
        <v>18</v>
      </c>
      <c r="AA77" t="s">
        <v>18</v>
      </c>
      <c r="AC77">
        <v>1</v>
      </c>
      <c r="AE77">
        <v>64</v>
      </c>
      <c r="AF77" s="46"/>
      <c r="AG77" s="59">
        <f t="shared" ref="AG77:AG83" si="4">W77</f>
        <v>0.49399999999999999</v>
      </c>
    </row>
    <row r="78" spans="1:33" x14ac:dyDescent="0.3">
      <c r="A78">
        <v>44</v>
      </c>
      <c r="B78" t="s">
        <v>602</v>
      </c>
      <c r="C78" s="8">
        <v>44903.713252314818</v>
      </c>
      <c r="D78" t="s">
        <v>603</v>
      </c>
      <c r="E78" t="s">
        <v>242</v>
      </c>
      <c r="F78">
        <v>1</v>
      </c>
      <c r="G78">
        <v>2.9990000000000001</v>
      </c>
      <c r="H78" s="4">
        <v>18119086</v>
      </c>
      <c r="I78">
        <v>0</v>
      </c>
      <c r="J78" t="s">
        <v>18</v>
      </c>
      <c r="K78" t="s">
        <v>18</v>
      </c>
      <c r="L78" t="s">
        <v>18</v>
      </c>
      <c r="M78" t="s">
        <v>18</v>
      </c>
      <c r="O78">
        <v>44</v>
      </c>
      <c r="P78" t="s">
        <v>602</v>
      </c>
      <c r="Q78" s="8">
        <v>44903.713252314818</v>
      </c>
      <c r="R78" t="s">
        <v>603</v>
      </c>
      <c r="S78" t="s">
        <v>242</v>
      </c>
      <c r="T78">
        <v>1</v>
      </c>
      <c r="U78">
        <v>7.5460000000000003</v>
      </c>
      <c r="V78" s="4">
        <v>91385</v>
      </c>
      <c r="W78">
        <v>0.51100000000000001</v>
      </c>
      <c r="X78" t="s">
        <v>18</v>
      </c>
      <c r="Y78" t="s">
        <v>18</v>
      </c>
      <c r="Z78" t="s">
        <v>18</v>
      </c>
      <c r="AA78" t="s">
        <v>18</v>
      </c>
      <c r="AC78">
        <v>1</v>
      </c>
      <c r="AE78">
        <v>44</v>
      </c>
      <c r="AF78" s="46"/>
      <c r="AG78" s="59">
        <f t="shared" si="4"/>
        <v>0.51100000000000001</v>
      </c>
    </row>
    <row r="79" spans="1:33" x14ac:dyDescent="0.3">
      <c r="A79">
        <v>28</v>
      </c>
      <c r="B79" t="s">
        <v>570</v>
      </c>
      <c r="C79" s="8">
        <v>44903.563206018516</v>
      </c>
      <c r="D79" t="s">
        <v>571</v>
      </c>
      <c r="E79" t="s">
        <v>242</v>
      </c>
      <c r="F79">
        <v>1</v>
      </c>
      <c r="G79">
        <v>3.0030000000000001</v>
      </c>
      <c r="H79" s="4">
        <v>18290757</v>
      </c>
      <c r="I79">
        <v>0</v>
      </c>
      <c r="J79" t="s">
        <v>18</v>
      </c>
      <c r="K79" t="s">
        <v>18</v>
      </c>
      <c r="L79" t="s">
        <v>18</v>
      </c>
      <c r="M79" t="s">
        <v>18</v>
      </c>
      <c r="O79">
        <v>28</v>
      </c>
      <c r="P79" t="s">
        <v>570</v>
      </c>
      <c r="Q79" s="8">
        <v>44903.563206018516</v>
      </c>
      <c r="R79" t="s">
        <v>571</v>
      </c>
      <c r="S79" t="s">
        <v>242</v>
      </c>
      <c r="T79">
        <v>1</v>
      </c>
      <c r="U79">
        <v>7.5549999999999997</v>
      </c>
      <c r="V79" s="4">
        <v>97551</v>
      </c>
      <c r="W79">
        <v>0.54600000000000004</v>
      </c>
      <c r="X79" t="s">
        <v>18</v>
      </c>
      <c r="Y79" t="s">
        <v>18</v>
      </c>
      <c r="Z79" t="s">
        <v>18</v>
      </c>
      <c r="AA79" t="s">
        <v>18</v>
      </c>
      <c r="AC79">
        <v>1</v>
      </c>
      <c r="AE79">
        <v>28</v>
      </c>
      <c r="AF79" s="46"/>
      <c r="AG79" s="59">
        <f t="shared" si="4"/>
        <v>0.54600000000000004</v>
      </c>
    </row>
    <row r="80" spans="1:33" x14ac:dyDescent="0.3">
      <c r="A80">
        <v>58</v>
      </c>
      <c r="B80" t="s">
        <v>520</v>
      </c>
      <c r="C80" s="8">
        <v>44902.834988425922</v>
      </c>
      <c r="D80" t="s">
        <v>521</v>
      </c>
      <c r="E80" t="s">
        <v>242</v>
      </c>
      <c r="F80">
        <v>1</v>
      </c>
      <c r="G80">
        <v>2.996</v>
      </c>
      <c r="H80" s="4">
        <v>19704524</v>
      </c>
      <c r="I80">
        <v>0</v>
      </c>
      <c r="J80" t="s">
        <v>18</v>
      </c>
      <c r="K80" t="s">
        <v>18</v>
      </c>
      <c r="L80" t="s">
        <v>18</v>
      </c>
      <c r="M80" t="s">
        <v>18</v>
      </c>
      <c r="O80">
        <v>58</v>
      </c>
      <c r="P80" t="s">
        <v>520</v>
      </c>
      <c r="Q80" s="8">
        <v>44902.834988425922</v>
      </c>
      <c r="R80" t="s">
        <v>521</v>
      </c>
      <c r="S80" t="s">
        <v>242</v>
      </c>
      <c r="T80">
        <v>1</v>
      </c>
      <c r="U80">
        <v>7.5490000000000004</v>
      </c>
      <c r="V80" s="4">
        <v>123183</v>
      </c>
      <c r="W80">
        <v>0.69</v>
      </c>
      <c r="X80" t="s">
        <v>18</v>
      </c>
      <c r="Y80" t="s">
        <v>18</v>
      </c>
      <c r="Z80" t="s">
        <v>18</v>
      </c>
      <c r="AA80" t="s">
        <v>18</v>
      </c>
      <c r="AC80">
        <v>1</v>
      </c>
      <c r="AE80">
        <v>58</v>
      </c>
      <c r="AF80" s="46"/>
      <c r="AG80" s="59">
        <f t="shared" si="4"/>
        <v>0.69</v>
      </c>
    </row>
    <row r="81" spans="1:33" x14ac:dyDescent="0.3">
      <c r="A81">
        <v>38</v>
      </c>
      <c r="B81" t="s">
        <v>590</v>
      </c>
      <c r="C81" s="8">
        <v>44903.656990740739</v>
      </c>
      <c r="D81" t="s">
        <v>591</v>
      </c>
      <c r="E81" t="s">
        <v>242</v>
      </c>
      <c r="F81">
        <v>1</v>
      </c>
      <c r="G81">
        <v>2.9980000000000002</v>
      </c>
      <c r="H81" s="4">
        <v>18085874</v>
      </c>
      <c r="I81">
        <v>0</v>
      </c>
      <c r="J81" t="s">
        <v>18</v>
      </c>
      <c r="K81" t="s">
        <v>18</v>
      </c>
      <c r="L81" t="s">
        <v>18</v>
      </c>
      <c r="M81" t="s">
        <v>18</v>
      </c>
      <c r="O81">
        <v>38</v>
      </c>
      <c r="P81" t="s">
        <v>590</v>
      </c>
      <c r="Q81" s="8">
        <v>44903.656990740739</v>
      </c>
      <c r="R81" t="s">
        <v>591</v>
      </c>
      <c r="S81" t="s">
        <v>242</v>
      </c>
      <c r="T81">
        <v>1</v>
      </c>
      <c r="U81">
        <v>7.5519999999999996</v>
      </c>
      <c r="V81" s="4">
        <v>116943</v>
      </c>
      <c r="W81">
        <v>0.65500000000000003</v>
      </c>
      <c r="X81" t="s">
        <v>18</v>
      </c>
      <c r="Y81" t="s">
        <v>18</v>
      </c>
      <c r="Z81" t="s">
        <v>18</v>
      </c>
      <c r="AA81" t="s">
        <v>18</v>
      </c>
      <c r="AC81">
        <v>1</v>
      </c>
      <c r="AE81">
        <v>38</v>
      </c>
      <c r="AF81" s="46"/>
      <c r="AG81" s="59">
        <f t="shared" si="4"/>
        <v>0.65500000000000003</v>
      </c>
    </row>
    <row r="82" spans="1:33" x14ac:dyDescent="0.3">
      <c r="A82">
        <v>36</v>
      </c>
      <c r="B82" t="s">
        <v>476</v>
      </c>
      <c r="C82" s="8">
        <v>44902.628287037034</v>
      </c>
      <c r="D82" t="s">
        <v>477</v>
      </c>
      <c r="E82" t="s">
        <v>242</v>
      </c>
      <c r="F82">
        <v>1</v>
      </c>
      <c r="G82">
        <v>2.9969999999999999</v>
      </c>
      <c r="H82" s="4">
        <v>20582893</v>
      </c>
      <c r="I82">
        <v>0</v>
      </c>
      <c r="J82" t="s">
        <v>18</v>
      </c>
      <c r="K82" t="s">
        <v>18</v>
      </c>
      <c r="L82" t="s">
        <v>18</v>
      </c>
      <c r="M82" t="s">
        <v>18</v>
      </c>
      <c r="O82">
        <v>36</v>
      </c>
      <c r="P82" t="s">
        <v>476</v>
      </c>
      <c r="Q82" s="8">
        <v>44902.628287037034</v>
      </c>
      <c r="R82" t="s">
        <v>477</v>
      </c>
      <c r="S82" t="s">
        <v>242</v>
      </c>
      <c r="T82">
        <v>1</v>
      </c>
      <c r="U82">
        <v>7.548</v>
      </c>
      <c r="V82" s="4">
        <v>121226</v>
      </c>
      <c r="W82">
        <v>0.67900000000000005</v>
      </c>
      <c r="X82" t="s">
        <v>18</v>
      </c>
      <c r="Y82" t="s">
        <v>18</v>
      </c>
      <c r="Z82" t="s">
        <v>18</v>
      </c>
      <c r="AA82" t="s">
        <v>18</v>
      </c>
      <c r="AC82">
        <v>1</v>
      </c>
      <c r="AE82">
        <v>36</v>
      </c>
      <c r="AF82" s="46"/>
      <c r="AG82" s="59">
        <f t="shared" si="4"/>
        <v>0.67900000000000005</v>
      </c>
    </row>
    <row r="83" spans="1:33" x14ac:dyDescent="0.3">
      <c r="A83">
        <v>17</v>
      </c>
      <c r="B83" t="s">
        <v>675</v>
      </c>
      <c r="C83" s="8">
        <v>44904.601805555554</v>
      </c>
      <c r="D83" t="s">
        <v>676</v>
      </c>
      <c r="E83" t="s">
        <v>242</v>
      </c>
      <c r="F83">
        <v>1</v>
      </c>
      <c r="G83">
        <v>2.9969999999999999</v>
      </c>
      <c r="H83" s="4">
        <v>17462645</v>
      </c>
      <c r="I83">
        <v>0</v>
      </c>
      <c r="J83" t="s">
        <v>18</v>
      </c>
      <c r="K83" t="s">
        <v>18</v>
      </c>
      <c r="L83" t="s">
        <v>18</v>
      </c>
      <c r="M83" t="s">
        <v>18</v>
      </c>
      <c r="O83">
        <v>17</v>
      </c>
      <c r="P83" t="s">
        <v>675</v>
      </c>
      <c r="Q83" s="8">
        <v>44904.601805555554</v>
      </c>
      <c r="R83" t="s">
        <v>676</v>
      </c>
      <c r="S83" t="s">
        <v>242</v>
      </c>
      <c r="T83">
        <v>1</v>
      </c>
      <c r="U83">
        <v>7.5490000000000004</v>
      </c>
      <c r="V83" s="4">
        <v>61255</v>
      </c>
      <c r="W83">
        <v>0.34300000000000003</v>
      </c>
      <c r="X83" t="s">
        <v>18</v>
      </c>
      <c r="Y83" t="s">
        <v>18</v>
      </c>
      <c r="Z83" t="s">
        <v>18</v>
      </c>
      <c r="AA83" t="s">
        <v>18</v>
      </c>
      <c r="AC83">
        <v>1</v>
      </c>
      <c r="AE83">
        <v>17</v>
      </c>
      <c r="AF83" s="46"/>
      <c r="AG83" s="59">
        <f t="shared" si="4"/>
        <v>0.34300000000000003</v>
      </c>
    </row>
    <row r="84" spans="1:33" x14ac:dyDescent="0.3">
      <c r="A84">
        <v>25</v>
      </c>
      <c r="B84" t="s">
        <v>454</v>
      </c>
      <c r="C84" s="8">
        <v>44902.525081018517</v>
      </c>
      <c r="D84" t="s">
        <v>455</v>
      </c>
      <c r="E84" t="s">
        <v>242</v>
      </c>
      <c r="F84">
        <v>1</v>
      </c>
      <c r="G84">
        <v>3</v>
      </c>
      <c r="H84" s="4">
        <v>20207163</v>
      </c>
      <c r="I84">
        <v>0</v>
      </c>
      <c r="J84" t="s">
        <v>18</v>
      </c>
      <c r="K84" t="s">
        <v>18</v>
      </c>
      <c r="L84" t="s">
        <v>18</v>
      </c>
      <c r="M84" t="s">
        <v>18</v>
      </c>
      <c r="O84">
        <v>25</v>
      </c>
      <c r="P84" t="s">
        <v>454</v>
      </c>
      <c r="Q84" s="8">
        <v>44902.525081018517</v>
      </c>
      <c r="R84" t="s">
        <v>455</v>
      </c>
      <c r="S84" t="s">
        <v>242</v>
      </c>
      <c r="T84">
        <v>1</v>
      </c>
      <c r="U84">
        <v>7.5529999999999999</v>
      </c>
      <c r="V84" s="4">
        <v>58026</v>
      </c>
      <c r="W84">
        <v>0.32500000000000001</v>
      </c>
      <c r="X84" t="s">
        <v>18</v>
      </c>
      <c r="Y84" t="s">
        <v>18</v>
      </c>
      <c r="Z84" t="s">
        <v>18</v>
      </c>
      <c r="AA84" t="s">
        <v>18</v>
      </c>
      <c r="AC84">
        <v>1</v>
      </c>
      <c r="AE84">
        <v>25</v>
      </c>
      <c r="AF84" s="46"/>
      <c r="AG84" s="59">
        <f>W84</f>
        <v>0.32500000000000001</v>
      </c>
    </row>
    <row r="85" spans="1:33" x14ac:dyDescent="0.3">
      <c r="A85">
        <v>62</v>
      </c>
      <c r="B85" t="s">
        <v>638</v>
      </c>
      <c r="C85" s="8">
        <v>44903.882175925923</v>
      </c>
      <c r="D85" t="s">
        <v>639</v>
      </c>
      <c r="E85" t="s">
        <v>242</v>
      </c>
      <c r="F85">
        <v>1</v>
      </c>
      <c r="G85">
        <v>3.0110000000000001</v>
      </c>
      <c r="H85" s="4">
        <v>18143104</v>
      </c>
      <c r="I85">
        <v>0</v>
      </c>
      <c r="J85" t="s">
        <v>18</v>
      </c>
      <c r="K85" t="s">
        <v>18</v>
      </c>
      <c r="L85" t="s">
        <v>18</v>
      </c>
      <c r="M85" t="s">
        <v>18</v>
      </c>
      <c r="O85">
        <v>62</v>
      </c>
      <c r="P85" t="s">
        <v>638</v>
      </c>
      <c r="Q85" s="8">
        <v>44903.882175925923</v>
      </c>
      <c r="R85" t="s">
        <v>639</v>
      </c>
      <c r="S85" t="s">
        <v>242</v>
      </c>
      <c r="T85">
        <v>1</v>
      </c>
      <c r="U85">
        <v>7.548</v>
      </c>
      <c r="V85" s="4">
        <v>61150</v>
      </c>
      <c r="W85">
        <v>0.34200000000000003</v>
      </c>
      <c r="X85" t="s">
        <v>18</v>
      </c>
      <c r="Y85" t="s">
        <v>18</v>
      </c>
      <c r="Z85" t="s">
        <v>18</v>
      </c>
      <c r="AA85" t="s">
        <v>18</v>
      </c>
      <c r="AC85">
        <v>1</v>
      </c>
      <c r="AE85">
        <v>62</v>
      </c>
      <c r="AF85" s="46"/>
      <c r="AG85" s="59">
        <f>W85</f>
        <v>0.34200000000000003</v>
      </c>
    </row>
    <row r="86" spans="1:33" x14ac:dyDescent="0.3">
      <c r="A86">
        <v>41</v>
      </c>
      <c r="B86" t="s">
        <v>596</v>
      </c>
      <c r="C86" s="8">
        <v>44903.685081018521</v>
      </c>
      <c r="D86" t="s">
        <v>597</v>
      </c>
      <c r="E86" t="s">
        <v>242</v>
      </c>
      <c r="F86">
        <v>1</v>
      </c>
      <c r="G86">
        <v>3.0049999999999999</v>
      </c>
      <c r="H86" s="4">
        <v>18401038</v>
      </c>
      <c r="I86">
        <v>0</v>
      </c>
      <c r="J86" t="s">
        <v>18</v>
      </c>
      <c r="K86" t="s">
        <v>18</v>
      </c>
      <c r="L86" t="s">
        <v>18</v>
      </c>
      <c r="M86" t="s">
        <v>18</v>
      </c>
      <c r="O86">
        <v>41</v>
      </c>
      <c r="P86" t="s">
        <v>596</v>
      </c>
      <c r="Q86" s="8">
        <v>44903.685081018521</v>
      </c>
      <c r="R86" t="s">
        <v>597</v>
      </c>
      <c r="S86" t="s">
        <v>242</v>
      </c>
      <c r="T86">
        <v>1</v>
      </c>
      <c r="U86">
        <v>7.5469999999999997</v>
      </c>
      <c r="V86" s="4">
        <v>114632</v>
      </c>
      <c r="W86">
        <v>0.64200000000000002</v>
      </c>
      <c r="X86" t="s">
        <v>18</v>
      </c>
      <c r="Y86" t="s">
        <v>18</v>
      </c>
      <c r="Z86" t="s">
        <v>18</v>
      </c>
      <c r="AA86" t="s">
        <v>18</v>
      </c>
      <c r="AC86">
        <v>1</v>
      </c>
      <c r="AE86">
        <v>41</v>
      </c>
      <c r="AF86" s="46"/>
      <c r="AG86" s="59">
        <f>W86</f>
        <v>0.64200000000000002</v>
      </c>
    </row>
    <row r="87" spans="1:33" x14ac:dyDescent="0.3">
      <c r="A87">
        <v>33</v>
      </c>
      <c r="B87" t="s">
        <v>470</v>
      </c>
      <c r="C87" s="8">
        <v>44902.600138888891</v>
      </c>
      <c r="D87" t="s">
        <v>471</v>
      </c>
      <c r="E87" t="s">
        <v>242</v>
      </c>
      <c r="F87">
        <v>1</v>
      </c>
      <c r="G87">
        <v>3.0070000000000001</v>
      </c>
      <c r="H87" s="4">
        <v>20320704</v>
      </c>
      <c r="I87">
        <v>0</v>
      </c>
      <c r="J87" t="s">
        <v>18</v>
      </c>
      <c r="K87" t="s">
        <v>18</v>
      </c>
      <c r="L87" t="s">
        <v>18</v>
      </c>
      <c r="M87" t="s">
        <v>18</v>
      </c>
      <c r="O87">
        <v>33</v>
      </c>
      <c r="P87" t="s">
        <v>470</v>
      </c>
      <c r="Q87" s="8">
        <v>44902.600138888891</v>
      </c>
      <c r="R87" t="s">
        <v>471</v>
      </c>
      <c r="S87" t="s">
        <v>242</v>
      </c>
      <c r="T87">
        <v>1</v>
      </c>
      <c r="U87">
        <v>7.5510000000000002</v>
      </c>
      <c r="V87" s="4">
        <v>106772</v>
      </c>
      <c r="W87">
        <v>0.59799999999999998</v>
      </c>
      <c r="X87" t="s">
        <v>18</v>
      </c>
      <c r="Y87" t="s">
        <v>18</v>
      </c>
      <c r="Z87" t="s">
        <v>18</v>
      </c>
      <c r="AA87" t="s">
        <v>18</v>
      </c>
      <c r="AC87">
        <v>1</v>
      </c>
      <c r="AE87">
        <v>33</v>
      </c>
      <c r="AF87" s="46"/>
      <c r="AG87" s="59">
        <f>W87</f>
        <v>0.59799999999999998</v>
      </c>
    </row>
    <row r="88" spans="1:33" x14ac:dyDescent="0.3">
      <c r="A88">
        <v>46</v>
      </c>
      <c r="B88" t="s">
        <v>606</v>
      </c>
      <c r="C88" s="8">
        <v>44903.73201388889</v>
      </c>
      <c r="D88" t="s">
        <v>607</v>
      </c>
      <c r="E88" t="s">
        <v>242</v>
      </c>
      <c r="F88">
        <v>1</v>
      </c>
      <c r="G88">
        <v>3.0089999999999999</v>
      </c>
      <c r="H88" s="4">
        <v>18153252</v>
      </c>
      <c r="I88">
        <v>0</v>
      </c>
      <c r="J88" t="s">
        <v>18</v>
      </c>
      <c r="K88" t="s">
        <v>18</v>
      </c>
      <c r="L88" t="s">
        <v>18</v>
      </c>
      <c r="M88" t="s">
        <v>18</v>
      </c>
      <c r="O88">
        <v>46</v>
      </c>
      <c r="P88" t="s">
        <v>606</v>
      </c>
      <c r="Q88" s="8">
        <v>44903.73201388889</v>
      </c>
      <c r="R88" t="s">
        <v>607</v>
      </c>
      <c r="S88" t="s">
        <v>242</v>
      </c>
      <c r="T88">
        <v>1</v>
      </c>
      <c r="U88">
        <v>7.5510000000000002</v>
      </c>
      <c r="V88" s="4">
        <v>104714</v>
      </c>
      <c r="W88">
        <v>0.58599999999999997</v>
      </c>
      <c r="X88" t="s">
        <v>18</v>
      </c>
      <c r="Y88" t="s">
        <v>18</v>
      </c>
      <c r="Z88" t="s">
        <v>18</v>
      </c>
      <c r="AA88" t="s">
        <v>18</v>
      </c>
      <c r="AC88">
        <v>1</v>
      </c>
      <c r="AE88">
        <v>46</v>
      </c>
      <c r="AF88" s="46"/>
      <c r="AG88" s="59">
        <f>W88</f>
        <v>0.58599999999999997</v>
      </c>
    </row>
    <row r="89" spans="1:33" x14ac:dyDescent="0.3">
      <c r="C89" s="8"/>
      <c r="D89" t="s">
        <v>659</v>
      </c>
      <c r="H89" s="4"/>
      <c r="Q89" s="8"/>
      <c r="V89" s="4"/>
      <c r="AF89" s="46"/>
      <c r="AG89" s="59"/>
    </row>
    <row r="90" spans="1:33" x14ac:dyDescent="0.3">
      <c r="C90" s="8"/>
      <c r="D90" t="s">
        <v>660</v>
      </c>
      <c r="H90" s="4"/>
      <c r="Q90" s="8"/>
      <c r="V90" s="4"/>
      <c r="AF90" s="46"/>
      <c r="AG90" s="59"/>
    </row>
    <row r="91" spans="1:33" x14ac:dyDescent="0.3">
      <c r="C91" s="8"/>
      <c r="D91" t="s">
        <v>661</v>
      </c>
      <c r="H91" s="4"/>
      <c r="Q91" s="8"/>
      <c r="V91" s="4"/>
      <c r="AF91" s="46"/>
      <c r="AG91" s="59"/>
    </row>
    <row r="92" spans="1:33" x14ac:dyDescent="0.3">
      <c r="A92">
        <v>25</v>
      </c>
      <c r="B92" t="s">
        <v>564</v>
      </c>
      <c r="C92" s="8">
        <v>44903.53502314815</v>
      </c>
      <c r="D92" t="s">
        <v>565</v>
      </c>
      <c r="E92" t="s">
        <v>242</v>
      </c>
      <c r="F92">
        <v>1</v>
      </c>
      <c r="G92">
        <v>2.9929999999999999</v>
      </c>
      <c r="H92" s="4">
        <v>17728821</v>
      </c>
      <c r="I92">
        <v>0</v>
      </c>
      <c r="J92" t="s">
        <v>18</v>
      </c>
      <c r="K92" t="s">
        <v>18</v>
      </c>
      <c r="L92" t="s">
        <v>18</v>
      </c>
      <c r="M92" t="s">
        <v>18</v>
      </c>
      <c r="O92">
        <v>25</v>
      </c>
      <c r="P92" t="s">
        <v>564</v>
      </c>
      <c r="Q92" s="8">
        <v>44903.53502314815</v>
      </c>
      <c r="R92" t="s">
        <v>565</v>
      </c>
      <c r="S92" t="s">
        <v>242</v>
      </c>
      <c r="T92">
        <v>1</v>
      </c>
      <c r="U92">
        <v>7.5449999999999999</v>
      </c>
      <c r="V92" s="4">
        <v>109481</v>
      </c>
      <c r="W92">
        <v>0.61299999999999999</v>
      </c>
      <c r="X92" t="s">
        <v>18</v>
      </c>
      <c r="Y92" t="s">
        <v>18</v>
      </c>
      <c r="Z92" t="s">
        <v>18</v>
      </c>
      <c r="AA92" t="s">
        <v>18</v>
      </c>
      <c r="AC92">
        <v>1</v>
      </c>
      <c r="AE92">
        <v>25</v>
      </c>
      <c r="AF92" s="46"/>
      <c r="AG92" s="59">
        <f>W92</f>
        <v>0.61299999999999999</v>
      </c>
    </row>
    <row r="93" spans="1:33" x14ac:dyDescent="0.3">
      <c r="A93">
        <v>43</v>
      </c>
      <c r="B93" t="s">
        <v>600</v>
      </c>
      <c r="C93" s="8">
        <v>44903.703842592593</v>
      </c>
      <c r="D93" t="s">
        <v>601</v>
      </c>
      <c r="E93" t="s">
        <v>242</v>
      </c>
      <c r="F93">
        <v>1</v>
      </c>
      <c r="G93">
        <v>3.0089999999999999</v>
      </c>
      <c r="H93" s="4">
        <v>18050780</v>
      </c>
      <c r="I93">
        <v>0</v>
      </c>
      <c r="J93" t="s">
        <v>18</v>
      </c>
      <c r="K93" t="s">
        <v>18</v>
      </c>
      <c r="L93" t="s">
        <v>18</v>
      </c>
      <c r="M93" t="s">
        <v>18</v>
      </c>
      <c r="O93">
        <v>43</v>
      </c>
      <c r="P93" t="s">
        <v>600</v>
      </c>
      <c r="Q93" s="8">
        <v>44903.703842592593</v>
      </c>
      <c r="R93" t="s">
        <v>601</v>
      </c>
      <c r="S93" t="s">
        <v>242</v>
      </c>
      <c r="T93">
        <v>1</v>
      </c>
      <c r="U93">
        <v>7.5490000000000004</v>
      </c>
      <c r="V93" s="4">
        <v>114194</v>
      </c>
      <c r="W93">
        <v>0.63900000000000001</v>
      </c>
      <c r="X93" t="s">
        <v>18</v>
      </c>
      <c r="Y93" t="s">
        <v>18</v>
      </c>
      <c r="Z93" t="s">
        <v>18</v>
      </c>
      <c r="AA93" t="s">
        <v>18</v>
      </c>
      <c r="AC93">
        <v>1</v>
      </c>
      <c r="AE93">
        <v>43</v>
      </c>
      <c r="AF93" s="46"/>
      <c r="AG93" s="59">
        <f>W93</f>
        <v>0.63900000000000001</v>
      </c>
    </row>
    <row r="94" spans="1:33" x14ac:dyDescent="0.3">
      <c r="A94">
        <v>52</v>
      </c>
      <c r="B94" t="s">
        <v>618</v>
      </c>
      <c r="C94" s="8">
        <v>44903.788287037038</v>
      </c>
      <c r="D94" t="s">
        <v>619</v>
      </c>
      <c r="E94" t="s">
        <v>242</v>
      </c>
      <c r="F94">
        <v>1</v>
      </c>
      <c r="G94">
        <v>3.0070000000000001</v>
      </c>
      <c r="H94" s="4">
        <v>17972146</v>
      </c>
      <c r="I94">
        <v>0</v>
      </c>
      <c r="J94" t="s">
        <v>18</v>
      </c>
      <c r="K94" t="s">
        <v>18</v>
      </c>
      <c r="L94" t="s">
        <v>18</v>
      </c>
      <c r="M94" t="s">
        <v>18</v>
      </c>
      <c r="O94">
        <v>52</v>
      </c>
      <c r="P94" t="s">
        <v>618</v>
      </c>
      <c r="Q94" s="8">
        <v>44903.788287037038</v>
      </c>
      <c r="R94" t="s">
        <v>619</v>
      </c>
      <c r="S94" t="s">
        <v>242</v>
      </c>
      <c r="T94">
        <v>1</v>
      </c>
      <c r="U94">
        <v>7.5490000000000004</v>
      </c>
      <c r="V94" s="4">
        <v>103791</v>
      </c>
      <c r="W94">
        <v>0.58099999999999996</v>
      </c>
      <c r="X94" t="s">
        <v>18</v>
      </c>
      <c r="Y94" t="s">
        <v>18</v>
      </c>
      <c r="Z94" t="s">
        <v>18</v>
      </c>
      <c r="AA94" t="s">
        <v>18</v>
      </c>
      <c r="AC94">
        <v>1</v>
      </c>
      <c r="AE94">
        <v>52</v>
      </c>
      <c r="AF94" s="46"/>
      <c r="AG94" s="59">
        <f>W94</f>
        <v>0.58099999999999996</v>
      </c>
    </row>
    <row r="95" spans="1:33" x14ac:dyDescent="0.3">
      <c r="A95">
        <v>23</v>
      </c>
      <c r="B95" t="s">
        <v>560</v>
      </c>
      <c r="C95" s="8">
        <v>44903.516226851854</v>
      </c>
      <c r="D95" t="s">
        <v>561</v>
      </c>
      <c r="E95" t="s">
        <v>242</v>
      </c>
      <c r="F95">
        <v>1</v>
      </c>
      <c r="G95">
        <v>2.9950000000000001</v>
      </c>
      <c r="H95" s="4">
        <v>18294316</v>
      </c>
      <c r="I95">
        <v>0</v>
      </c>
      <c r="J95" t="s">
        <v>18</v>
      </c>
      <c r="K95" t="s">
        <v>18</v>
      </c>
      <c r="L95" t="s">
        <v>18</v>
      </c>
      <c r="M95" t="s">
        <v>18</v>
      </c>
      <c r="O95">
        <v>23</v>
      </c>
      <c r="P95" t="s">
        <v>560</v>
      </c>
      <c r="Q95" s="8">
        <v>44903.516226851854</v>
      </c>
      <c r="R95" t="s">
        <v>561</v>
      </c>
      <c r="S95" t="s">
        <v>242</v>
      </c>
      <c r="T95">
        <v>1</v>
      </c>
      <c r="U95">
        <v>7.5529999999999999</v>
      </c>
      <c r="V95" s="4">
        <v>62816</v>
      </c>
      <c r="W95">
        <v>0.35099999999999998</v>
      </c>
      <c r="X95" t="s">
        <v>18</v>
      </c>
      <c r="Y95" t="s">
        <v>18</v>
      </c>
      <c r="Z95" t="s">
        <v>18</v>
      </c>
      <c r="AA95" t="s">
        <v>18</v>
      </c>
      <c r="AC95">
        <v>1</v>
      </c>
      <c r="AE95">
        <v>23</v>
      </c>
      <c r="AF95" s="46"/>
      <c r="AG95" s="59">
        <f>W95</f>
        <v>0.35099999999999998</v>
      </c>
    </row>
    <row r="96" spans="1:33" x14ac:dyDescent="0.3">
      <c r="A96">
        <v>48</v>
      </c>
      <c r="B96" t="s">
        <v>610</v>
      </c>
      <c r="C96" s="8">
        <v>44903.750787037039</v>
      </c>
      <c r="D96" t="s">
        <v>611</v>
      </c>
      <c r="E96" t="s">
        <v>242</v>
      </c>
      <c r="F96">
        <v>1</v>
      </c>
      <c r="G96">
        <v>3.01</v>
      </c>
      <c r="H96" s="4">
        <v>18440359</v>
      </c>
      <c r="I96">
        <v>0</v>
      </c>
      <c r="J96" t="s">
        <v>18</v>
      </c>
      <c r="K96" t="s">
        <v>18</v>
      </c>
      <c r="L96" t="s">
        <v>18</v>
      </c>
      <c r="M96" t="s">
        <v>18</v>
      </c>
      <c r="O96">
        <v>48</v>
      </c>
      <c r="P96" t="s">
        <v>610</v>
      </c>
      <c r="Q96" s="8">
        <v>44903.750787037039</v>
      </c>
      <c r="R96" t="s">
        <v>611</v>
      </c>
      <c r="S96" t="s">
        <v>242</v>
      </c>
      <c r="T96">
        <v>1</v>
      </c>
      <c r="U96">
        <v>7.55</v>
      </c>
      <c r="V96" s="4">
        <v>64602</v>
      </c>
      <c r="W96">
        <v>0.36099999999999999</v>
      </c>
      <c r="X96" t="s">
        <v>18</v>
      </c>
      <c r="Y96" t="s">
        <v>18</v>
      </c>
      <c r="Z96" t="s">
        <v>18</v>
      </c>
      <c r="AA96" t="s">
        <v>18</v>
      </c>
      <c r="AC96">
        <v>1</v>
      </c>
      <c r="AE96">
        <v>48</v>
      </c>
      <c r="AF96" s="46"/>
      <c r="AG96" s="59">
        <f>W96</f>
        <v>0.36099999999999999</v>
      </c>
    </row>
    <row r="97" spans="1:33" x14ac:dyDescent="0.3">
      <c r="C97" s="8"/>
      <c r="D97" t="s">
        <v>662</v>
      </c>
      <c r="H97" s="4"/>
      <c r="Q97" s="8"/>
      <c r="V97" s="4"/>
      <c r="AF97" s="46"/>
      <c r="AG97" s="59"/>
    </row>
    <row r="98" spans="1:33" x14ac:dyDescent="0.3">
      <c r="A98">
        <v>68</v>
      </c>
      <c r="B98" t="s">
        <v>650</v>
      </c>
      <c r="C98" s="8">
        <v>44903.938460648147</v>
      </c>
      <c r="D98" t="s">
        <v>651</v>
      </c>
      <c r="E98" t="s">
        <v>242</v>
      </c>
      <c r="F98">
        <v>1</v>
      </c>
      <c r="G98">
        <v>2.996</v>
      </c>
      <c r="H98" s="4">
        <v>18718488</v>
      </c>
      <c r="I98">
        <v>0</v>
      </c>
      <c r="J98" t="s">
        <v>18</v>
      </c>
      <c r="K98" t="s">
        <v>18</v>
      </c>
      <c r="L98" t="s">
        <v>18</v>
      </c>
      <c r="M98" t="s">
        <v>18</v>
      </c>
      <c r="O98">
        <v>68</v>
      </c>
      <c r="P98" t="s">
        <v>650</v>
      </c>
      <c r="Q98" s="8">
        <v>44903.938460648147</v>
      </c>
      <c r="R98" t="s">
        <v>651</v>
      </c>
      <c r="S98" t="s">
        <v>242</v>
      </c>
      <c r="T98">
        <v>1</v>
      </c>
      <c r="U98">
        <v>7.5469999999999997</v>
      </c>
      <c r="V98" s="4">
        <v>54033</v>
      </c>
      <c r="W98">
        <v>0.30199999999999999</v>
      </c>
      <c r="X98" t="s">
        <v>18</v>
      </c>
      <c r="Y98" t="s">
        <v>18</v>
      </c>
      <c r="Z98" t="s">
        <v>18</v>
      </c>
      <c r="AA98" t="s">
        <v>18</v>
      </c>
      <c r="AC98">
        <v>1</v>
      </c>
      <c r="AE98">
        <v>68</v>
      </c>
      <c r="AF98" s="46"/>
      <c r="AG98" s="59">
        <f>W98</f>
        <v>0.30199999999999999</v>
      </c>
    </row>
    <row r="99" spans="1:33" x14ac:dyDescent="0.3">
      <c r="A99">
        <v>70</v>
      </c>
      <c r="B99" t="s">
        <v>544</v>
      </c>
      <c r="C99" s="8">
        <v>44902.947615740741</v>
      </c>
      <c r="D99" t="s">
        <v>545</v>
      </c>
      <c r="E99" t="s">
        <v>242</v>
      </c>
      <c r="F99">
        <v>1</v>
      </c>
      <c r="G99">
        <v>3.0089999999999999</v>
      </c>
      <c r="H99" s="4">
        <v>19724043</v>
      </c>
      <c r="I99">
        <v>0</v>
      </c>
      <c r="J99" t="s">
        <v>18</v>
      </c>
      <c r="K99" t="s">
        <v>18</v>
      </c>
      <c r="L99" t="s">
        <v>18</v>
      </c>
      <c r="M99" t="s">
        <v>18</v>
      </c>
      <c r="O99">
        <v>70</v>
      </c>
      <c r="P99" t="s">
        <v>544</v>
      </c>
      <c r="Q99" s="8">
        <v>44902.947615740741</v>
      </c>
      <c r="R99" t="s">
        <v>545</v>
      </c>
      <c r="S99" t="s">
        <v>242</v>
      </c>
      <c r="T99">
        <v>1</v>
      </c>
      <c r="U99">
        <v>7.5609999999999999</v>
      </c>
      <c r="V99" s="4">
        <v>63530</v>
      </c>
      <c r="W99">
        <v>0.35499999999999998</v>
      </c>
      <c r="X99" t="s">
        <v>18</v>
      </c>
      <c r="Y99" t="s">
        <v>18</v>
      </c>
      <c r="Z99" t="s">
        <v>18</v>
      </c>
      <c r="AA99" t="s">
        <v>18</v>
      </c>
      <c r="AC99">
        <v>1</v>
      </c>
      <c r="AE99">
        <v>70</v>
      </c>
      <c r="AF99" s="46"/>
      <c r="AG99" s="59">
        <f>W99</f>
        <v>0.35499999999999998</v>
      </c>
    </row>
    <row r="100" spans="1:33" x14ac:dyDescent="0.3">
      <c r="A100">
        <v>15</v>
      </c>
      <c r="B100" t="s">
        <v>671</v>
      </c>
      <c r="C100" s="8">
        <v>44904.583020833335</v>
      </c>
      <c r="D100" t="s">
        <v>672</v>
      </c>
      <c r="E100" t="s">
        <v>242</v>
      </c>
      <c r="F100">
        <v>1</v>
      </c>
      <c r="G100">
        <v>2.9990000000000001</v>
      </c>
      <c r="H100" s="4">
        <v>18210986</v>
      </c>
      <c r="I100">
        <v>0</v>
      </c>
      <c r="J100" t="s">
        <v>18</v>
      </c>
      <c r="K100" t="s">
        <v>18</v>
      </c>
      <c r="L100" t="s">
        <v>18</v>
      </c>
      <c r="M100" t="s">
        <v>18</v>
      </c>
      <c r="O100">
        <v>15</v>
      </c>
      <c r="P100" t="s">
        <v>671</v>
      </c>
      <c r="Q100" s="8">
        <v>44904.583020833335</v>
      </c>
      <c r="R100" t="s">
        <v>672</v>
      </c>
      <c r="S100" t="s">
        <v>242</v>
      </c>
      <c r="T100">
        <v>1</v>
      </c>
      <c r="U100">
        <v>7.5590000000000002</v>
      </c>
      <c r="V100" s="4">
        <v>74149</v>
      </c>
      <c r="W100">
        <v>0.41499999999999998</v>
      </c>
      <c r="X100" t="s">
        <v>18</v>
      </c>
      <c r="Y100" t="s">
        <v>18</v>
      </c>
      <c r="Z100" t="s">
        <v>18</v>
      </c>
      <c r="AA100" t="s">
        <v>18</v>
      </c>
      <c r="AC100">
        <v>1</v>
      </c>
      <c r="AE100">
        <v>15</v>
      </c>
      <c r="AF100" s="46"/>
      <c r="AG100" s="59">
        <f t="shared" ref="AG100" si="5">W100</f>
        <v>0.41499999999999998</v>
      </c>
    </row>
    <row r="101" spans="1:33" x14ac:dyDescent="0.3">
      <c r="A101">
        <v>67</v>
      </c>
      <c r="B101" t="s">
        <v>538</v>
      </c>
      <c r="C101" s="8">
        <v>44902.919479166667</v>
      </c>
      <c r="D101" t="s">
        <v>539</v>
      </c>
      <c r="E101" t="s">
        <v>242</v>
      </c>
      <c r="F101">
        <v>1</v>
      </c>
      <c r="G101">
        <v>3.0070000000000001</v>
      </c>
      <c r="H101" s="4">
        <v>20212654</v>
      </c>
      <c r="I101">
        <v>0</v>
      </c>
      <c r="J101" t="s">
        <v>18</v>
      </c>
      <c r="K101" t="s">
        <v>18</v>
      </c>
      <c r="L101" t="s">
        <v>18</v>
      </c>
      <c r="M101" t="s">
        <v>18</v>
      </c>
      <c r="O101">
        <v>67</v>
      </c>
      <c r="P101" t="s">
        <v>538</v>
      </c>
      <c r="Q101" s="8">
        <v>44902.919479166667</v>
      </c>
      <c r="R101" t="s">
        <v>539</v>
      </c>
      <c r="S101" t="s">
        <v>242</v>
      </c>
      <c r="T101">
        <v>1</v>
      </c>
      <c r="U101">
        <v>7.5510000000000002</v>
      </c>
      <c r="V101" s="4">
        <v>57044</v>
      </c>
      <c r="W101">
        <v>0.31900000000000001</v>
      </c>
      <c r="X101" t="s">
        <v>18</v>
      </c>
      <c r="Y101" t="s">
        <v>18</v>
      </c>
      <c r="Z101" t="s">
        <v>18</v>
      </c>
      <c r="AA101" t="s">
        <v>18</v>
      </c>
      <c r="AC101">
        <v>1</v>
      </c>
      <c r="AE101">
        <v>67</v>
      </c>
      <c r="AF101" s="46"/>
      <c r="AG101" s="59">
        <f t="shared" ref="AG101:AG112" si="6">W101</f>
        <v>0.31900000000000001</v>
      </c>
    </row>
    <row r="102" spans="1:33" x14ac:dyDescent="0.3">
      <c r="A102">
        <v>60</v>
      </c>
      <c r="B102" t="s">
        <v>634</v>
      </c>
      <c r="C102" s="8">
        <v>44903.863391203704</v>
      </c>
      <c r="D102" t="s">
        <v>635</v>
      </c>
      <c r="E102" t="s">
        <v>242</v>
      </c>
      <c r="F102">
        <v>1</v>
      </c>
      <c r="G102">
        <v>3.0110000000000001</v>
      </c>
      <c r="H102" s="4">
        <v>18461748</v>
      </c>
      <c r="I102">
        <v>0</v>
      </c>
      <c r="J102" t="s">
        <v>18</v>
      </c>
      <c r="K102" t="s">
        <v>18</v>
      </c>
      <c r="L102" t="s">
        <v>18</v>
      </c>
      <c r="M102" t="s">
        <v>18</v>
      </c>
      <c r="O102">
        <v>60</v>
      </c>
      <c r="P102" t="s">
        <v>634</v>
      </c>
      <c r="Q102" s="8">
        <v>44903.863391203704</v>
      </c>
      <c r="R102" t="s">
        <v>635</v>
      </c>
      <c r="S102" t="s">
        <v>242</v>
      </c>
      <c r="T102">
        <v>1</v>
      </c>
      <c r="U102">
        <v>7.5570000000000004</v>
      </c>
      <c r="V102" s="4">
        <v>61075</v>
      </c>
      <c r="W102">
        <v>0.34200000000000003</v>
      </c>
      <c r="X102" t="s">
        <v>18</v>
      </c>
      <c r="Y102" t="s">
        <v>18</v>
      </c>
      <c r="Z102" t="s">
        <v>18</v>
      </c>
      <c r="AA102" t="s">
        <v>18</v>
      </c>
      <c r="AC102">
        <v>1</v>
      </c>
      <c r="AE102">
        <v>60</v>
      </c>
      <c r="AF102" s="46"/>
      <c r="AG102" s="59">
        <f t="shared" si="6"/>
        <v>0.34200000000000003</v>
      </c>
    </row>
    <row r="103" spans="1:33" x14ac:dyDescent="0.3">
      <c r="A103">
        <v>62</v>
      </c>
      <c r="B103" t="s">
        <v>528</v>
      </c>
      <c r="C103" s="8">
        <v>44902.872569444444</v>
      </c>
      <c r="D103" t="s">
        <v>529</v>
      </c>
      <c r="E103" t="s">
        <v>242</v>
      </c>
      <c r="F103">
        <v>1</v>
      </c>
      <c r="G103">
        <v>3.0030000000000001</v>
      </c>
      <c r="H103" s="4">
        <v>20202403</v>
      </c>
      <c r="I103">
        <v>0</v>
      </c>
      <c r="J103" t="s">
        <v>18</v>
      </c>
      <c r="K103" t="s">
        <v>18</v>
      </c>
      <c r="L103" t="s">
        <v>18</v>
      </c>
      <c r="M103" t="s">
        <v>18</v>
      </c>
      <c r="O103">
        <v>62</v>
      </c>
      <c r="P103" t="s">
        <v>528</v>
      </c>
      <c r="Q103" s="8">
        <v>44902.872569444444</v>
      </c>
      <c r="R103" t="s">
        <v>529</v>
      </c>
      <c r="S103" t="s">
        <v>242</v>
      </c>
      <c r="T103">
        <v>1</v>
      </c>
      <c r="U103">
        <v>7.5590000000000002</v>
      </c>
      <c r="V103" s="4">
        <v>63033</v>
      </c>
      <c r="W103">
        <v>0.35299999999999998</v>
      </c>
      <c r="X103" t="s">
        <v>18</v>
      </c>
      <c r="Y103" t="s">
        <v>18</v>
      </c>
      <c r="Z103" t="s">
        <v>18</v>
      </c>
      <c r="AA103" t="s">
        <v>18</v>
      </c>
      <c r="AC103">
        <v>1</v>
      </c>
      <c r="AE103">
        <v>62</v>
      </c>
      <c r="AF103" s="46"/>
      <c r="AG103" s="59">
        <f t="shared" si="6"/>
        <v>0.35299999999999998</v>
      </c>
    </row>
    <row r="104" spans="1:33" x14ac:dyDescent="0.3">
      <c r="A104">
        <v>59</v>
      </c>
      <c r="B104" t="s">
        <v>522</v>
      </c>
      <c r="C104" s="8">
        <v>44902.844386574077</v>
      </c>
      <c r="D104" t="s">
        <v>523</v>
      </c>
      <c r="E104" t="s">
        <v>242</v>
      </c>
      <c r="F104">
        <v>1</v>
      </c>
      <c r="G104">
        <v>2.99</v>
      </c>
      <c r="H104" s="4">
        <v>21049344</v>
      </c>
      <c r="I104">
        <v>0</v>
      </c>
      <c r="J104" t="s">
        <v>18</v>
      </c>
      <c r="K104" t="s">
        <v>18</v>
      </c>
      <c r="L104" t="s">
        <v>18</v>
      </c>
      <c r="M104" t="s">
        <v>18</v>
      </c>
      <c r="O104">
        <v>59</v>
      </c>
      <c r="P104" t="s">
        <v>522</v>
      </c>
      <c r="Q104" s="8">
        <v>44902.844386574077</v>
      </c>
      <c r="R104" t="s">
        <v>523</v>
      </c>
      <c r="S104" t="s">
        <v>242</v>
      </c>
      <c r="T104">
        <v>1</v>
      </c>
      <c r="U104">
        <v>7.5510000000000002</v>
      </c>
      <c r="V104" s="4">
        <v>62677</v>
      </c>
      <c r="W104">
        <v>0.35099999999999998</v>
      </c>
      <c r="X104" t="s">
        <v>18</v>
      </c>
      <c r="Y104" t="s">
        <v>18</v>
      </c>
      <c r="Z104" t="s">
        <v>18</v>
      </c>
      <c r="AA104" t="s">
        <v>18</v>
      </c>
      <c r="AC104">
        <v>1</v>
      </c>
      <c r="AE104">
        <v>59</v>
      </c>
      <c r="AF104" s="46"/>
      <c r="AG104" s="59">
        <f t="shared" si="6"/>
        <v>0.35099999999999998</v>
      </c>
    </row>
    <row r="105" spans="1:33" x14ac:dyDescent="0.3">
      <c r="A105">
        <v>30</v>
      </c>
      <c r="B105" t="s">
        <v>464</v>
      </c>
      <c r="C105" s="8">
        <v>44902.57199074074</v>
      </c>
      <c r="D105" t="s">
        <v>465</v>
      </c>
      <c r="E105" t="s">
        <v>242</v>
      </c>
      <c r="F105">
        <v>1</v>
      </c>
      <c r="G105">
        <v>3.0049999999999999</v>
      </c>
      <c r="H105" s="4">
        <v>20978401</v>
      </c>
      <c r="I105">
        <v>0</v>
      </c>
      <c r="J105" t="s">
        <v>18</v>
      </c>
      <c r="K105" t="s">
        <v>18</v>
      </c>
      <c r="L105" t="s">
        <v>18</v>
      </c>
      <c r="M105" t="s">
        <v>18</v>
      </c>
      <c r="O105">
        <v>30</v>
      </c>
      <c r="P105" t="s">
        <v>464</v>
      </c>
      <c r="Q105" s="8">
        <v>44902.57199074074</v>
      </c>
      <c r="R105" t="s">
        <v>465</v>
      </c>
      <c r="S105" t="s">
        <v>242</v>
      </c>
      <c r="T105">
        <v>1</v>
      </c>
      <c r="U105">
        <v>7.5529999999999999</v>
      </c>
      <c r="V105" s="4">
        <v>71833</v>
      </c>
      <c r="W105">
        <v>0.40200000000000002</v>
      </c>
      <c r="X105" t="s">
        <v>18</v>
      </c>
      <c r="Y105" t="s">
        <v>18</v>
      </c>
      <c r="Z105" t="s">
        <v>18</v>
      </c>
      <c r="AA105" t="s">
        <v>18</v>
      </c>
      <c r="AC105">
        <v>1</v>
      </c>
      <c r="AE105">
        <v>30</v>
      </c>
      <c r="AF105" s="46"/>
      <c r="AG105" s="59">
        <f t="shared" si="6"/>
        <v>0.40200000000000002</v>
      </c>
    </row>
    <row r="106" spans="1:33" x14ac:dyDescent="0.3">
      <c r="A106">
        <v>63</v>
      </c>
      <c r="B106" t="s">
        <v>640</v>
      </c>
      <c r="C106" s="8">
        <v>44903.891550925924</v>
      </c>
      <c r="D106" t="s">
        <v>641</v>
      </c>
      <c r="E106" t="s">
        <v>242</v>
      </c>
      <c r="F106">
        <v>1</v>
      </c>
      <c r="G106">
        <v>3.0129999999999999</v>
      </c>
      <c r="H106" s="4">
        <v>18726641</v>
      </c>
      <c r="I106">
        <v>0</v>
      </c>
      <c r="J106" t="s">
        <v>18</v>
      </c>
      <c r="K106" t="s">
        <v>18</v>
      </c>
      <c r="L106" t="s">
        <v>18</v>
      </c>
      <c r="M106" t="s">
        <v>18</v>
      </c>
      <c r="O106">
        <v>63</v>
      </c>
      <c r="P106" t="s">
        <v>640</v>
      </c>
      <c r="Q106" s="8">
        <v>44903.891550925924</v>
      </c>
      <c r="R106" t="s">
        <v>641</v>
      </c>
      <c r="S106" t="s">
        <v>242</v>
      </c>
      <c r="T106">
        <v>1</v>
      </c>
      <c r="U106">
        <v>7.5540000000000003</v>
      </c>
      <c r="V106" s="4">
        <v>68512</v>
      </c>
      <c r="W106">
        <v>0.38300000000000001</v>
      </c>
      <c r="X106" t="s">
        <v>18</v>
      </c>
      <c r="Y106" t="s">
        <v>18</v>
      </c>
      <c r="Z106" t="s">
        <v>18</v>
      </c>
      <c r="AA106" t="s">
        <v>18</v>
      </c>
      <c r="AC106">
        <v>1</v>
      </c>
      <c r="AE106">
        <v>63</v>
      </c>
      <c r="AF106" s="46"/>
      <c r="AG106" s="59">
        <f t="shared" si="6"/>
        <v>0.38300000000000001</v>
      </c>
    </row>
    <row r="107" spans="1:33" x14ac:dyDescent="0.3">
      <c r="A107">
        <v>50</v>
      </c>
      <c r="B107" t="s">
        <v>504</v>
      </c>
      <c r="C107" s="8">
        <v>44902.759837962964</v>
      </c>
      <c r="D107" t="s">
        <v>505</v>
      </c>
      <c r="E107" t="s">
        <v>242</v>
      </c>
      <c r="F107">
        <v>1</v>
      </c>
      <c r="G107">
        <v>2.9929999999999999</v>
      </c>
      <c r="H107" s="4">
        <v>20780000</v>
      </c>
      <c r="I107">
        <v>0</v>
      </c>
      <c r="J107" t="s">
        <v>18</v>
      </c>
      <c r="K107" t="s">
        <v>18</v>
      </c>
      <c r="L107" t="s">
        <v>18</v>
      </c>
      <c r="M107" t="s">
        <v>18</v>
      </c>
      <c r="O107">
        <v>50</v>
      </c>
      <c r="P107" t="s">
        <v>504</v>
      </c>
      <c r="Q107" s="8">
        <v>44902.759837962964</v>
      </c>
      <c r="R107" t="s">
        <v>505</v>
      </c>
      <c r="S107" t="s">
        <v>242</v>
      </c>
      <c r="T107">
        <v>1</v>
      </c>
      <c r="U107">
        <v>7.5529999999999999</v>
      </c>
      <c r="V107" s="4">
        <v>68955</v>
      </c>
      <c r="W107">
        <v>0.38600000000000001</v>
      </c>
      <c r="X107" t="s">
        <v>18</v>
      </c>
      <c r="Y107" t="s">
        <v>18</v>
      </c>
      <c r="Z107" t="s">
        <v>18</v>
      </c>
      <c r="AA107" t="s">
        <v>18</v>
      </c>
      <c r="AC107">
        <v>1</v>
      </c>
      <c r="AE107">
        <v>50</v>
      </c>
      <c r="AF107" s="46"/>
      <c r="AG107" s="59">
        <f t="shared" si="6"/>
        <v>0.38600000000000001</v>
      </c>
    </row>
    <row r="108" spans="1:33" x14ac:dyDescent="0.3">
      <c r="A108">
        <v>23</v>
      </c>
      <c r="B108" t="s">
        <v>450</v>
      </c>
      <c r="C108" s="8">
        <v>44902.506296296298</v>
      </c>
      <c r="D108" t="s">
        <v>451</v>
      </c>
      <c r="E108" t="s">
        <v>242</v>
      </c>
      <c r="F108">
        <v>1</v>
      </c>
      <c r="G108">
        <v>2.9950000000000001</v>
      </c>
      <c r="H108" s="4">
        <v>21103017</v>
      </c>
      <c r="I108">
        <v>0</v>
      </c>
      <c r="J108" t="s">
        <v>18</v>
      </c>
      <c r="K108" t="s">
        <v>18</v>
      </c>
      <c r="L108" t="s">
        <v>18</v>
      </c>
      <c r="M108" t="s">
        <v>18</v>
      </c>
      <c r="O108">
        <v>23</v>
      </c>
      <c r="P108" t="s">
        <v>450</v>
      </c>
      <c r="Q108" s="8">
        <v>44902.506296296298</v>
      </c>
      <c r="R108" t="s">
        <v>451</v>
      </c>
      <c r="S108" t="s">
        <v>242</v>
      </c>
      <c r="T108">
        <v>1</v>
      </c>
      <c r="U108">
        <v>7.5629999999999997</v>
      </c>
      <c r="V108" s="4">
        <v>70019</v>
      </c>
      <c r="W108">
        <v>0.39200000000000002</v>
      </c>
      <c r="X108" t="s">
        <v>18</v>
      </c>
      <c r="Y108" t="s">
        <v>18</v>
      </c>
      <c r="Z108" t="s">
        <v>18</v>
      </c>
      <c r="AA108" t="s">
        <v>18</v>
      </c>
      <c r="AC108">
        <v>1</v>
      </c>
      <c r="AE108">
        <v>23</v>
      </c>
      <c r="AF108" s="46"/>
      <c r="AG108" s="59">
        <f t="shared" si="6"/>
        <v>0.39200000000000002</v>
      </c>
    </row>
    <row r="109" spans="1:33" x14ac:dyDescent="0.3">
      <c r="A109">
        <v>45</v>
      </c>
      <c r="B109" t="s">
        <v>494</v>
      </c>
      <c r="C109" s="8">
        <v>44902.712858796294</v>
      </c>
      <c r="D109" t="s">
        <v>495</v>
      </c>
      <c r="E109" t="s">
        <v>242</v>
      </c>
      <c r="F109">
        <v>1</v>
      </c>
      <c r="G109">
        <v>2.9940000000000002</v>
      </c>
      <c r="H109" s="4">
        <v>21069215</v>
      </c>
      <c r="I109">
        <v>0</v>
      </c>
      <c r="J109" t="s">
        <v>18</v>
      </c>
      <c r="K109" t="s">
        <v>18</v>
      </c>
      <c r="L109" t="s">
        <v>18</v>
      </c>
      <c r="M109" t="s">
        <v>18</v>
      </c>
      <c r="O109">
        <v>45</v>
      </c>
      <c r="P109" t="s">
        <v>494</v>
      </c>
      <c r="Q109" s="8">
        <v>44902.712858796294</v>
      </c>
      <c r="R109" t="s">
        <v>495</v>
      </c>
      <c r="S109" t="s">
        <v>242</v>
      </c>
      <c r="T109">
        <v>1</v>
      </c>
      <c r="U109">
        <v>7.5510000000000002</v>
      </c>
      <c r="V109" s="4">
        <v>67852</v>
      </c>
      <c r="W109">
        <v>0.38</v>
      </c>
      <c r="X109" t="s">
        <v>18</v>
      </c>
      <c r="Y109" t="s">
        <v>18</v>
      </c>
      <c r="Z109" t="s">
        <v>18</v>
      </c>
      <c r="AA109" t="s">
        <v>18</v>
      </c>
      <c r="AC109">
        <v>1</v>
      </c>
      <c r="AE109">
        <v>45</v>
      </c>
      <c r="AF109" s="46"/>
      <c r="AG109" s="59">
        <f t="shared" si="6"/>
        <v>0.38</v>
      </c>
    </row>
    <row r="110" spans="1:33" x14ac:dyDescent="0.3">
      <c r="A110">
        <v>60</v>
      </c>
      <c r="B110" t="s">
        <v>524</v>
      </c>
      <c r="C110" s="8">
        <v>44902.853738425925</v>
      </c>
      <c r="D110" t="s">
        <v>525</v>
      </c>
      <c r="E110" t="s">
        <v>242</v>
      </c>
      <c r="F110">
        <v>1</v>
      </c>
      <c r="G110">
        <v>3.0009999999999999</v>
      </c>
      <c r="H110" s="4">
        <v>20819652</v>
      </c>
      <c r="I110">
        <v>0</v>
      </c>
      <c r="J110" t="s">
        <v>18</v>
      </c>
      <c r="K110" t="s">
        <v>18</v>
      </c>
      <c r="L110" t="s">
        <v>18</v>
      </c>
      <c r="M110" t="s">
        <v>18</v>
      </c>
      <c r="O110">
        <v>60</v>
      </c>
      <c r="P110" t="s">
        <v>524</v>
      </c>
      <c r="Q110" s="8">
        <v>44902.853738425925</v>
      </c>
      <c r="R110" t="s">
        <v>525</v>
      </c>
      <c r="S110" t="s">
        <v>242</v>
      </c>
      <c r="T110">
        <v>1</v>
      </c>
      <c r="U110">
        <v>7.5540000000000003</v>
      </c>
      <c r="V110" s="4">
        <v>60158</v>
      </c>
      <c r="W110">
        <v>0.33600000000000002</v>
      </c>
      <c r="X110" t="s">
        <v>18</v>
      </c>
      <c r="Y110" t="s">
        <v>18</v>
      </c>
      <c r="Z110" t="s">
        <v>18</v>
      </c>
      <c r="AA110" t="s">
        <v>18</v>
      </c>
      <c r="AC110">
        <v>1</v>
      </c>
      <c r="AE110">
        <v>60</v>
      </c>
      <c r="AF110" s="46"/>
      <c r="AG110" s="59">
        <f t="shared" si="6"/>
        <v>0.33600000000000002</v>
      </c>
    </row>
    <row r="111" spans="1:33" x14ac:dyDescent="0.3">
      <c r="A111">
        <v>71</v>
      </c>
      <c r="B111" t="s">
        <v>655</v>
      </c>
      <c r="C111" s="8">
        <v>44903.966574074075</v>
      </c>
      <c r="D111" t="s">
        <v>656</v>
      </c>
      <c r="E111" t="s">
        <v>242</v>
      </c>
      <c r="F111">
        <v>1</v>
      </c>
      <c r="G111">
        <v>2.9950000000000001</v>
      </c>
      <c r="H111" s="4">
        <v>18859708</v>
      </c>
      <c r="I111">
        <v>0</v>
      </c>
      <c r="J111" t="s">
        <v>18</v>
      </c>
      <c r="K111" t="s">
        <v>18</v>
      </c>
      <c r="L111" t="s">
        <v>18</v>
      </c>
      <c r="M111" t="s">
        <v>18</v>
      </c>
      <c r="O111">
        <v>71</v>
      </c>
      <c r="P111" t="s">
        <v>655</v>
      </c>
      <c r="Q111" s="8">
        <v>44903.966574074075</v>
      </c>
      <c r="R111" t="s">
        <v>656</v>
      </c>
      <c r="S111" t="s">
        <v>242</v>
      </c>
      <c r="T111">
        <v>1</v>
      </c>
      <c r="U111">
        <v>7.5529999999999999</v>
      </c>
      <c r="V111" s="4">
        <v>57218</v>
      </c>
      <c r="W111">
        <v>0.32</v>
      </c>
      <c r="X111" t="s">
        <v>18</v>
      </c>
      <c r="Y111" t="s">
        <v>18</v>
      </c>
      <c r="Z111" t="s">
        <v>18</v>
      </c>
      <c r="AA111" t="s">
        <v>18</v>
      </c>
      <c r="AC111">
        <v>1</v>
      </c>
      <c r="AE111">
        <v>71</v>
      </c>
      <c r="AF111" s="46"/>
      <c r="AG111" s="59">
        <f t="shared" si="6"/>
        <v>0.32</v>
      </c>
    </row>
    <row r="112" spans="1:33" x14ac:dyDescent="0.3">
      <c r="A112">
        <v>53</v>
      </c>
      <c r="B112" t="s">
        <v>510</v>
      </c>
      <c r="C112" s="8">
        <v>44902.78800925926</v>
      </c>
      <c r="D112" t="s">
        <v>511</v>
      </c>
      <c r="E112" t="s">
        <v>242</v>
      </c>
      <c r="F112">
        <v>1</v>
      </c>
      <c r="G112">
        <v>3.0030000000000001</v>
      </c>
      <c r="H112" s="4">
        <v>20230862</v>
      </c>
      <c r="I112">
        <v>0</v>
      </c>
      <c r="J112" t="s">
        <v>18</v>
      </c>
      <c r="K112" t="s">
        <v>18</v>
      </c>
      <c r="L112" t="s">
        <v>18</v>
      </c>
      <c r="M112" t="s">
        <v>18</v>
      </c>
      <c r="O112">
        <v>53</v>
      </c>
      <c r="P112" t="s">
        <v>510</v>
      </c>
      <c r="Q112" s="8">
        <v>44902.78800925926</v>
      </c>
      <c r="R112" t="s">
        <v>511</v>
      </c>
      <c r="S112" t="s">
        <v>242</v>
      </c>
      <c r="T112">
        <v>1</v>
      </c>
      <c r="U112">
        <v>7.5529999999999999</v>
      </c>
      <c r="V112" s="4">
        <v>58654</v>
      </c>
      <c r="W112">
        <v>0.32800000000000001</v>
      </c>
      <c r="X112" t="s">
        <v>18</v>
      </c>
      <c r="Y112" t="s">
        <v>18</v>
      </c>
      <c r="Z112" t="s">
        <v>18</v>
      </c>
      <c r="AA112" t="s">
        <v>18</v>
      </c>
      <c r="AC112">
        <v>1</v>
      </c>
      <c r="AE112">
        <v>53</v>
      </c>
      <c r="AF112" s="46"/>
      <c r="AG112" s="59">
        <f t="shared" si="6"/>
        <v>0.32800000000000001</v>
      </c>
    </row>
  </sheetData>
  <sortState xmlns:xlrd2="http://schemas.microsoft.com/office/spreadsheetml/2017/richdata2" ref="A2:AG113">
    <sortCondition ref="D2:D113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917F-F9DE-440C-B0A5-ECD2936EA6DA}">
  <dimension ref="A3:AG23"/>
  <sheetViews>
    <sheetView workbookViewId="0">
      <selection activeCell="R35" sqref="R35"/>
    </sheetView>
  </sheetViews>
  <sheetFormatPr defaultRowHeight="14.4" x14ac:dyDescent="0.3"/>
  <sheetData>
    <row r="3" spans="1:33" x14ac:dyDescent="0.3">
      <c r="A3">
        <v>12</v>
      </c>
      <c r="B3" t="s">
        <v>434</v>
      </c>
      <c r="C3" s="8">
        <v>44902.402986111112</v>
      </c>
      <c r="D3" t="s">
        <v>435</v>
      </c>
      <c r="E3" t="s">
        <v>242</v>
      </c>
      <c r="F3">
        <v>1</v>
      </c>
      <c r="G3">
        <v>2.9990000000000001</v>
      </c>
      <c r="H3" s="4">
        <v>22681969</v>
      </c>
      <c r="I3">
        <v>0</v>
      </c>
      <c r="J3" t="s">
        <v>18</v>
      </c>
      <c r="K3" t="s">
        <v>18</v>
      </c>
      <c r="L3" t="s">
        <v>18</v>
      </c>
      <c r="M3" t="s">
        <v>18</v>
      </c>
      <c r="O3">
        <v>12</v>
      </c>
      <c r="P3" t="s">
        <v>434</v>
      </c>
      <c r="Q3" s="8">
        <v>44902.402986111112</v>
      </c>
      <c r="R3" t="s">
        <v>435</v>
      </c>
      <c r="S3" t="s">
        <v>242</v>
      </c>
      <c r="T3">
        <v>1</v>
      </c>
      <c r="U3">
        <v>7.5590000000000002</v>
      </c>
      <c r="V3" s="4">
        <v>63108</v>
      </c>
      <c r="W3">
        <v>0.35299999999999998</v>
      </c>
      <c r="X3" t="s">
        <v>18</v>
      </c>
      <c r="Y3" t="s">
        <v>18</v>
      </c>
      <c r="Z3" t="s">
        <v>18</v>
      </c>
      <c r="AA3" t="s">
        <v>18</v>
      </c>
      <c r="AC3">
        <v>1</v>
      </c>
      <c r="AE3">
        <v>12</v>
      </c>
      <c r="AF3" s="46"/>
      <c r="AG3" s="59">
        <f t="shared" ref="AG3:AG12" si="0">W3</f>
        <v>0.35299999999999998</v>
      </c>
    </row>
    <row r="4" spans="1:33" x14ac:dyDescent="0.3">
      <c r="A4">
        <v>13</v>
      </c>
      <c r="B4" t="s">
        <v>436</v>
      </c>
      <c r="C4" s="8">
        <v>44902.412349537037</v>
      </c>
      <c r="D4" t="s">
        <v>437</v>
      </c>
      <c r="E4" t="s">
        <v>242</v>
      </c>
      <c r="F4">
        <v>1</v>
      </c>
      <c r="G4">
        <v>2.9969999999999999</v>
      </c>
      <c r="H4" s="4">
        <v>21951134</v>
      </c>
      <c r="I4">
        <v>0</v>
      </c>
      <c r="J4" t="s">
        <v>18</v>
      </c>
      <c r="K4" t="s">
        <v>18</v>
      </c>
      <c r="L4" t="s">
        <v>18</v>
      </c>
      <c r="M4" t="s">
        <v>18</v>
      </c>
      <c r="O4">
        <v>13</v>
      </c>
      <c r="P4" t="s">
        <v>436</v>
      </c>
      <c r="Q4" s="8">
        <v>44902.412349537037</v>
      </c>
      <c r="R4" t="s">
        <v>437</v>
      </c>
      <c r="S4" t="s">
        <v>242</v>
      </c>
      <c r="T4">
        <v>1</v>
      </c>
      <c r="U4">
        <v>7.5529999999999999</v>
      </c>
      <c r="V4" s="4">
        <v>59367</v>
      </c>
      <c r="W4">
        <v>0.33200000000000002</v>
      </c>
      <c r="X4" t="s">
        <v>18</v>
      </c>
      <c r="Y4" t="s">
        <v>18</v>
      </c>
      <c r="Z4" t="s">
        <v>18</v>
      </c>
      <c r="AA4" t="s">
        <v>18</v>
      </c>
      <c r="AC4">
        <v>1</v>
      </c>
      <c r="AE4">
        <v>13</v>
      </c>
      <c r="AF4" s="46"/>
      <c r="AG4" s="59">
        <f t="shared" si="0"/>
        <v>0.33200000000000002</v>
      </c>
    </row>
    <row r="5" spans="1:33" x14ac:dyDescent="0.3">
      <c r="A5">
        <v>14</v>
      </c>
      <c r="B5" t="s">
        <v>438</v>
      </c>
      <c r="C5" s="8">
        <v>44902.421747685185</v>
      </c>
      <c r="D5" t="s">
        <v>439</v>
      </c>
      <c r="E5" t="s">
        <v>242</v>
      </c>
      <c r="F5">
        <v>1</v>
      </c>
      <c r="G5">
        <v>3.0110000000000001</v>
      </c>
      <c r="H5" s="4">
        <v>21360655</v>
      </c>
      <c r="I5">
        <v>0</v>
      </c>
      <c r="J5" t="s">
        <v>18</v>
      </c>
      <c r="K5" t="s">
        <v>18</v>
      </c>
      <c r="L5" t="s">
        <v>18</v>
      </c>
      <c r="M5" t="s">
        <v>18</v>
      </c>
      <c r="O5">
        <v>14</v>
      </c>
      <c r="P5" t="s">
        <v>438</v>
      </c>
      <c r="Q5" s="8">
        <v>44902.421747685185</v>
      </c>
      <c r="R5" t="s">
        <v>439</v>
      </c>
      <c r="S5" t="s">
        <v>242</v>
      </c>
      <c r="T5">
        <v>1</v>
      </c>
      <c r="U5">
        <v>7.5570000000000004</v>
      </c>
      <c r="V5" s="4">
        <v>93388</v>
      </c>
      <c r="W5">
        <v>0.52300000000000002</v>
      </c>
      <c r="X5" t="s">
        <v>18</v>
      </c>
      <c r="Y5" t="s">
        <v>18</v>
      </c>
      <c r="Z5" t="s">
        <v>18</v>
      </c>
      <c r="AA5" t="s">
        <v>18</v>
      </c>
      <c r="AC5">
        <v>1</v>
      </c>
      <c r="AE5">
        <v>14</v>
      </c>
      <c r="AF5" s="46"/>
      <c r="AG5" s="59">
        <f t="shared" si="0"/>
        <v>0.52300000000000002</v>
      </c>
    </row>
    <row r="6" spans="1:33" x14ac:dyDescent="0.3">
      <c r="A6">
        <v>15</v>
      </c>
      <c r="B6" t="s">
        <v>440</v>
      </c>
      <c r="C6" s="8">
        <v>44902.431157407409</v>
      </c>
      <c r="D6" t="s">
        <v>439</v>
      </c>
      <c r="E6" t="s">
        <v>242</v>
      </c>
      <c r="F6">
        <v>1</v>
      </c>
      <c r="G6">
        <v>3.0009999999999999</v>
      </c>
      <c r="H6" s="4">
        <v>21853988</v>
      </c>
      <c r="I6">
        <v>0</v>
      </c>
      <c r="J6" t="s">
        <v>18</v>
      </c>
      <c r="K6" t="s">
        <v>18</v>
      </c>
      <c r="L6" t="s">
        <v>18</v>
      </c>
      <c r="M6" t="s">
        <v>18</v>
      </c>
      <c r="O6">
        <v>15</v>
      </c>
      <c r="P6" t="s">
        <v>440</v>
      </c>
      <c r="Q6" s="8">
        <v>44902.431157407409</v>
      </c>
      <c r="R6" t="s">
        <v>439</v>
      </c>
      <c r="S6" t="s">
        <v>242</v>
      </c>
      <c r="T6">
        <v>1</v>
      </c>
      <c r="U6">
        <v>7.55</v>
      </c>
      <c r="V6" s="4">
        <v>85344</v>
      </c>
      <c r="W6">
        <v>0.47799999999999998</v>
      </c>
      <c r="X6" t="s">
        <v>18</v>
      </c>
      <c r="Y6" t="s">
        <v>18</v>
      </c>
      <c r="Z6" t="s">
        <v>18</v>
      </c>
      <c r="AA6" t="s">
        <v>18</v>
      </c>
      <c r="AC6">
        <v>1</v>
      </c>
      <c r="AE6">
        <v>15</v>
      </c>
      <c r="AF6" s="46"/>
      <c r="AG6" s="59">
        <f t="shared" si="0"/>
        <v>0.47799999999999998</v>
      </c>
    </row>
    <row r="7" spans="1:33" x14ac:dyDescent="0.3">
      <c r="A7">
        <v>16</v>
      </c>
      <c r="B7" t="s">
        <v>441</v>
      </c>
      <c r="C7" s="8">
        <v>44902.440520833334</v>
      </c>
      <c r="D7" t="s">
        <v>439</v>
      </c>
      <c r="E7" t="s">
        <v>242</v>
      </c>
      <c r="F7">
        <v>1</v>
      </c>
      <c r="G7">
        <v>2.9910000000000001</v>
      </c>
      <c r="H7" s="4">
        <v>22204456</v>
      </c>
      <c r="I7">
        <v>0</v>
      </c>
      <c r="J7" t="s">
        <v>18</v>
      </c>
      <c r="K7" t="s">
        <v>18</v>
      </c>
      <c r="L7" t="s">
        <v>18</v>
      </c>
      <c r="M7" t="s">
        <v>18</v>
      </c>
      <c r="O7">
        <v>16</v>
      </c>
      <c r="P7" t="s">
        <v>441</v>
      </c>
      <c r="Q7" s="8">
        <v>44902.440520833334</v>
      </c>
      <c r="R7" t="s">
        <v>439</v>
      </c>
      <c r="S7" t="s">
        <v>242</v>
      </c>
      <c r="T7">
        <v>1</v>
      </c>
      <c r="U7">
        <v>7.5529999999999999</v>
      </c>
      <c r="V7" s="4">
        <v>99248</v>
      </c>
      <c r="W7">
        <v>0.55600000000000005</v>
      </c>
      <c r="X7" t="s">
        <v>18</v>
      </c>
      <c r="Y7" t="s">
        <v>18</v>
      </c>
      <c r="Z7" t="s">
        <v>18</v>
      </c>
      <c r="AA7" t="s">
        <v>18</v>
      </c>
      <c r="AC7">
        <v>1</v>
      </c>
      <c r="AE7">
        <v>16</v>
      </c>
      <c r="AF7" s="46"/>
      <c r="AG7" s="59">
        <f t="shared" si="0"/>
        <v>0.55600000000000005</v>
      </c>
    </row>
    <row r="8" spans="1:33" x14ac:dyDescent="0.3">
      <c r="A8">
        <v>17</v>
      </c>
      <c r="B8" t="s">
        <v>444</v>
      </c>
      <c r="C8" s="8">
        <v>44902.449907407405</v>
      </c>
      <c r="D8" t="s">
        <v>445</v>
      </c>
      <c r="E8" t="s">
        <v>242</v>
      </c>
      <c r="F8">
        <v>1</v>
      </c>
      <c r="G8">
        <v>3.0009999999999999</v>
      </c>
      <c r="H8" s="4">
        <v>21711894</v>
      </c>
      <c r="I8">
        <v>0</v>
      </c>
      <c r="J8" t="s">
        <v>18</v>
      </c>
      <c r="K8" t="s">
        <v>18</v>
      </c>
      <c r="L8" t="s">
        <v>18</v>
      </c>
      <c r="M8" t="s">
        <v>18</v>
      </c>
      <c r="O8">
        <v>17</v>
      </c>
      <c r="P8" t="s">
        <v>444</v>
      </c>
      <c r="Q8" s="8">
        <v>44902.449907407405</v>
      </c>
      <c r="R8" t="s">
        <v>445</v>
      </c>
      <c r="S8" t="s">
        <v>242</v>
      </c>
      <c r="T8">
        <v>1</v>
      </c>
      <c r="U8">
        <v>7.556</v>
      </c>
      <c r="V8" s="4">
        <v>409028</v>
      </c>
      <c r="W8">
        <v>2.3029999999999999</v>
      </c>
      <c r="X8" t="s">
        <v>18</v>
      </c>
      <c r="Y8" t="s">
        <v>18</v>
      </c>
      <c r="Z8" t="s">
        <v>18</v>
      </c>
      <c r="AA8" t="s">
        <v>18</v>
      </c>
      <c r="AC8">
        <v>1</v>
      </c>
      <c r="AE8">
        <v>17</v>
      </c>
      <c r="AF8" s="46"/>
      <c r="AG8" s="59">
        <f t="shared" si="0"/>
        <v>2.3029999999999999</v>
      </c>
    </row>
    <row r="9" spans="1:33" x14ac:dyDescent="0.3">
      <c r="A9">
        <v>18</v>
      </c>
      <c r="B9" t="s">
        <v>446</v>
      </c>
      <c r="C9" s="8">
        <v>44902.459305555552</v>
      </c>
      <c r="D9" t="s">
        <v>447</v>
      </c>
      <c r="E9" t="s">
        <v>242</v>
      </c>
      <c r="F9">
        <v>1</v>
      </c>
      <c r="G9">
        <v>2.992</v>
      </c>
      <c r="H9" s="4">
        <v>26920220</v>
      </c>
      <c r="I9">
        <v>0</v>
      </c>
      <c r="J9" t="s">
        <v>18</v>
      </c>
      <c r="K9" t="s">
        <v>18</v>
      </c>
      <c r="L9" t="s">
        <v>18</v>
      </c>
      <c r="M9" t="s">
        <v>18</v>
      </c>
      <c r="O9">
        <v>18</v>
      </c>
      <c r="P9" t="s">
        <v>446</v>
      </c>
      <c r="Q9" s="8">
        <v>44902.459305555552</v>
      </c>
      <c r="R9" t="s">
        <v>447</v>
      </c>
      <c r="S9" t="s">
        <v>242</v>
      </c>
      <c r="T9">
        <v>1</v>
      </c>
      <c r="U9">
        <v>7.5570000000000004</v>
      </c>
      <c r="V9" s="4">
        <v>1331851</v>
      </c>
      <c r="W9">
        <v>7.6349999999999998</v>
      </c>
      <c r="X9" t="s">
        <v>18</v>
      </c>
      <c r="Y9" t="s">
        <v>18</v>
      </c>
      <c r="Z9" t="s">
        <v>18</v>
      </c>
      <c r="AA9" t="s">
        <v>18</v>
      </c>
      <c r="AC9">
        <v>1</v>
      </c>
      <c r="AE9">
        <v>18</v>
      </c>
      <c r="AF9" s="46"/>
      <c r="AG9" s="59">
        <f t="shared" si="0"/>
        <v>7.6349999999999998</v>
      </c>
    </row>
    <row r="10" spans="1:33" x14ac:dyDescent="0.3">
      <c r="A10">
        <v>19</v>
      </c>
      <c r="B10" t="s">
        <v>431</v>
      </c>
      <c r="C10" s="8">
        <v>44902.468715277777</v>
      </c>
      <c r="D10" t="s">
        <v>241</v>
      </c>
      <c r="E10" t="s">
        <v>242</v>
      </c>
      <c r="F10">
        <v>1</v>
      </c>
      <c r="G10">
        <v>2.9910000000000001</v>
      </c>
      <c r="H10" s="4">
        <v>21801881</v>
      </c>
      <c r="I10">
        <v>0</v>
      </c>
      <c r="J10" t="s">
        <v>18</v>
      </c>
      <c r="K10" t="s">
        <v>18</v>
      </c>
      <c r="L10" t="s">
        <v>18</v>
      </c>
      <c r="M10" t="s">
        <v>18</v>
      </c>
      <c r="O10">
        <v>19</v>
      </c>
      <c r="P10" t="s">
        <v>431</v>
      </c>
      <c r="Q10" s="8">
        <v>44902.468715277777</v>
      </c>
      <c r="R10" t="s">
        <v>241</v>
      </c>
      <c r="S10" t="s">
        <v>242</v>
      </c>
      <c r="T10">
        <v>1</v>
      </c>
      <c r="U10">
        <v>7.556</v>
      </c>
      <c r="V10" s="4">
        <v>103309</v>
      </c>
      <c r="W10">
        <v>0.57799999999999996</v>
      </c>
      <c r="X10" t="s">
        <v>18</v>
      </c>
      <c r="Y10" t="s">
        <v>18</v>
      </c>
      <c r="Z10" t="s">
        <v>18</v>
      </c>
      <c r="AA10" t="s">
        <v>18</v>
      </c>
      <c r="AC10">
        <v>1</v>
      </c>
      <c r="AE10">
        <v>19</v>
      </c>
      <c r="AF10" s="46"/>
      <c r="AG10" s="59">
        <f t="shared" si="0"/>
        <v>0.57799999999999996</v>
      </c>
    </row>
    <row r="11" spans="1:33" x14ac:dyDescent="0.3">
      <c r="A11">
        <v>20</v>
      </c>
      <c r="B11" t="s">
        <v>432</v>
      </c>
      <c r="C11" s="8">
        <v>44902.478125000001</v>
      </c>
      <c r="D11" t="s">
        <v>241</v>
      </c>
      <c r="E11" t="s">
        <v>242</v>
      </c>
      <c r="F11">
        <v>1</v>
      </c>
      <c r="G11">
        <v>2.9910000000000001</v>
      </c>
      <c r="H11" s="4">
        <v>21609579</v>
      </c>
      <c r="I11">
        <v>0</v>
      </c>
      <c r="J11" t="s">
        <v>18</v>
      </c>
      <c r="K11" t="s">
        <v>18</v>
      </c>
      <c r="L11" t="s">
        <v>18</v>
      </c>
      <c r="M11" t="s">
        <v>18</v>
      </c>
      <c r="O11">
        <v>20</v>
      </c>
      <c r="P11" t="s">
        <v>432</v>
      </c>
      <c r="Q11" s="8">
        <v>44902.478125000001</v>
      </c>
      <c r="R11" t="s">
        <v>241</v>
      </c>
      <c r="S11" t="s">
        <v>242</v>
      </c>
      <c r="T11">
        <v>1</v>
      </c>
      <c r="U11">
        <v>7.5549999999999997</v>
      </c>
      <c r="V11" s="4">
        <v>93952</v>
      </c>
      <c r="W11">
        <v>0.52600000000000002</v>
      </c>
      <c r="X11" t="s">
        <v>18</v>
      </c>
      <c r="Y11" t="s">
        <v>18</v>
      </c>
      <c r="Z11" t="s">
        <v>18</v>
      </c>
      <c r="AA11" t="s">
        <v>18</v>
      </c>
      <c r="AC11">
        <v>1</v>
      </c>
      <c r="AE11">
        <v>20</v>
      </c>
      <c r="AF11" s="46"/>
      <c r="AG11" s="59">
        <f t="shared" si="0"/>
        <v>0.52600000000000002</v>
      </c>
    </row>
    <row r="12" spans="1:33" x14ac:dyDescent="0.3">
      <c r="A12">
        <v>21</v>
      </c>
      <c r="B12" t="s">
        <v>433</v>
      </c>
      <c r="C12" s="8">
        <v>44902.487500000003</v>
      </c>
      <c r="D12" t="s">
        <v>241</v>
      </c>
      <c r="E12" t="s">
        <v>242</v>
      </c>
      <c r="F12">
        <v>1</v>
      </c>
      <c r="G12">
        <v>2.992</v>
      </c>
      <c r="H12" s="4">
        <v>21841691</v>
      </c>
      <c r="I12">
        <v>0</v>
      </c>
      <c r="J12" t="s">
        <v>18</v>
      </c>
      <c r="K12" t="s">
        <v>18</v>
      </c>
      <c r="L12" t="s">
        <v>18</v>
      </c>
      <c r="M12" t="s">
        <v>18</v>
      </c>
      <c r="O12">
        <v>21</v>
      </c>
      <c r="P12" t="s">
        <v>433</v>
      </c>
      <c r="Q12" s="8">
        <v>44902.487500000003</v>
      </c>
      <c r="R12" t="s">
        <v>241</v>
      </c>
      <c r="S12" t="s">
        <v>242</v>
      </c>
      <c r="T12">
        <v>1</v>
      </c>
      <c r="U12">
        <v>7.5570000000000004</v>
      </c>
      <c r="V12" s="4">
        <v>98320</v>
      </c>
      <c r="W12">
        <v>0.55000000000000004</v>
      </c>
      <c r="X12" t="s">
        <v>18</v>
      </c>
      <c r="Y12" t="s">
        <v>18</v>
      </c>
      <c r="Z12" t="s">
        <v>18</v>
      </c>
      <c r="AA12" t="s">
        <v>18</v>
      </c>
      <c r="AC12">
        <v>1</v>
      </c>
      <c r="AE12">
        <v>21</v>
      </c>
      <c r="AF12" s="46"/>
      <c r="AG12" s="59">
        <f t="shared" si="0"/>
        <v>0.55000000000000004</v>
      </c>
    </row>
    <row r="14" spans="1:33" x14ac:dyDescent="0.3">
      <c r="A14">
        <v>12</v>
      </c>
      <c r="B14" t="s">
        <v>548</v>
      </c>
      <c r="C14" s="8">
        <v>44903.413136574076</v>
      </c>
      <c r="D14" t="s">
        <v>435</v>
      </c>
      <c r="E14" t="s">
        <v>242</v>
      </c>
      <c r="F14">
        <v>1</v>
      </c>
      <c r="G14">
        <v>2.9870000000000001</v>
      </c>
      <c r="H14" s="4">
        <v>19151086</v>
      </c>
      <c r="I14">
        <v>0</v>
      </c>
      <c r="J14" t="s">
        <v>18</v>
      </c>
      <c r="K14" t="s">
        <v>18</v>
      </c>
      <c r="L14" t="s">
        <v>18</v>
      </c>
      <c r="M14" t="s">
        <v>18</v>
      </c>
      <c r="O14">
        <v>12</v>
      </c>
      <c r="P14" t="s">
        <v>548</v>
      </c>
      <c r="Q14" s="8">
        <v>44903.413136574076</v>
      </c>
      <c r="R14" t="s">
        <v>435</v>
      </c>
      <c r="S14" t="s">
        <v>242</v>
      </c>
      <c r="T14">
        <v>1</v>
      </c>
      <c r="U14">
        <v>7.5510000000000002</v>
      </c>
      <c r="V14" s="4">
        <v>62064</v>
      </c>
      <c r="W14">
        <v>0.34699999999999998</v>
      </c>
      <c r="X14" t="s">
        <v>18</v>
      </c>
      <c r="Y14" t="s">
        <v>18</v>
      </c>
      <c r="Z14" t="s">
        <v>18</v>
      </c>
      <c r="AA14" t="s">
        <v>18</v>
      </c>
      <c r="AC14">
        <v>1</v>
      </c>
      <c r="AE14">
        <v>12</v>
      </c>
      <c r="AF14" s="46"/>
      <c r="AG14" s="59">
        <f t="shared" ref="AG14:AG23" si="1">W14</f>
        <v>0.34699999999999998</v>
      </c>
    </row>
    <row r="15" spans="1:33" x14ac:dyDescent="0.3">
      <c r="A15">
        <v>13</v>
      </c>
      <c r="B15" t="s">
        <v>549</v>
      </c>
      <c r="C15" s="8">
        <v>44903.422500000001</v>
      </c>
      <c r="D15" t="s">
        <v>437</v>
      </c>
      <c r="E15" t="s">
        <v>242</v>
      </c>
      <c r="F15">
        <v>1</v>
      </c>
      <c r="G15">
        <v>2.9860000000000002</v>
      </c>
      <c r="H15" s="4">
        <v>18710827</v>
      </c>
      <c r="I15">
        <v>0</v>
      </c>
      <c r="J15" t="s">
        <v>18</v>
      </c>
      <c r="K15" t="s">
        <v>18</v>
      </c>
      <c r="L15" t="s">
        <v>18</v>
      </c>
      <c r="M15" t="s">
        <v>18</v>
      </c>
      <c r="O15">
        <v>13</v>
      </c>
      <c r="P15" t="s">
        <v>549</v>
      </c>
      <c r="Q15" s="8">
        <v>44903.422500000001</v>
      </c>
      <c r="R15" t="s">
        <v>437</v>
      </c>
      <c r="S15" t="s">
        <v>242</v>
      </c>
      <c r="T15">
        <v>1</v>
      </c>
      <c r="U15">
        <v>7.5469999999999997</v>
      </c>
      <c r="V15" s="4">
        <v>63887</v>
      </c>
      <c r="W15">
        <v>0.35699999999999998</v>
      </c>
      <c r="X15" t="s">
        <v>18</v>
      </c>
      <c r="Y15" t="s">
        <v>18</v>
      </c>
      <c r="Z15" t="s">
        <v>18</v>
      </c>
      <c r="AA15" t="s">
        <v>18</v>
      </c>
      <c r="AC15">
        <v>1</v>
      </c>
      <c r="AE15">
        <v>13</v>
      </c>
      <c r="AF15" s="46"/>
      <c r="AG15" s="59">
        <f t="shared" si="1"/>
        <v>0.35699999999999998</v>
      </c>
    </row>
    <row r="16" spans="1:33" x14ac:dyDescent="0.3">
      <c r="A16">
        <v>14</v>
      </c>
      <c r="B16" t="s">
        <v>550</v>
      </c>
      <c r="C16" s="8">
        <v>44903.431886574072</v>
      </c>
      <c r="D16" t="s">
        <v>439</v>
      </c>
      <c r="E16" t="s">
        <v>242</v>
      </c>
      <c r="F16">
        <v>1</v>
      </c>
      <c r="G16">
        <v>2.9849999999999999</v>
      </c>
      <c r="H16" s="4">
        <v>18666748</v>
      </c>
      <c r="I16">
        <v>0</v>
      </c>
      <c r="J16" t="s">
        <v>18</v>
      </c>
      <c r="K16" t="s">
        <v>18</v>
      </c>
      <c r="L16" t="s">
        <v>18</v>
      </c>
      <c r="M16" t="s">
        <v>18</v>
      </c>
      <c r="O16">
        <v>14</v>
      </c>
      <c r="P16" t="s">
        <v>550</v>
      </c>
      <c r="Q16" s="8">
        <v>44903.431886574072</v>
      </c>
      <c r="R16" t="s">
        <v>439</v>
      </c>
      <c r="S16" t="s">
        <v>242</v>
      </c>
      <c r="T16">
        <v>1</v>
      </c>
      <c r="U16">
        <v>7.5469999999999997</v>
      </c>
      <c r="V16" s="4">
        <v>100551</v>
      </c>
      <c r="W16">
        <v>0.56299999999999994</v>
      </c>
      <c r="X16" t="s">
        <v>18</v>
      </c>
      <c r="Y16" t="s">
        <v>18</v>
      </c>
      <c r="Z16" t="s">
        <v>18</v>
      </c>
      <c r="AA16" t="s">
        <v>18</v>
      </c>
      <c r="AC16">
        <v>1</v>
      </c>
      <c r="AE16">
        <v>14</v>
      </c>
      <c r="AF16" s="46"/>
      <c r="AG16" s="59">
        <f t="shared" si="1"/>
        <v>0.56299999999999994</v>
      </c>
    </row>
    <row r="17" spans="1:33" x14ac:dyDescent="0.3">
      <c r="A17">
        <v>15</v>
      </c>
      <c r="B17" t="s">
        <v>551</v>
      </c>
      <c r="C17" s="8">
        <v>44903.44122685185</v>
      </c>
      <c r="D17" t="s">
        <v>439</v>
      </c>
      <c r="E17" t="s">
        <v>242</v>
      </c>
      <c r="F17">
        <v>1</v>
      </c>
      <c r="G17">
        <v>2.9929999999999999</v>
      </c>
      <c r="H17" s="4">
        <v>18807410</v>
      </c>
      <c r="I17">
        <v>0</v>
      </c>
      <c r="J17" t="s">
        <v>18</v>
      </c>
      <c r="K17" t="s">
        <v>18</v>
      </c>
      <c r="L17" t="s">
        <v>18</v>
      </c>
      <c r="M17" t="s">
        <v>18</v>
      </c>
      <c r="O17">
        <v>15</v>
      </c>
      <c r="P17" t="s">
        <v>551</v>
      </c>
      <c r="Q17" s="8">
        <v>44903.44122685185</v>
      </c>
      <c r="R17" t="s">
        <v>439</v>
      </c>
      <c r="S17" t="s">
        <v>242</v>
      </c>
      <c r="T17">
        <v>1</v>
      </c>
      <c r="U17">
        <v>7.5510000000000002</v>
      </c>
      <c r="V17" s="4">
        <v>97861</v>
      </c>
      <c r="W17">
        <v>0.54800000000000004</v>
      </c>
      <c r="X17" t="s">
        <v>18</v>
      </c>
      <c r="Y17" t="s">
        <v>18</v>
      </c>
      <c r="Z17" t="s">
        <v>18</v>
      </c>
      <c r="AA17" t="s">
        <v>18</v>
      </c>
      <c r="AC17">
        <v>1</v>
      </c>
      <c r="AE17">
        <v>15</v>
      </c>
      <c r="AF17" s="46"/>
      <c r="AG17" s="59">
        <f t="shared" si="1"/>
        <v>0.54800000000000004</v>
      </c>
    </row>
    <row r="18" spans="1:33" x14ac:dyDescent="0.3">
      <c r="A18">
        <v>16</v>
      </c>
      <c r="B18" t="s">
        <v>552</v>
      </c>
      <c r="C18" s="8">
        <v>44903.450601851851</v>
      </c>
      <c r="D18" t="s">
        <v>439</v>
      </c>
      <c r="E18" t="s">
        <v>242</v>
      </c>
      <c r="F18">
        <v>1</v>
      </c>
      <c r="G18">
        <v>2.9860000000000002</v>
      </c>
      <c r="H18" s="4">
        <v>18955595</v>
      </c>
      <c r="I18">
        <v>0</v>
      </c>
      <c r="J18" t="s">
        <v>18</v>
      </c>
      <c r="K18" t="s">
        <v>18</v>
      </c>
      <c r="L18" t="s">
        <v>18</v>
      </c>
      <c r="M18" t="s">
        <v>18</v>
      </c>
      <c r="O18">
        <v>16</v>
      </c>
      <c r="P18" t="s">
        <v>552</v>
      </c>
      <c r="Q18" s="8">
        <v>44903.450601851851</v>
      </c>
      <c r="R18" t="s">
        <v>439</v>
      </c>
      <c r="S18" t="s">
        <v>242</v>
      </c>
      <c r="T18">
        <v>1</v>
      </c>
      <c r="U18">
        <v>7.5570000000000004</v>
      </c>
      <c r="V18" s="4">
        <v>91527</v>
      </c>
      <c r="W18">
        <v>0.51200000000000001</v>
      </c>
      <c r="X18" t="s">
        <v>18</v>
      </c>
      <c r="Y18" t="s">
        <v>18</v>
      </c>
      <c r="Z18" t="s">
        <v>18</v>
      </c>
      <c r="AA18" t="s">
        <v>18</v>
      </c>
      <c r="AC18">
        <v>1</v>
      </c>
      <c r="AE18">
        <v>16</v>
      </c>
      <c r="AF18" s="46"/>
      <c r="AG18" s="59">
        <f t="shared" si="1"/>
        <v>0.51200000000000001</v>
      </c>
    </row>
    <row r="19" spans="1:33" x14ac:dyDescent="0.3">
      <c r="A19">
        <v>17</v>
      </c>
      <c r="B19" t="s">
        <v>553</v>
      </c>
      <c r="C19" s="8">
        <v>44903.459965277776</v>
      </c>
      <c r="D19" t="s">
        <v>445</v>
      </c>
      <c r="E19" t="s">
        <v>242</v>
      </c>
      <c r="F19">
        <v>1</v>
      </c>
      <c r="G19">
        <v>2.9929999999999999</v>
      </c>
      <c r="H19" s="4">
        <v>18643958</v>
      </c>
      <c r="I19">
        <v>0</v>
      </c>
      <c r="J19" t="s">
        <v>18</v>
      </c>
      <c r="K19" t="s">
        <v>18</v>
      </c>
      <c r="L19" t="s">
        <v>18</v>
      </c>
      <c r="M19" t="s">
        <v>18</v>
      </c>
      <c r="O19">
        <v>17</v>
      </c>
      <c r="P19" t="s">
        <v>553</v>
      </c>
      <c r="Q19" s="8">
        <v>44903.459965277776</v>
      </c>
      <c r="R19" t="s">
        <v>445</v>
      </c>
      <c r="S19" t="s">
        <v>242</v>
      </c>
      <c r="T19">
        <v>1</v>
      </c>
      <c r="U19">
        <v>7.5510000000000002</v>
      </c>
      <c r="V19" s="4">
        <v>396510</v>
      </c>
      <c r="W19">
        <v>2.2320000000000002</v>
      </c>
      <c r="X19" t="s">
        <v>18</v>
      </c>
      <c r="Y19" t="s">
        <v>18</v>
      </c>
      <c r="Z19" t="s">
        <v>18</v>
      </c>
      <c r="AA19" t="s">
        <v>18</v>
      </c>
      <c r="AC19">
        <v>1</v>
      </c>
      <c r="AE19">
        <v>17</v>
      </c>
      <c r="AF19" s="46"/>
      <c r="AG19" s="59">
        <f t="shared" si="1"/>
        <v>2.2320000000000002</v>
      </c>
    </row>
    <row r="20" spans="1:33" x14ac:dyDescent="0.3">
      <c r="A20">
        <v>18</v>
      </c>
      <c r="B20" t="s">
        <v>554</v>
      </c>
      <c r="C20" s="8">
        <v>44903.469340277778</v>
      </c>
      <c r="D20" t="s">
        <v>447</v>
      </c>
      <c r="E20" t="s">
        <v>242</v>
      </c>
      <c r="F20">
        <v>1</v>
      </c>
      <c r="G20">
        <v>2.9849999999999999</v>
      </c>
      <c r="H20" s="4">
        <v>18918132</v>
      </c>
      <c r="I20">
        <v>0</v>
      </c>
      <c r="J20" t="s">
        <v>18</v>
      </c>
      <c r="K20" t="s">
        <v>18</v>
      </c>
      <c r="L20" t="s">
        <v>18</v>
      </c>
      <c r="M20" t="s">
        <v>18</v>
      </c>
      <c r="O20">
        <v>18</v>
      </c>
      <c r="P20" t="s">
        <v>554</v>
      </c>
      <c r="Q20" s="8">
        <v>44903.469340277778</v>
      </c>
      <c r="R20" t="s">
        <v>447</v>
      </c>
      <c r="S20" t="s">
        <v>242</v>
      </c>
      <c r="T20">
        <v>1</v>
      </c>
      <c r="U20">
        <v>7.5510000000000002</v>
      </c>
      <c r="V20" s="4">
        <v>1324730</v>
      </c>
      <c r="W20">
        <v>7.593</v>
      </c>
      <c r="X20" t="s">
        <v>18</v>
      </c>
      <c r="Y20" t="s">
        <v>18</v>
      </c>
      <c r="Z20" t="s">
        <v>18</v>
      </c>
      <c r="AA20" t="s">
        <v>18</v>
      </c>
      <c r="AC20">
        <v>1</v>
      </c>
      <c r="AE20">
        <v>18</v>
      </c>
      <c r="AF20" s="46"/>
      <c r="AG20" s="59">
        <f t="shared" si="1"/>
        <v>7.593</v>
      </c>
    </row>
    <row r="21" spans="1:33" x14ac:dyDescent="0.3">
      <c r="A21">
        <v>19</v>
      </c>
      <c r="B21" t="s">
        <v>555</v>
      </c>
      <c r="C21" s="8">
        <v>44903.478726851848</v>
      </c>
      <c r="D21" t="s">
        <v>241</v>
      </c>
      <c r="E21" t="s">
        <v>242</v>
      </c>
      <c r="F21">
        <v>1</v>
      </c>
      <c r="G21">
        <v>2.9940000000000002</v>
      </c>
      <c r="H21" s="4">
        <v>19023110</v>
      </c>
      <c r="I21">
        <v>0</v>
      </c>
      <c r="J21" t="s">
        <v>18</v>
      </c>
      <c r="K21" t="s">
        <v>18</v>
      </c>
      <c r="L21" t="s">
        <v>18</v>
      </c>
      <c r="M21" t="s">
        <v>18</v>
      </c>
      <c r="O21">
        <v>19</v>
      </c>
      <c r="P21" t="s">
        <v>555</v>
      </c>
      <c r="Q21" s="8">
        <v>44903.478726851848</v>
      </c>
      <c r="R21" t="s">
        <v>241</v>
      </c>
      <c r="S21" t="s">
        <v>242</v>
      </c>
      <c r="T21">
        <v>1</v>
      </c>
      <c r="U21">
        <v>7.5449999999999999</v>
      </c>
      <c r="V21" s="4">
        <v>97077</v>
      </c>
      <c r="W21">
        <v>0.54300000000000004</v>
      </c>
      <c r="X21" t="s">
        <v>18</v>
      </c>
      <c r="Y21" t="s">
        <v>18</v>
      </c>
      <c r="Z21" t="s">
        <v>18</v>
      </c>
      <c r="AA21" t="s">
        <v>18</v>
      </c>
      <c r="AC21">
        <v>1</v>
      </c>
      <c r="AE21">
        <v>19</v>
      </c>
      <c r="AF21" s="46"/>
      <c r="AG21" s="59">
        <f t="shared" si="1"/>
        <v>0.54300000000000004</v>
      </c>
    </row>
    <row r="22" spans="1:33" x14ac:dyDescent="0.3">
      <c r="A22">
        <v>20</v>
      </c>
      <c r="B22" t="s">
        <v>556</v>
      </c>
      <c r="C22" s="8">
        <v>44903.48810185185</v>
      </c>
      <c r="D22" t="s">
        <v>241</v>
      </c>
      <c r="E22" t="s">
        <v>242</v>
      </c>
      <c r="F22">
        <v>1</v>
      </c>
      <c r="G22">
        <v>2.9870000000000001</v>
      </c>
      <c r="H22" s="4">
        <v>18958073</v>
      </c>
      <c r="I22">
        <v>0</v>
      </c>
      <c r="J22" t="s">
        <v>18</v>
      </c>
      <c r="K22" t="s">
        <v>18</v>
      </c>
      <c r="L22" t="s">
        <v>18</v>
      </c>
      <c r="M22" t="s">
        <v>18</v>
      </c>
      <c r="O22">
        <v>20</v>
      </c>
      <c r="P22" t="s">
        <v>556</v>
      </c>
      <c r="Q22" s="8">
        <v>44903.48810185185</v>
      </c>
      <c r="R22" t="s">
        <v>241</v>
      </c>
      <c r="S22" t="s">
        <v>242</v>
      </c>
      <c r="T22">
        <v>1</v>
      </c>
      <c r="U22">
        <v>7.5490000000000004</v>
      </c>
      <c r="V22" s="4">
        <v>86666</v>
      </c>
      <c r="W22">
        <v>0.48499999999999999</v>
      </c>
      <c r="X22" t="s">
        <v>18</v>
      </c>
      <c r="Y22" t="s">
        <v>18</v>
      </c>
      <c r="Z22" t="s">
        <v>18</v>
      </c>
      <c r="AA22" t="s">
        <v>18</v>
      </c>
      <c r="AC22">
        <v>1</v>
      </c>
      <c r="AE22">
        <v>20</v>
      </c>
      <c r="AF22" s="46"/>
      <c r="AG22" s="59">
        <f t="shared" si="1"/>
        <v>0.48499999999999999</v>
      </c>
    </row>
    <row r="23" spans="1:33" x14ac:dyDescent="0.3">
      <c r="A23">
        <v>21</v>
      </c>
      <c r="B23" t="s">
        <v>557</v>
      </c>
      <c r="C23" s="8">
        <v>44903.497453703705</v>
      </c>
      <c r="D23" t="s">
        <v>241</v>
      </c>
      <c r="E23" t="s">
        <v>242</v>
      </c>
      <c r="F23">
        <v>1</v>
      </c>
      <c r="G23">
        <v>2.984</v>
      </c>
      <c r="H23" s="4">
        <v>19219559</v>
      </c>
      <c r="I23">
        <v>0</v>
      </c>
      <c r="J23" t="s">
        <v>18</v>
      </c>
      <c r="K23" t="s">
        <v>18</v>
      </c>
      <c r="L23" t="s">
        <v>18</v>
      </c>
      <c r="M23" t="s">
        <v>18</v>
      </c>
      <c r="O23">
        <v>21</v>
      </c>
      <c r="P23" t="s">
        <v>557</v>
      </c>
      <c r="Q23" s="8">
        <v>44903.497453703705</v>
      </c>
      <c r="R23" t="s">
        <v>241</v>
      </c>
      <c r="S23" t="s">
        <v>242</v>
      </c>
      <c r="T23">
        <v>1</v>
      </c>
      <c r="U23">
        <v>7.5490000000000004</v>
      </c>
      <c r="V23" s="4">
        <v>95141</v>
      </c>
      <c r="W23">
        <v>0.53300000000000003</v>
      </c>
      <c r="X23" t="s">
        <v>18</v>
      </c>
      <c r="Y23" t="s">
        <v>18</v>
      </c>
      <c r="Z23" t="s">
        <v>18</v>
      </c>
      <c r="AA23" t="s">
        <v>18</v>
      </c>
      <c r="AC23">
        <v>1</v>
      </c>
      <c r="AE23">
        <v>21</v>
      </c>
      <c r="AF23" s="46"/>
      <c r="AG23" s="59">
        <f t="shared" si="1"/>
        <v>0.53300000000000003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B258-8CBA-46CA-8028-8E1E43A120FA}">
  <dimension ref="A1:AK68"/>
  <sheetViews>
    <sheetView topLeftCell="A11" workbookViewId="0">
      <selection activeCell="K47" sqref="K47"/>
    </sheetView>
  </sheetViews>
  <sheetFormatPr defaultRowHeight="14.4" x14ac:dyDescent="0.3"/>
  <cols>
    <col min="1" max="1" width="11" customWidth="1"/>
    <col min="5" max="5" width="8.77734375" customWidth="1"/>
    <col min="6" max="6" width="43.109375" customWidth="1"/>
    <col min="7" max="8" width="9.44140625" customWidth="1"/>
    <col min="10" max="10" width="12" bestFit="1" customWidth="1"/>
    <col min="12" max="12" width="12" bestFit="1" customWidth="1"/>
    <col min="13" max="13" width="11.77734375" customWidth="1"/>
    <col min="14" max="14" width="8.77734375"/>
    <col min="20" max="21" width="12" bestFit="1" customWidth="1"/>
    <col min="22" max="22" width="11.77734375" bestFit="1" customWidth="1"/>
    <col min="23" max="24" width="12" bestFit="1" customWidth="1"/>
    <col min="33" max="33" width="11.77734375" bestFit="1" customWidth="1"/>
  </cols>
  <sheetData>
    <row r="1" spans="1:37" x14ac:dyDescent="0.3">
      <c r="F1" t="s">
        <v>32</v>
      </c>
      <c r="H1" t="s">
        <v>7</v>
      </c>
      <c r="I1">
        <f t="shared" ref="I1:Z1" si="0">AVERAGE(I16:I68)</f>
        <v>8.0364940409999992</v>
      </c>
      <c r="J1">
        <f t="shared" si="0"/>
        <v>258.48472015277878</v>
      </c>
      <c r="K1">
        <f t="shared" si="0"/>
        <v>11373.327686722265</v>
      </c>
      <c r="L1">
        <f t="shared" si="0"/>
        <v>7.6857869594828943</v>
      </c>
      <c r="M1" t="e">
        <f t="shared" si="0"/>
        <v>#DIV/0!</v>
      </c>
      <c r="N1">
        <f t="shared" si="0"/>
        <v>0.93415394873043422</v>
      </c>
      <c r="O1">
        <f t="shared" si="0"/>
        <v>309.84565217391281</v>
      </c>
      <c r="P1">
        <f t="shared" si="0"/>
        <v>6.1130434782608732E-2</v>
      </c>
      <c r="Q1">
        <f t="shared" si="0"/>
        <v>2.8434782608695669E-2</v>
      </c>
      <c r="R1">
        <f t="shared" si="0"/>
        <v>6.4373587995771933E-2</v>
      </c>
      <c r="S1" t="e">
        <f t="shared" si="0"/>
        <v>#DIV/0!</v>
      </c>
      <c r="T1">
        <f t="shared" si="0"/>
        <v>7.497313591319572E-6</v>
      </c>
      <c r="U1">
        <f t="shared" si="0"/>
        <v>1.0814933675816586E-8</v>
      </c>
      <c r="V1">
        <f t="shared" si="0"/>
        <v>2.5558581957064103E-10</v>
      </c>
      <c r="W1">
        <f t="shared" si="0"/>
        <v>9.3612879704521037E-9</v>
      </c>
      <c r="X1">
        <f t="shared" si="0"/>
        <v>2.0176221646268688E-8</v>
      </c>
      <c r="Y1">
        <f t="shared" si="0"/>
        <v>1.8301370215716661E-2</v>
      </c>
      <c r="Z1" t="e">
        <f t="shared" si="0"/>
        <v>#DIV/0!</v>
      </c>
    </row>
    <row r="2" spans="1:37" x14ac:dyDescent="0.3">
      <c r="F2" t="s">
        <v>33</v>
      </c>
      <c r="H2" t="s">
        <v>34</v>
      </c>
      <c r="I2">
        <f t="shared" ref="I2:Z2" si="1">MIN(I16:I68)</f>
        <v>6.6000000000000003E-2</v>
      </c>
      <c r="J2">
        <f t="shared" si="1"/>
        <v>2.2010575607994998</v>
      </c>
      <c r="K2">
        <f t="shared" si="1"/>
        <v>96.846532675177997</v>
      </c>
      <c r="L2">
        <f t="shared" si="1"/>
        <v>6.5579158405496635E-2</v>
      </c>
      <c r="M2">
        <f t="shared" si="1"/>
        <v>0</v>
      </c>
      <c r="N2">
        <f t="shared" si="1"/>
        <v>0.93260761439999984</v>
      </c>
      <c r="O2">
        <f t="shared" si="1"/>
        <v>294.14999999999998</v>
      </c>
      <c r="P2">
        <f t="shared" si="1"/>
        <v>1.7999999999999999E-2</v>
      </c>
      <c r="Q2">
        <f t="shared" si="1"/>
        <v>2E-3</v>
      </c>
      <c r="R2">
        <f t="shared" si="1"/>
        <v>2.4512017740486627E-2</v>
      </c>
      <c r="S2">
        <f t="shared" si="1"/>
        <v>0</v>
      </c>
      <c r="T2">
        <f t="shared" si="1"/>
        <v>6.1724181657599996E-8</v>
      </c>
      <c r="U2">
        <f t="shared" si="1"/>
        <v>1.1282895611883609E-11</v>
      </c>
      <c r="V2">
        <f t="shared" si="1"/>
        <v>0</v>
      </c>
      <c r="W2">
        <f t="shared" si="1"/>
        <v>4.2275001324680738E-11</v>
      </c>
      <c r="X2">
        <f t="shared" si="1"/>
        <v>5.3557896936564347E-11</v>
      </c>
      <c r="Y2">
        <f t="shared" si="1"/>
        <v>1.6201398306631414E-2</v>
      </c>
      <c r="Z2">
        <f t="shared" si="1"/>
        <v>0</v>
      </c>
    </row>
    <row r="3" spans="1:37" x14ac:dyDescent="0.3">
      <c r="H3" t="s">
        <v>35</v>
      </c>
      <c r="I3">
        <f t="shared" ref="I3:Z3" si="2">MAX(I16:I68)</f>
        <v>31.5246748</v>
      </c>
      <c r="J3">
        <f t="shared" si="2"/>
        <v>1042.4082111259929</v>
      </c>
      <c r="K3">
        <f t="shared" si="2"/>
        <v>45865.961289543688</v>
      </c>
      <c r="L3">
        <f t="shared" si="2"/>
        <v>31.152087993241956</v>
      </c>
      <c r="M3">
        <f t="shared" si="2"/>
        <v>0</v>
      </c>
      <c r="N3">
        <f t="shared" si="2"/>
        <v>0.93524829999999992</v>
      </c>
      <c r="O3">
        <f t="shared" si="2"/>
        <v>313.14999999999998</v>
      </c>
      <c r="P3">
        <f t="shared" si="2"/>
        <v>0.08</v>
      </c>
      <c r="Q3">
        <f t="shared" si="2"/>
        <v>0.04</v>
      </c>
      <c r="R3">
        <f t="shared" si="2"/>
        <v>7.2765497523200454E-2</v>
      </c>
      <c r="S3">
        <f t="shared" si="2"/>
        <v>0</v>
      </c>
      <c r="T3">
        <f t="shared" si="2"/>
        <v>2.9400151759963794E-5</v>
      </c>
      <c r="U3">
        <f t="shared" si="2"/>
        <v>4.5765847840753702E-8</v>
      </c>
      <c r="V3">
        <f t="shared" si="2"/>
        <v>5.1146553100919378E-10</v>
      </c>
      <c r="W3">
        <f t="shared" si="2"/>
        <v>3.8105885515086721E-8</v>
      </c>
      <c r="X3">
        <f t="shared" si="2"/>
        <v>8.387173335584043E-8</v>
      </c>
      <c r="Y3">
        <f t="shared" si="2"/>
        <v>2.8276236783871714E-2</v>
      </c>
      <c r="Z3">
        <f t="shared" si="2"/>
        <v>0</v>
      </c>
    </row>
    <row r="4" spans="1:37" x14ac:dyDescent="0.3">
      <c r="I4" t="s">
        <v>36</v>
      </c>
      <c r="J4" t="s">
        <v>37</v>
      </c>
      <c r="N4" t="s">
        <v>38</v>
      </c>
      <c r="T4" t="s">
        <v>39</v>
      </c>
    </row>
    <row r="5" spans="1:37" x14ac:dyDescent="0.3">
      <c r="I5" t="s">
        <v>40</v>
      </c>
      <c r="J5" t="s">
        <v>41</v>
      </c>
      <c r="N5" t="s">
        <v>42</v>
      </c>
      <c r="O5" t="s">
        <v>43</v>
      </c>
      <c r="P5" t="s">
        <v>44</v>
      </c>
      <c r="Q5" t="s">
        <v>45</v>
      </c>
      <c r="T5" t="s">
        <v>46</v>
      </c>
      <c r="U5" t="s">
        <v>47</v>
      </c>
      <c r="V5" t="s">
        <v>48</v>
      </c>
      <c r="W5" t="s">
        <v>49</v>
      </c>
      <c r="X5" t="s">
        <v>50</v>
      </c>
      <c r="Y5" t="s">
        <v>51</v>
      </c>
    </row>
    <row r="6" spans="1:37" x14ac:dyDescent="0.3">
      <c r="G6" s="19" t="s">
        <v>52</v>
      </c>
      <c r="H6" s="19"/>
      <c r="I6" s="19"/>
      <c r="J6" s="20" t="s">
        <v>53</v>
      </c>
      <c r="N6" t="s">
        <v>54</v>
      </c>
      <c r="Y6" t="s">
        <v>55</v>
      </c>
    </row>
    <row r="7" spans="1:37" s="1" customFormat="1" ht="129.6" x14ac:dyDescent="0.3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t="s">
        <v>61</v>
      </c>
      <c r="G7" s="21" t="s">
        <v>62</v>
      </c>
      <c r="H7" s="21" t="s">
        <v>63</v>
      </c>
      <c r="I7" s="21" t="s">
        <v>64</v>
      </c>
      <c r="J7" s="22" t="s">
        <v>87</v>
      </c>
      <c r="K7" s="1" t="s">
        <v>88</v>
      </c>
      <c r="L7" s="1" t="s">
        <v>65</v>
      </c>
      <c r="N7" s="1" t="s">
        <v>66</v>
      </c>
      <c r="O7" s="1" t="s">
        <v>67</v>
      </c>
      <c r="P7" s="1" t="s">
        <v>68</v>
      </c>
      <c r="Q7" s="1" t="s">
        <v>69</v>
      </c>
      <c r="R7" s="1" t="s">
        <v>70</v>
      </c>
      <c r="T7" s="1" t="s">
        <v>71</v>
      </c>
      <c r="U7" s="1" t="s">
        <v>72</v>
      </c>
      <c r="V7" s="1" t="s">
        <v>73</v>
      </c>
      <c r="W7" s="1" t="s">
        <v>74</v>
      </c>
      <c r="X7" s="1" t="s">
        <v>75</v>
      </c>
      <c r="AC7" s="1" t="s">
        <v>370</v>
      </c>
      <c r="AD7" s="1" t="s">
        <v>429</v>
      </c>
      <c r="AE7" s="1" t="s">
        <v>428</v>
      </c>
      <c r="AF7" s="1" t="s">
        <v>364</v>
      </c>
      <c r="AG7" s="1" t="s">
        <v>365</v>
      </c>
      <c r="AH7" s="1" t="s">
        <v>366</v>
      </c>
      <c r="AI7" s="1" t="s">
        <v>423</v>
      </c>
      <c r="AJ7" s="1" t="s">
        <v>424</v>
      </c>
    </row>
    <row r="8" spans="1:37" ht="15.6" x14ac:dyDescent="0.3">
      <c r="G8" s="19"/>
      <c r="H8" s="19"/>
      <c r="I8" s="19"/>
      <c r="J8" s="20"/>
      <c r="L8" t="s">
        <v>76</v>
      </c>
      <c r="T8" t="s">
        <v>77</v>
      </c>
      <c r="U8" t="s">
        <v>78</v>
      </c>
      <c r="V8" t="s">
        <v>79</v>
      </c>
      <c r="W8" t="s">
        <v>80</v>
      </c>
      <c r="X8" t="s">
        <v>81</v>
      </c>
      <c r="Y8" s="23" t="s">
        <v>82</v>
      </c>
      <c r="Z8" s="23"/>
      <c r="AG8" t="s">
        <v>361</v>
      </c>
      <c r="AK8" s="61" t="s">
        <v>363</v>
      </c>
    </row>
    <row r="9" spans="1:37" ht="15.6" x14ac:dyDescent="0.3">
      <c r="G9" s="19"/>
      <c r="H9" s="19"/>
      <c r="I9" s="19"/>
      <c r="J9" s="20"/>
      <c r="L9" t="s">
        <v>83</v>
      </c>
      <c r="M9" s="23"/>
      <c r="Y9" s="24" t="s">
        <v>84</v>
      </c>
      <c r="Z9" s="23"/>
      <c r="AK9" t="s">
        <v>362</v>
      </c>
    </row>
    <row r="10" spans="1:37" ht="15.6" x14ac:dyDescent="0.3">
      <c r="G10" s="19"/>
      <c r="H10" s="19"/>
      <c r="I10" s="19"/>
      <c r="J10" s="20"/>
      <c r="Y10" s="23" t="s">
        <v>85</v>
      </c>
      <c r="Z10" s="23"/>
    </row>
    <row r="11" spans="1:37" x14ac:dyDescent="0.3">
      <c r="A11" s="2" t="s">
        <v>134</v>
      </c>
      <c r="B11" s="1"/>
      <c r="C11" s="1"/>
      <c r="D11" s="1"/>
      <c r="E11" s="2"/>
      <c r="F11" t="s">
        <v>86</v>
      </c>
      <c r="G11" s="19">
        <v>21</v>
      </c>
      <c r="H11" s="19">
        <v>30</v>
      </c>
      <c r="I11" s="19">
        <v>0.17</v>
      </c>
      <c r="J11" s="20">
        <f t="shared" ref="J11:J68" si="3">1000000000*(X11-V11)/P11</f>
        <v>1.3959103080018753</v>
      </c>
      <c r="K11">
        <f>(J11*44)</f>
        <v>61.420053552082514</v>
      </c>
      <c r="L11">
        <f>1000000*(((X11-V11)*0.082057*O11)/(AE11-R11))/P11</f>
        <v>3.6995539387626404E-2</v>
      </c>
      <c r="N11">
        <f t="shared" ref="N11:N68" si="4">0.001316*((H11*25.4)-(2.5*2053/100))</f>
        <v>0.93524829999999992</v>
      </c>
      <c r="O11">
        <f t="shared" ref="O11:O68" si="5">G11+273.15</f>
        <v>294.14999999999998</v>
      </c>
      <c r="P11">
        <v>0.08</v>
      </c>
      <c r="Q11">
        <v>0.04</v>
      </c>
      <c r="R11">
        <f t="shared" ref="R11:R68" si="6">(0.001316*10^(8.07131-(1730.63/(233.46+G11))))</f>
        <v>2.4512017740486627E-2</v>
      </c>
      <c r="T11">
        <f>AE11*(I11/10^6)</f>
        <v>1.58992211E-7</v>
      </c>
      <c r="U11">
        <f>(T11*Q11)/(0.082057*O11)</f>
        <v>2.6348224324716042E-10</v>
      </c>
      <c r="V11">
        <f>((AE11*((0.33/10^6)*1))*Q11)/(0.082057*O11)</f>
        <v>5.1146553100919378E-10</v>
      </c>
      <c r="W11">
        <f t="shared" ref="W11" si="7">T11*Y11*P11</f>
        <v>3.5965611240218344E-10</v>
      </c>
      <c r="X11">
        <f t="shared" ref="X11" si="8">U11+W11</f>
        <v>6.2313835564934381E-10</v>
      </c>
      <c r="Y11" s="25">
        <f t="shared" ref="Y11:Y68" si="9">100*(0.00025*EXP(2700*((1/O11)-(1/298.15))))</f>
        <v>2.8276236783871714E-2</v>
      </c>
      <c r="AC11">
        <v>21</v>
      </c>
      <c r="AD11">
        <v>30</v>
      </c>
      <c r="AE11">
        <f>0.001316*((AD11*25.4)-(2.5*2053/100))</f>
        <v>0.93524829999999992</v>
      </c>
      <c r="AF11" s="25">
        <f>100*(0.00025*EXP(2700*((1/(AC11+273.15))-(1/298.15))))</f>
        <v>2.8276236783871714E-2</v>
      </c>
      <c r="AG11">
        <f>(1*(0.33/10^6))/(1/0.02828)</f>
        <v>9.3324000000000006E-9</v>
      </c>
      <c r="AH11">
        <f>AG11*1000000000</f>
        <v>9.3323999999999998</v>
      </c>
      <c r="AI11">
        <f t="shared" ref="AI11:AI23" si="10">100*J11/AH11</f>
        <v>14.957677639212585</v>
      </c>
      <c r="AJ11">
        <f t="shared" ref="AJ11:AJ23" si="11">J11/AH11</f>
        <v>0.14957677639212585</v>
      </c>
    </row>
    <row r="12" spans="1:37" x14ac:dyDescent="0.3">
      <c r="A12" s="2" t="s">
        <v>134</v>
      </c>
      <c r="B12" s="1"/>
      <c r="C12" s="1"/>
      <c r="D12" s="1"/>
      <c r="E12" s="2"/>
      <c r="F12" t="s">
        <v>128</v>
      </c>
      <c r="G12" s="19">
        <v>21</v>
      </c>
      <c r="H12" s="19">
        <v>30</v>
      </c>
      <c r="I12" s="19">
        <v>0.59</v>
      </c>
      <c r="J12" s="20">
        <f t="shared" si="3"/>
        <v>20.639888938349262</v>
      </c>
      <c r="K12">
        <f t="shared" ref="K12:K68" si="12">(J12*44)</f>
        <v>908.1551132873675</v>
      </c>
      <c r="L12">
        <f t="shared" ref="L12:L68" si="13">1000000*(((X12-V12)*0.082057*O12)/(N12-R12))/P12</f>
        <v>0.54701496206295563</v>
      </c>
      <c r="N12">
        <f t="shared" si="4"/>
        <v>0.93524829999999992</v>
      </c>
      <c r="O12">
        <f t="shared" si="5"/>
        <v>294.14999999999998</v>
      </c>
      <c r="P12">
        <v>0.08</v>
      </c>
      <c r="Q12">
        <v>0.04</v>
      </c>
      <c r="R12">
        <f t="shared" si="6"/>
        <v>2.4512017740486627E-2</v>
      </c>
      <c r="T12">
        <f t="shared" ref="T12:T68" si="14">N12*(I12/10^6)</f>
        <v>5.5179649699999995E-7</v>
      </c>
      <c r="U12">
        <f t="shared" ref="U12:U68" si="15">(T12*Q12)/(0.082057*O12)</f>
        <v>9.1443837362249798E-10</v>
      </c>
      <c r="V12">
        <f t="shared" ref="V12:V68" si="16">((N12*((0.33/10^6)*1))*Q12)/(0.082057*O12)</f>
        <v>5.1146553100919378E-10</v>
      </c>
      <c r="W12">
        <f t="shared" ref="W12:W22" si="17">T12*Y12*P12</f>
        <v>1.2482182724546366E-9</v>
      </c>
      <c r="X12">
        <f t="shared" ref="X12:X22" si="18">U12+W12</f>
        <v>2.1626566460771346E-9</v>
      </c>
      <c r="Y12" s="25">
        <f t="shared" si="9"/>
        <v>2.8276236783871714E-2</v>
      </c>
      <c r="AC12">
        <v>12</v>
      </c>
      <c r="AD12">
        <v>30</v>
      </c>
      <c r="AE12">
        <f t="shared" ref="AE12:AE68" si="19">0.001316*((AD12*25.4)-(2.5*2053/100))</f>
        <v>0.93524829999999992</v>
      </c>
      <c r="AF12" s="25">
        <f t="shared" ref="AF12:AF68" si="20">100*(0.00025*EXP(2700*((1/(AC12+273.15))-(1/298.15))))</f>
        <v>3.7778196917270877E-2</v>
      </c>
      <c r="AG12">
        <f t="shared" ref="AG12:AG68" si="21">(1*(0.33/10^6))/(1/0.02828)</f>
        <v>9.3324000000000006E-9</v>
      </c>
      <c r="AH12">
        <f t="shared" ref="AH12:AH68" si="22">AG12*1000000000</f>
        <v>9.3323999999999998</v>
      </c>
      <c r="AI12">
        <f t="shared" si="10"/>
        <v>221.16378357495674</v>
      </c>
      <c r="AJ12">
        <f t="shared" si="11"/>
        <v>2.2116378357495674</v>
      </c>
    </row>
    <row r="13" spans="1:37" x14ac:dyDescent="0.3">
      <c r="A13" s="2" t="s">
        <v>134</v>
      </c>
      <c r="B13" s="1"/>
      <c r="C13" s="1"/>
      <c r="D13" s="1"/>
      <c r="E13" s="2"/>
      <c r="F13" t="s">
        <v>127</v>
      </c>
      <c r="G13" s="19">
        <v>21</v>
      </c>
      <c r="H13" s="19">
        <v>30</v>
      </c>
      <c r="I13" s="19">
        <v>0.41</v>
      </c>
      <c r="J13" s="20">
        <f t="shared" ref="J13" si="23">1000000000*(X13-V13)/P13</f>
        <v>12.392469525343243</v>
      </c>
      <c r="K13">
        <f t="shared" ref="K13" si="24">(J13*44)</f>
        <v>545.26865911510265</v>
      </c>
      <c r="L13">
        <f t="shared" ref="L13" si="25">1000000*(((X13-V13)*0.082057*O13)/(N13-R13))/P13</f>
        <v>0.32843520948781463</v>
      </c>
      <c r="N13">
        <f t="shared" ref="N13" si="26">0.001316*((H13*25.4)-(2.5*2053/100))</f>
        <v>0.93524829999999992</v>
      </c>
      <c r="O13">
        <f t="shared" ref="O13" si="27">G13+273.15</f>
        <v>294.14999999999998</v>
      </c>
      <c r="P13">
        <v>0.08</v>
      </c>
      <c r="Q13">
        <v>0.04</v>
      </c>
      <c r="R13">
        <f t="shared" ref="R13" si="28">(0.001316*10^(8.07131-(1730.63/(233.46+G13))))</f>
        <v>2.4512017740486627E-2</v>
      </c>
      <c r="T13">
        <f t="shared" ref="T13" si="29">N13*(I13/10^6)</f>
        <v>3.8345180299999998E-7</v>
      </c>
      <c r="U13">
        <f t="shared" ref="U13" si="30">(T13*Q13)/(0.082057*O13)</f>
        <v>6.3545717489021051E-10</v>
      </c>
      <c r="V13">
        <f t="shared" si="16"/>
        <v>5.1146553100919378E-10</v>
      </c>
      <c r="W13">
        <f t="shared" ref="W13" si="31">T13*Y13*P13</f>
        <v>8.6740591814644244E-10</v>
      </c>
      <c r="X13">
        <f t="shared" ref="X13" si="32">U13+W13</f>
        <v>1.5028630930366531E-9</v>
      </c>
      <c r="Y13" s="25">
        <f t="shared" ref="Y13" si="33">100*(0.00025*EXP(2700*((1/O13)-(1/298.15))))</f>
        <v>2.8276236783871714E-2</v>
      </c>
      <c r="AC13">
        <v>21</v>
      </c>
      <c r="AD13">
        <v>30</v>
      </c>
      <c r="AE13">
        <f t="shared" si="19"/>
        <v>0.93524829999999992</v>
      </c>
      <c r="AF13" s="25">
        <f t="shared" si="20"/>
        <v>2.8276236783871714E-2</v>
      </c>
      <c r="AG13">
        <f t="shared" si="21"/>
        <v>9.3324000000000006E-9</v>
      </c>
      <c r="AH13">
        <f t="shared" si="22"/>
        <v>9.3323999999999998</v>
      </c>
      <c r="AI13">
        <f t="shared" si="10"/>
        <v>132.78973817392355</v>
      </c>
      <c r="AJ13">
        <f t="shared" si="11"/>
        <v>1.3278973817392357</v>
      </c>
    </row>
    <row r="14" spans="1:37" x14ac:dyDescent="0.3">
      <c r="A14" s="2" t="s">
        <v>134</v>
      </c>
      <c r="B14" s="1"/>
      <c r="C14" s="1"/>
      <c r="D14" s="1"/>
      <c r="E14" s="2"/>
      <c r="F14" t="s">
        <v>126</v>
      </c>
      <c r="G14" s="19">
        <v>21</v>
      </c>
      <c r="H14" s="19">
        <v>30</v>
      </c>
      <c r="I14" s="19">
        <v>0.25</v>
      </c>
      <c r="J14" s="20">
        <f t="shared" si="3"/>
        <v>5.0614300471156612</v>
      </c>
      <c r="K14">
        <f t="shared" si="12"/>
        <v>222.7029220730891</v>
      </c>
      <c r="L14">
        <f t="shared" si="13"/>
        <v>0.13414209608768912</v>
      </c>
      <c r="N14">
        <f t="shared" si="4"/>
        <v>0.93524829999999992</v>
      </c>
      <c r="O14">
        <f t="shared" si="5"/>
        <v>294.14999999999998</v>
      </c>
      <c r="P14">
        <v>0.08</v>
      </c>
      <c r="Q14">
        <v>0.04</v>
      </c>
      <c r="R14">
        <f t="shared" si="6"/>
        <v>2.4512017740486627E-2</v>
      </c>
      <c r="T14">
        <f t="shared" si="14"/>
        <v>2.3381207499999996E-7</v>
      </c>
      <c r="U14">
        <f t="shared" si="15"/>
        <v>3.8747388712817705E-10</v>
      </c>
      <c r="V14">
        <f t="shared" si="16"/>
        <v>5.1146553100919378E-10</v>
      </c>
      <c r="W14">
        <f t="shared" si="17"/>
        <v>5.2890604765026967E-10</v>
      </c>
      <c r="X14">
        <f t="shared" si="18"/>
        <v>9.1637993477844672E-10</v>
      </c>
      <c r="Y14" s="25">
        <f t="shared" si="9"/>
        <v>2.8276236783871714E-2</v>
      </c>
      <c r="AC14">
        <v>21</v>
      </c>
      <c r="AD14">
        <v>30</v>
      </c>
      <c r="AE14">
        <f t="shared" si="19"/>
        <v>0.93524829999999992</v>
      </c>
      <c r="AF14" s="25">
        <f t="shared" si="20"/>
        <v>2.8276236783871714E-2</v>
      </c>
      <c r="AG14">
        <f t="shared" si="21"/>
        <v>9.3324000000000006E-9</v>
      </c>
      <c r="AH14">
        <f t="shared" si="22"/>
        <v>9.3323999999999998</v>
      </c>
      <c r="AI14">
        <f t="shared" si="10"/>
        <v>54.235031150782874</v>
      </c>
      <c r="AJ14">
        <f t="shared" si="11"/>
        <v>0.54235031150782875</v>
      </c>
    </row>
    <row r="15" spans="1:37" x14ac:dyDescent="0.3">
      <c r="A15" s="2" t="s">
        <v>134</v>
      </c>
      <c r="B15" s="1"/>
      <c r="C15" s="1"/>
      <c r="D15" s="1"/>
      <c r="E15" s="2"/>
      <c r="F15" t="s">
        <v>93</v>
      </c>
      <c r="G15" s="19">
        <v>21</v>
      </c>
      <c r="H15" s="19">
        <v>30</v>
      </c>
      <c r="I15" s="19">
        <v>0.35</v>
      </c>
      <c r="J15" s="20">
        <f t="shared" si="3"/>
        <v>9.6433297210078983</v>
      </c>
      <c r="K15">
        <f t="shared" si="12"/>
        <v>424.30650772434751</v>
      </c>
      <c r="L15">
        <f t="shared" si="13"/>
        <v>0.25557529196276746</v>
      </c>
      <c r="N15">
        <f t="shared" si="4"/>
        <v>0.93524829999999992</v>
      </c>
      <c r="O15">
        <f t="shared" si="5"/>
        <v>294.14999999999998</v>
      </c>
      <c r="P15">
        <v>0.08</v>
      </c>
      <c r="Q15">
        <v>0.04</v>
      </c>
      <c r="R15">
        <f t="shared" si="6"/>
        <v>2.4512017740486627E-2</v>
      </c>
      <c r="T15">
        <f t="shared" si="14"/>
        <v>3.2733690499999996E-7</v>
      </c>
      <c r="U15">
        <f t="shared" si="15"/>
        <v>5.4246344197944789E-10</v>
      </c>
      <c r="V15">
        <f t="shared" si="16"/>
        <v>5.1146553100919378E-10</v>
      </c>
      <c r="W15">
        <f t="shared" si="17"/>
        <v>7.404684667103776E-10</v>
      </c>
      <c r="X15">
        <f t="shared" si="18"/>
        <v>1.2829319086898256E-9</v>
      </c>
      <c r="Y15" s="25">
        <f t="shared" si="9"/>
        <v>2.8276236783871714E-2</v>
      </c>
      <c r="AC15">
        <v>21</v>
      </c>
      <c r="AD15">
        <v>30</v>
      </c>
      <c r="AE15">
        <f t="shared" si="19"/>
        <v>0.93524829999999992</v>
      </c>
      <c r="AF15" s="25">
        <f t="shared" si="20"/>
        <v>2.8276236783871714E-2</v>
      </c>
      <c r="AG15">
        <f t="shared" si="21"/>
        <v>9.3324000000000006E-9</v>
      </c>
      <c r="AH15">
        <f t="shared" si="22"/>
        <v>9.3323999999999998</v>
      </c>
      <c r="AI15">
        <f t="shared" si="10"/>
        <v>103.33172304024579</v>
      </c>
      <c r="AJ15">
        <f t="shared" si="11"/>
        <v>1.033317230402458</v>
      </c>
    </row>
    <row r="16" spans="1:37" x14ac:dyDescent="0.3">
      <c r="A16" s="2" t="s">
        <v>134</v>
      </c>
      <c r="B16" s="1"/>
      <c r="C16" s="1"/>
      <c r="D16" s="1"/>
      <c r="E16" s="2"/>
      <c r="F16" t="s">
        <v>90</v>
      </c>
      <c r="G16" s="19">
        <v>21</v>
      </c>
      <c r="H16" s="19">
        <v>30</v>
      </c>
      <c r="I16" s="19">
        <v>2</v>
      </c>
      <c r="J16" s="20">
        <f t="shared" si="3"/>
        <v>85.24467434022975</v>
      </c>
      <c r="K16">
        <f t="shared" si="12"/>
        <v>3750.7656709701091</v>
      </c>
      <c r="L16">
        <f t="shared" si="13"/>
        <v>2.2592230239015603</v>
      </c>
      <c r="N16">
        <f t="shared" si="4"/>
        <v>0.93524829999999992</v>
      </c>
      <c r="O16">
        <f t="shared" si="5"/>
        <v>294.14999999999998</v>
      </c>
      <c r="P16">
        <v>0.08</v>
      </c>
      <c r="Q16">
        <v>0.04</v>
      </c>
      <c r="R16">
        <f t="shared" si="6"/>
        <v>2.4512017740486627E-2</v>
      </c>
      <c r="T16">
        <f t="shared" si="14"/>
        <v>1.8704965999999997E-6</v>
      </c>
      <c r="U16">
        <f t="shared" si="15"/>
        <v>3.0997910970254164E-9</v>
      </c>
      <c r="V16">
        <f t="shared" si="16"/>
        <v>5.1146553100919378E-10</v>
      </c>
      <c r="W16">
        <f t="shared" si="17"/>
        <v>4.2312483812021574E-9</v>
      </c>
      <c r="X16">
        <f t="shared" si="18"/>
        <v>7.3310394782275737E-9</v>
      </c>
      <c r="Y16" s="25">
        <f t="shared" si="9"/>
        <v>2.8276236783871714E-2</v>
      </c>
      <c r="AC16">
        <v>21</v>
      </c>
      <c r="AD16">
        <v>30</v>
      </c>
      <c r="AE16">
        <f t="shared" si="19"/>
        <v>0.93524829999999992</v>
      </c>
      <c r="AF16" s="25">
        <f t="shared" si="20"/>
        <v>2.8276236783871714E-2</v>
      </c>
      <c r="AG16">
        <f t="shared" si="21"/>
        <v>9.3324000000000006E-9</v>
      </c>
      <c r="AH16">
        <f t="shared" si="22"/>
        <v>9.3323999999999998</v>
      </c>
      <c r="AI16">
        <f t="shared" si="10"/>
        <v>913.42713921638335</v>
      </c>
      <c r="AJ16">
        <f t="shared" si="11"/>
        <v>9.1342713921638321</v>
      </c>
    </row>
    <row r="17" spans="1:36" x14ac:dyDescent="0.3">
      <c r="A17" s="2" t="s">
        <v>134</v>
      </c>
      <c r="B17" s="1"/>
      <c r="C17" s="1"/>
      <c r="D17" s="1"/>
      <c r="E17" s="2"/>
      <c r="F17" t="s">
        <v>89</v>
      </c>
      <c r="G17" s="19">
        <v>21</v>
      </c>
      <c r="H17" s="19">
        <v>30</v>
      </c>
      <c r="I17" s="19">
        <v>0.36</v>
      </c>
      <c r="J17" s="20">
        <f t="shared" si="3"/>
        <v>10.101519688397122</v>
      </c>
      <c r="K17">
        <f t="shared" si="12"/>
        <v>444.46686628947339</v>
      </c>
      <c r="L17">
        <f t="shared" si="13"/>
        <v>0.26771861155027538</v>
      </c>
      <c r="N17">
        <f t="shared" si="4"/>
        <v>0.93524829999999992</v>
      </c>
      <c r="O17">
        <f t="shared" si="5"/>
        <v>294.14999999999998</v>
      </c>
      <c r="P17">
        <v>0.08</v>
      </c>
      <c r="Q17">
        <v>0.04</v>
      </c>
      <c r="R17">
        <f t="shared" si="6"/>
        <v>2.4512017740486627E-2</v>
      </c>
      <c r="T17">
        <f t="shared" si="14"/>
        <v>3.3668938799999998E-7</v>
      </c>
      <c r="U17">
        <f t="shared" si="15"/>
        <v>5.5796239746457504E-10</v>
      </c>
      <c r="V17">
        <f t="shared" si="16"/>
        <v>5.1146553100919378E-10</v>
      </c>
      <c r="W17">
        <f t="shared" si="17"/>
        <v>7.6162470861638843E-10</v>
      </c>
      <c r="X17">
        <f t="shared" si="18"/>
        <v>1.3195871060809636E-9</v>
      </c>
      <c r="Y17" s="25">
        <f t="shared" si="9"/>
        <v>2.8276236783871714E-2</v>
      </c>
      <c r="AC17">
        <v>21</v>
      </c>
      <c r="AD17">
        <v>30</v>
      </c>
      <c r="AE17">
        <f t="shared" si="19"/>
        <v>0.93524829999999992</v>
      </c>
      <c r="AF17" s="25">
        <f t="shared" si="20"/>
        <v>2.8276236783871714E-2</v>
      </c>
      <c r="AG17">
        <f t="shared" si="21"/>
        <v>9.3324000000000006E-9</v>
      </c>
      <c r="AH17">
        <f t="shared" si="22"/>
        <v>9.3323999999999998</v>
      </c>
      <c r="AI17">
        <f t="shared" si="10"/>
        <v>108.24139222919209</v>
      </c>
      <c r="AJ17">
        <f t="shared" si="11"/>
        <v>1.0824139222919209</v>
      </c>
    </row>
    <row r="18" spans="1:36" x14ac:dyDescent="0.3">
      <c r="A18" s="2" t="s">
        <v>134</v>
      </c>
      <c r="B18" s="1"/>
      <c r="C18" s="1"/>
      <c r="D18" s="1"/>
      <c r="E18" s="2"/>
      <c r="F18" t="s">
        <v>132</v>
      </c>
      <c r="G18" s="19">
        <v>21</v>
      </c>
      <c r="H18" s="19">
        <v>30</v>
      </c>
      <c r="I18" s="19">
        <v>0.38</v>
      </c>
      <c r="J18" s="20">
        <f t="shared" ref="J18:J19" si="34">1000000000*(X18-V18)/P18</f>
        <v>11.017899623175566</v>
      </c>
      <c r="K18">
        <f t="shared" ref="K18:K19" si="35">(J18*44)</f>
        <v>484.78758341972491</v>
      </c>
      <c r="L18">
        <f t="shared" ref="L18:L19" si="36">1000000*(((X18-V18)*0.082057*O18)/(N18-R18))/P18</f>
        <v>0.29200525072529093</v>
      </c>
      <c r="N18">
        <f t="shared" ref="N18:N19" si="37">0.001316*((H18*25.4)-(2.5*2053/100))</f>
        <v>0.93524829999999992</v>
      </c>
      <c r="O18">
        <f t="shared" ref="O18:O19" si="38">G18+273.15</f>
        <v>294.14999999999998</v>
      </c>
      <c r="P18">
        <v>0.08</v>
      </c>
      <c r="Q18">
        <v>0.04</v>
      </c>
      <c r="R18">
        <f t="shared" ref="R18:R19" si="39">(0.001316*10^(8.07131-(1730.63/(233.46+G18))))</f>
        <v>2.4512017740486627E-2</v>
      </c>
      <c r="T18">
        <f t="shared" ref="T18:T19" si="40">N18*(I18/10^6)</f>
        <v>3.5539435399999997E-7</v>
      </c>
      <c r="U18">
        <f t="shared" ref="U18:U19" si="41">(T18*Q18)/(0.082057*O18)</f>
        <v>5.8896030843482925E-10</v>
      </c>
      <c r="V18">
        <f t="shared" ref="V18:V19" si="42">((N18*((0.33/10^6)*1))*Q18)/(0.082057*O18)</f>
        <v>5.1146553100919378E-10</v>
      </c>
      <c r="W18">
        <f t="shared" ref="W18:W19" si="43">T18*Y18*P18</f>
        <v>8.0393719242840997E-10</v>
      </c>
      <c r="X18">
        <f t="shared" ref="X18:X19" si="44">U18+W18</f>
        <v>1.3928975008632391E-9</v>
      </c>
      <c r="Y18" s="25">
        <f t="shared" ref="Y18:Y19" si="45">100*(0.00025*EXP(2700*((1/O18)-(1/298.15))))</f>
        <v>2.8276236783871714E-2</v>
      </c>
      <c r="AC18">
        <v>21</v>
      </c>
      <c r="AD18">
        <v>30</v>
      </c>
      <c r="AE18">
        <f t="shared" si="19"/>
        <v>0.93524829999999992</v>
      </c>
      <c r="AF18" s="25">
        <f t="shared" si="20"/>
        <v>2.8276236783871714E-2</v>
      </c>
      <c r="AG18">
        <f t="shared" si="21"/>
        <v>9.3324000000000006E-9</v>
      </c>
      <c r="AH18">
        <f t="shared" si="22"/>
        <v>9.3323999999999998</v>
      </c>
      <c r="AI18">
        <f t="shared" si="10"/>
        <v>118.06073060708465</v>
      </c>
      <c r="AJ18">
        <f t="shared" si="11"/>
        <v>1.1806073060708464</v>
      </c>
    </row>
    <row r="19" spans="1:36" x14ac:dyDescent="0.3">
      <c r="A19" s="2" t="s">
        <v>134</v>
      </c>
      <c r="B19" s="1"/>
      <c r="C19" s="1"/>
      <c r="D19" s="1"/>
      <c r="E19" s="2"/>
      <c r="F19" t="s">
        <v>131</v>
      </c>
      <c r="G19" s="19">
        <v>21</v>
      </c>
      <c r="H19" s="19">
        <v>30</v>
      </c>
      <c r="I19" s="19">
        <v>1.4</v>
      </c>
      <c r="J19" s="20">
        <f t="shared" si="34"/>
        <v>57.753276296876351</v>
      </c>
      <c r="K19">
        <f t="shared" si="35"/>
        <v>2541.1441570625593</v>
      </c>
      <c r="L19">
        <f t="shared" si="36"/>
        <v>1.5306238486510904</v>
      </c>
      <c r="N19">
        <f t="shared" si="37"/>
        <v>0.93524829999999992</v>
      </c>
      <c r="O19">
        <f t="shared" si="38"/>
        <v>294.14999999999998</v>
      </c>
      <c r="P19">
        <v>0.08</v>
      </c>
      <c r="Q19">
        <v>0.04</v>
      </c>
      <c r="R19">
        <f t="shared" si="39"/>
        <v>2.4512017740486627E-2</v>
      </c>
      <c r="T19">
        <f t="shared" si="40"/>
        <v>1.3093476199999998E-6</v>
      </c>
      <c r="U19">
        <f t="shared" si="41"/>
        <v>2.1698537679177915E-9</v>
      </c>
      <c r="V19">
        <f t="shared" si="42"/>
        <v>5.1146553100919378E-10</v>
      </c>
      <c r="W19">
        <f t="shared" si="43"/>
        <v>2.9618738668415104E-9</v>
      </c>
      <c r="X19">
        <f t="shared" si="44"/>
        <v>5.1317276347593024E-9</v>
      </c>
      <c r="Y19" s="25">
        <f t="shared" si="45"/>
        <v>2.8276236783871714E-2</v>
      </c>
      <c r="AC19">
        <v>21</v>
      </c>
      <c r="AD19">
        <v>30</v>
      </c>
      <c r="AE19">
        <f t="shared" si="19"/>
        <v>0.93524829999999992</v>
      </c>
      <c r="AF19" s="25">
        <f t="shared" si="20"/>
        <v>2.8276236783871714E-2</v>
      </c>
      <c r="AG19">
        <f t="shared" si="21"/>
        <v>9.3324000000000006E-9</v>
      </c>
      <c r="AH19">
        <f t="shared" si="22"/>
        <v>9.3323999999999998</v>
      </c>
      <c r="AI19">
        <f t="shared" si="10"/>
        <v>618.84698787960599</v>
      </c>
      <c r="AJ19">
        <f t="shared" si="11"/>
        <v>6.1884698787960604</v>
      </c>
    </row>
    <row r="20" spans="1:36" x14ac:dyDescent="0.3">
      <c r="A20" s="2" t="s">
        <v>134</v>
      </c>
      <c r="B20" s="1"/>
      <c r="C20" s="1"/>
      <c r="D20" s="1"/>
      <c r="E20" s="2"/>
      <c r="F20" t="s">
        <v>129</v>
      </c>
      <c r="G20" s="19">
        <v>21</v>
      </c>
      <c r="H20" s="19">
        <v>30</v>
      </c>
      <c r="I20" s="19">
        <v>0.6</v>
      </c>
      <c r="J20" s="20">
        <f t="shared" si="3"/>
        <v>21.098078905738483</v>
      </c>
      <c r="K20">
        <f t="shared" si="12"/>
        <v>928.31547185249326</v>
      </c>
      <c r="L20">
        <f t="shared" si="13"/>
        <v>0.55915828165046344</v>
      </c>
      <c r="N20">
        <f t="shared" si="4"/>
        <v>0.93524829999999992</v>
      </c>
      <c r="O20">
        <f t="shared" si="5"/>
        <v>294.14999999999998</v>
      </c>
      <c r="P20">
        <v>0.08</v>
      </c>
      <c r="Q20">
        <v>0.04</v>
      </c>
      <c r="R20">
        <f t="shared" si="6"/>
        <v>2.4512017740486627E-2</v>
      </c>
      <c r="T20">
        <f t="shared" si="14"/>
        <v>5.6114897999999992E-7</v>
      </c>
      <c r="U20">
        <f t="shared" si="15"/>
        <v>9.2993732910762504E-10</v>
      </c>
      <c r="V20">
        <f t="shared" si="16"/>
        <v>5.1146553100919378E-10</v>
      </c>
      <c r="W20">
        <f t="shared" si="17"/>
        <v>1.2693745143606474E-9</v>
      </c>
      <c r="X20">
        <f t="shared" si="18"/>
        <v>2.1993118434682722E-9</v>
      </c>
      <c r="Y20" s="25">
        <f t="shared" si="9"/>
        <v>2.8276236783871714E-2</v>
      </c>
      <c r="AC20">
        <v>21</v>
      </c>
      <c r="AD20">
        <v>30</v>
      </c>
      <c r="AE20">
        <f t="shared" si="19"/>
        <v>0.93524829999999992</v>
      </c>
      <c r="AF20" s="25">
        <f t="shared" si="20"/>
        <v>2.8276236783871714E-2</v>
      </c>
      <c r="AG20">
        <f t="shared" si="21"/>
        <v>9.3324000000000006E-9</v>
      </c>
      <c r="AH20">
        <f t="shared" si="22"/>
        <v>9.3323999999999998</v>
      </c>
      <c r="AI20">
        <f t="shared" si="10"/>
        <v>226.07345276390302</v>
      </c>
      <c r="AJ20">
        <f t="shared" si="11"/>
        <v>2.26073452763903</v>
      </c>
    </row>
    <row r="21" spans="1:36" x14ac:dyDescent="0.3">
      <c r="A21" s="2" t="s">
        <v>134</v>
      </c>
      <c r="B21" s="1"/>
      <c r="C21" s="1"/>
      <c r="D21" s="1"/>
      <c r="E21" s="2"/>
      <c r="F21" t="s">
        <v>130</v>
      </c>
      <c r="G21" s="19">
        <v>21</v>
      </c>
      <c r="H21" s="19">
        <v>30</v>
      </c>
      <c r="I21" s="19">
        <v>2.7</v>
      </c>
      <c r="J21" s="20">
        <f t="shared" si="3"/>
        <v>117.31797205747536</v>
      </c>
      <c r="K21">
        <f t="shared" si="12"/>
        <v>5161.9907705289161</v>
      </c>
      <c r="L21">
        <f t="shared" si="13"/>
        <v>3.1092553950271089</v>
      </c>
      <c r="N21">
        <f t="shared" si="4"/>
        <v>0.93524829999999992</v>
      </c>
      <c r="O21">
        <f t="shared" si="5"/>
        <v>294.14999999999998</v>
      </c>
      <c r="P21">
        <v>0.08</v>
      </c>
      <c r="Q21">
        <v>0.04</v>
      </c>
      <c r="R21">
        <f t="shared" si="6"/>
        <v>2.4512017740486627E-2</v>
      </c>
      <c r="T21">
        <f t="shared" si="14"/>
        <v>2.5251704099999996E-6</v>
      </c>
      <c r="U21">
        <f t="shared" si="15"/>
        <v>4.1847179809843124E-9</v>
      </c>
      <c r="V21">
        <f t="shared" si="16"/>
        <v>5.1146553100919378E-10</v>
      </c>
      <c r="W21">
        <f t="shared" si="17"/>
        <v>5.7121853146229126E-9</v>
      </c>
      <c r="X21">
        <f t="shared" si="18"/>
        <v>9.8969032956072241E-9</v>
      </c>
      <c r="Y21" s="25">
        <f t="shared" si="9"/>
        <v>2.8276236783871714E-2</v>
      </c>
      <c r="AC21">
        <v>21</v>
      </c>
      <c r="AD21">
        <v>30</v>
      </c>
      <c r="AE21">
        <f t="shared" si="19"/>
        <v>0.93524829999999992</v>
      </c>
      <c r="AF21" s="25">
        <f t="shared" si="20"/>
        <v>2.8276236783871714E-2</v>
      </c>
      <c r="AG21">
        <f t="shared" si="21"/>
        <v>9.3324000000000006E-9</v>
      </c>
      <c r="AH21">
        <f t="shared" si="22"/>
        <v>9.3323999999999998</v>
      </c>
      <c r="AI21">
        <f t="shared" si="10"/>
        <v>1257.1039824426232</v>
      </c>
      <c r="AJ21">
        <f t="shared" si="11"/>
        <v>12.571039824426231</v>
      </c>
    </row>
    <row r="22" spans="1:36" x14ac:dyDescent="0.3">
      <c r="A22" s="2" t="s">
        <v>134</v>
      </c>
      <c r="B22" s="1"/>
      <c r="C22" s="1"/>
      <c r="D22" s="1"/>
      <c r="E22" s="2"/>
      <c r="F22" t="s">
        <v>92</v>
      </c>
      <c r="G22" s="19">
        <v>21</v>
      </c>
      <c r="H22" s="19">
        <v>30</v>
      </c>
      <c r="I22" s="19">
        <v>2.7</v>
      </c>
      <c r="J22" s="20">
        <f t="shared" si="3"/>
        <v>117.31797205747536</v>
      </c>
      <c r="K22">
        <f t="shared" si="12"/>
        <v>5161.9907705289161</v>
      </c>
      <c r="L22">
        <f t="shared" si="13"/>
        <v>3.1092553950271089</v>
      </c>
      <c r="N22">
        <f t="shared" si="4"/>
        <v>0.93524829999999992</v>
      </c>
      <c r="O22">
        <f t="shared" si="5"/>
        <v>294.14999999999998</v>
      </c>
      <c r="P22">
        <v>0.08</v>
      </c>
      <c r="Q22">
        <v>0.04</v>
      </c>
      <c r="R22">
        <f t="shared" si="6"/>
        <v>2.4512017740486627E-2</v>
      </c>
      <c r="T22">
        <f t="shared" si="14"/>
        <v>2.5251704099999996E-6</v>
      </c>
      <c r="U22">
        <f t="shared" si="15"/>
        <v>4.1847179809843124E-9</v>
      </c>
      <c r="V22">
        <f t="shared" si="16"/>
        <v>5.1146553100919378E-10</v>
      </c>
      <c r="W22">
        <f t="shared" si="17"/>
        <v>5.7121853146229126E-9</v>
      </c>
      <c r="X22">
        <f t="shared" si="18"/>
        <v>9.8969032956072241E-9</v>
      </c>
      <c r="Y22" s="25">
        <f t="shared" si="9"/>
        <v>2.8276236783871714E-2</v>
      </c>
      <c r="AC22">
        <v>21</v>
      </c>
      <c r="AD22">
        <v>30</v>
      </c>
      <c r="AE22">
        <f t="shared" si="19"/>
        <v>0.93524829999999992</v>
      </c>
      <c r="AF22" s="25">
        <f t="shared" si="20"/>
        <v>2.8276236783871714E-2</v>
      </c>
      <c r="AG22">
        <f t="shared" si="21"/>
        <v>9.3324000000000006E-9</v>
      </c>
      <c r="AH22">
        <f t="shared" si="22"/>
        <v>9.3323999999999998</v>
      </c>
      <c r="AI22">
        <f t="shared" si="10"/>
        <v>1257.1039824426232</v>
      </c>
      <c r="AJ22">
        <f t="shared" si="11"/>
        <v>12.571039824426231</v>
      </c>
    </row>
    <row r="23" spans="1:36" x14ac:dyDescent="0.3">
      <c r="A23" s="2" t="s">
        <v>134</v>
      </c>
      <c r="B23" s="1"/>
      <c r="C23" s="1"/>
      <c r="D23" s="1"/>
      <c r="E23" s="2"/>
      <c r="F23" t="s">
        <v>91</v>
      </c>
      <c r="G23" s="19">
        <v>21</v>
      </c>
      <c r="H23" s="19">
        <v>30</v>
      </c>
      <c r="I23" s="19">
        <v>2.2000000000000002</v>
      </c>
      <c r="J23" s="20">
        <f t="shared" si="3"/>
        <v>94.408473688014226</v>
      </c>
      <c r="K23">
        <f t="shared" si="12"/>
        <v>4153.9728422726257</v>
      </c>
      <c r="L23">
        <f t="shared" si="13"/>
        <v>2.5020894156517177</v>
      </c>
      <c r="N23">
        <f t="shared" si="4"/>
        <v>0.93524829999999992</v>
      </c>
      <c r="O23">
        <f t="shared" si="5"/>
        <v>294.14999999999998</v>
      </c>
      <c r="P23">
        <v>0.08</v>
      </c>
      <c r="Q23">
        <v>0.04</v>
      </c>
      <c r="R23">
        <f t="shared" si="6"/>
        <v>2.4512017740486627E-2</v>
      </c>
      <c r="T23">
        <f t="shared" si="14"/>
        <v>2.0575462599999999E-6</v>
      </c>
      <c r="U23">
        <f t="shared" si="15"/>
        <v>3.4097702067279587E-9</v>
      </c>
      <c r="V23">
        <f t="shared" si="16"/>
        <v>5.1146553100919378E-10</v>
      </c>
      <c r="W23">
        <f>T23*Y23*P23</f>
        <v>4.6543732193223738E-9</v>
      </c>
      <c r="X23">
        <f>U23+W23</f>
        <v>8.0641434260503325E-9</v>
      </c>
      <c r="Y23" s="25">
        <f t="shared" si="9"/>
        <v>2.8276236783871714E-2</v>
      </c>
      <c r="AC23">
        <v>21</v>
      </c>
      <c r="AD23">
        <v>30</v>
      </c>
      <c r="AE23">
        <f t="shared" si="19"/>
        <v>0.93524829999999992</v>
      </c>
      <c r="AF23" s="25">
        <f t="shared" si="20"/>
        <v>2.8276236783871714E-2</v>
      </c>
      <c r="AG23">
        <f t="shared" si="21"/>
        <v>9.3324000000000006E-9</v>
      </c>
      <c r="AH23">
        <f t="shared" si="22"/>
        <v>9.3323999999999998</v>
      </c>
      <c r="AI23">
        <f t="shared" si="10"/>
        <v>1011.620522995309</v>
      </c>
      <c r="AJ23">
        <f t="shared" si="11"/>
        <v>10.116205229953092</v>
      </c>
    </row>
    <row r="24" spans="1:36" x14ac:dyDescent="0.3">
      <c r="A24" s="2"/>
      <c r="B24" s="1"/>
      <c r="C24" s="1"/>
      <c r="D24" s="1"/>
      <c r="E24" s="2"/>
      <c r="G24" s="19"/>
      <c r="H24" s="19"/>
      <c r="I24" s="19"/>
      <c r="J24" s="20"/>
      <c r="Y24" s="25"/>
      <c r="AC24">
        <v>21</v>
      </c>
      <c r="AD24">
        <v>30</v>
      </c>
      <c r="AE24">
        <f t="shared" si="19"/>
        <v>0.93524829999999992</v>
      </c>
      <c r="AF24" s="25">
        <f t="shared" si="20"/>
        <v>2.8276236783871714E-2</v>
      </c>
    </row>
    <row r="25" spans="1:36" x14ac:dyDescent="0.3">
      <c r="A25" s="2"/>
      <c r="B25" s="1"/>
      <c r="C25" s="1"/>
      <c r="D25" s="1"/>
      <c r="E25" s="2"/>
      <c r="G25" s="19"/>
      <c r="H25" s="19"/>
      <c r="I25" s="19"/>
      <c r="J25" s="20"/>
      <c r="Y25" s="25"/>
      <c r="AC25">
        <v>21</v>
      </c>
      <c r="AD25">
        <v>30</v>
      </c>
      <c r="AE25">
        <f t="shared" si="19"/>
        <v>0.93524829999999992</v>
      </c>
      <c r="AF25" s="25">
        <f t="shared" si="20"/>
        <v>2.8276236783871714E-2</v>
      </c>
    </row>
    <row r="26" spans="1:36" x14ac:dyDescent="0.3">
      <c r="A26" s="2" t="s">
        <v>133</v>
      </c>
      <c r="B26" s="1"/>
      <c r="C26" s="1"/>
      <c r="D26" s="1"/>
      <c r="E26" s="2"/>
      <c r="F26" t="s">
        <v>86</v>
      </c>
      <c r="G26" s="19">
        <v>40</v>
      </c>
      <c r="H26" s="19">
        <v>30</v>
      </c>
      <c r="I26" s="19">
        <v>0.155</v>
      </c>
      <c r="J26" s="20">
        <f t="shared" si="3"/>
        <v>2.9754387186980193</v>
      </c>
      <c r="K26">
        <f t="shared" si="12"/>
        <v>130.91930362271285</v>
      </c>
      <c r="L26">
        <f t="shared" si="13"/>
        <v>8.8647933701357914E-2</v>
      </c>
      <c r="N26">
        <f t="shared" si="4"/>
        <v>0.93524829999999992</v>
      </c>
      <c r="O26">
        <f t="shared" si="5"/>
        <v>313.14999999999998</v>
      </c>
      <c r="P26">
        <v>1.7999999999999999E-2</v>
      </c>
      <c r="Q26">
        <v>2E-3</v>
      </c>
      <c r="R26">
        <f t="shared" si="6"/>
        <v>7.2765497523200454E-2</v>
      </c>
      <c r="T26">
        <f t="shared" si="14"/>
        <v>1.4496348649999999E-7</v>
      </c>
      <c r="U26">
        <f t="shared" si="15"/>
        <v>1.1282895611883609E-11</v>
      </c>
      <c r="V26">
        <v>0</v>
      </c>
      <c r="W26">
        <f t="shared" ref="W26:W33" si="46">T26*Y26*P26</f>
        <v>4.2275001324680738E-11</v>
      </c>
      <c r="X26">
        <f t="shared" ref="X26:X33" si="47">U26+W26</f>
        <v>5.3557896936564347E-11</v>
      </c>
      <c r="Y26" s="25">
        <f t="shared" si="9"/>
        <v>1.6201398306631414E-2</v>
      </c>
      <c r="AC26">
        <v>21</v>
      </c>
      <c r="AD26">
        <v>30</v>
      </c>
      <c r="AE26">
        <f t="shared" si="19"/>
        <v>0.93524829999999992</v>
      </c>
      <c r="AF26" s="25">
        <f t="shared" si="20"/>
        <v>2.8276236783871714E-2</v>
      </c>
      <c r="AG26">
        <f t="shared" si="21"/>
        <v>9.3324000000000006E-9</v>
      </c>
      <c r="AH26">
        <f t="shared" si="22"/>
        <v>9.3323999999999998</v>
      </c>
      <c r="AI26">
        <f>100*J26/AH26</f>
        <v>31.882888846363414</v>
      </c>
      <c r="AJ26">
        <f t="shared" ref="AJ26:AJ39" si="48">J26/AH26</f>
        <v>0.31882888846363416</v>
      </c>
    </row>
    <row r="27" spans="1:36" x14ac:dyDescent="0.3">
      <c r="A27" s="2" t="s">
        <v>133</v>
      </c>
      <c r="B27" s="1"/>
      <c r="C27" s="1"/>
      <c r="D27" s="1"/>
      <c r="E27" s="2"/>
      <c r="F27" t="s">
        <v>421</v>
      </c>
      <c r="G27" s="19">
        <v>40</v>
      </c>
      <c r="H27" s="19">
        <v>30</v>
      </c>
      <c r="I27" s="19">
        <v>0.63700000000000001</v>
      </c>
      <c r="J27" s="20">
        <f t="shared" ref="J27" si="49">1000000000*(X27-V27)/P27</f>
        <v>12.228093314907346</v>
      </c>
      <c r="K27">
        <f t="shared" ref="K27" si="50">(J27*44)</f>
        <v>538.03610585592321</v>
      </c>
      <c r="L27">
        <f t="shared" ref="L27" si="51">1000000*(((X27-V27)*0.082057*O27)/(N27-R27))/P27</f>
        <v>0.36431441140493542</v>
      </c>
      <c r="N27">
        <f t="shared" ref="N27" si="52">0.001316*((H27*25.4)-(2.5*2053/100))</f>
        <v>0.93524829999999992</v>
      </c>
      <c r="O27">
        <f t="shared" ref="O27" si="53">G27+273.15</f>
        <v>313.14999999999998</v>
      </c>
      <c r="P27">
        <v>1.7999999999999999E-2</v>
      </c>
      <c r="Q27">
        <v>2E-3</v>
      </c>
      <c r="R27">
        <f t="shared" ref="R27" si="54">(0.001316*10^(8.07131-(1730.63/(233.46+G27))))</f>
        <v>7.2765497523200454E-2</v>
      </c>
      <c r="T27">
        <f t="shared" ref="T27" si="55">N27*(I27/10^6)</f>
        <v>5.9575316709999999E-7</v>
      </c>
      <c r="U27">
        <f t="shared" ref="U27" si="56">(T27*Q27)/(0.082057*O27)</f>
        <v>4.6369061321095867E-11</v>
      </c>
      <c r="V27">
        <v>0</v>
      </c>
      <c r="W27">
        <f t="shared" ref="W27" si="57">T27*Y27*P27</f>
        <v>1.7373661834723634E-10</v>
      </c>
      <c r="X27">
        <f t="shared" ref="X27" si="58">U27+W27</f>
        <v>2.201056796683322E-10</v>
      </c>
      <c r="Y27" s="25">
        <f t="shared" ref="Y27" si="59">100*(0.00025*EXP(2700*((1/O27)-(1/298.15))))</f>
        <v>1.6201398306631414E-2</v>
      </c>
      <c r="AC27">
        <v>21</v>
      </c>
      <c r="AD27">
        <v>30</v>
      </c>
      <c r="AE27">
        <f t="shared" si="19"/>
        <v>0.93524829999999992</v>
      </c>
      <c r="AF27" s="25">
        <f t="shared" si="20"/>
        <v>2.8276236783871714E-2</v>
      </c>
      <c r="AG27">
        <f t="shared" si="21"/>
        <v>9.3324000000000006E-9</v>
      </c>
      <c r="AH27">
        <f t="shared" ref="AH27" si="60">AG27*1000000000</f>
        <v>9.3323999999999998</v>
      </c>
      <c r="AI27">
        <f t="shared" ref="AI27:AI39" si="61">100*J27/AH27</f>
        <v>131.0283883557</v>
      </c>
      <c r="AJ27">
        <f t="shared" ref="AJ27" si="62">J27/AH27</f>
        <v>1.3102838835569999</v>
      </c>
    </row>
    <row r="28" spans="1:36" x14ac:dyDescent="0.3">
      <c r="A28" s="2" t="s">
        <v>133</v>
      </c>
      <c r="B28" s="1"/>
      <c r="C28" s="1"/>
      <c r="D28" s="1"/>
      <c r="E28" s="2"/>
      <c r="F28" t="s">
        <v>128</v>
      </c>
      <c r="G28" s="19">
        <v>40</v>
      </c>
      <c r="H28" s="19">
        <v>30</v>
      </c>
      <c r="I28" s="19">
        <v>0.95</v>
      </c>
      <c r="J28" s="20">
        <f t="shared" si="3"/>
        <v>18.236559888794311</v>
      </c>
      <c r="K28">
        <f t="shared" si="12"/>
        <v>802.40863510694965</v>
      </c>
      <c r="L28">
        <f t="shared" si="13"/>
        <v>0.54332604526638728</v>
      </c>
      <c r="N28">
        <f t="shared" si="4"/>
        <v>0.93524829999999992</v>
      </c>
      <c r="O28">
        <f t="shared" si="5"/>
        <v>313.14999999999998</v>
      </c>
      <c r="P28">
        <v>1.7999999999999999E-2</v>
      </c>
      <c r="Q28">
        <v>2E-3</v>
      </c>
      <c r="R28">
        <f t="shared" si="6"/>
        <v>7.2765497523200454E-2</v>
      </c>
      <c r="T28">
        <f t="shared" si="14"/>
        <v>8.8848588499999988E-7</v>
      </c>
      <c r="U28">
        <f t="shared" si="15"/>
        <v>6.9153231169609209E-11</v>
      </c>
      <c r="V28">
        <v>0</v>
      </c>
      <c r="W28">
        <f>T28*Y28*P28</f>
        <v>2.5910484682868839E-10</v>
      </c>
      <c r="X28">
        <f>U28+W28</f>
        <v>3.2825807799829761E-10</v>
      </c>
      <c r="Y28" s="25">
        <f t="shared" si="9"/>
        <v>1.6201398306631414E-2</v>
      </c>
      <c r="AC28">
        <v>21</v>
      </c>
      <c r="AD28">
        <v>30</v>
      </c>
      <c r="AE28">
        <f t="shared" si="19"/>
        <v>0.93524829999999992</v>
      </c>
      <c r="AF28" s="25">
        <f t="shared" si="20"/>
        <v>2.8276236783871714E-2</v>
      </c>
      <c r="AG28">
        <f t="shared" si="21"/>
        <v>9.3324000000000006E-9</v>
      </c>
      <c r="AH28">
        <f t="shared" si="22"/>
        <v>9.3323999999999998</v>
      </c>
      <c r="AI28">
        <f t="shared" si="61"/>
        <v>195.41125421964674</v>
      </c>
      <c r="AJ28">
        <f t="shared" si="48"/>
        <v>1.9541125421964674</v>
      </c>
    </row>
    <row r="29" spans="1:36" x14ac:dyDescent="0.3">
      <c r="A29" s="2" t="s">
        <v>133</v>
      </c>
      <c r="B29" s="1"/>
      <c r="C29" s="1"/>
      <c r="D29" s="1"/>
      <c r="E29" s="2"/>
      <c r="F29" t="s">
        <v>127</v>
      </c>
      <c r="G29" s="19">
        <v>40</v>
      </c>
      <c r="H29" s="19">
        <v>30</v>
      </c>
      <c r="I29" s="19">
        <v>0.57999999999999996</v>
      </c>
      <c r="J29" s="20">
        <f t="shared" si="3"/>
        <v>11.133899721579684</v>
      </c>
      <c r="K29">
        <f t="shared" si="12"/>
        <v>489.89158774950613</v>
      </c>
      <c r="L29">
        <f t="shared" si="13"/>
        <v>0.33171484868895212</v>
      </c>
      <c r="N29">
        <f t="shared" si="4"/>
        <v>0.93524829999999992</v>
      </c>
      <c r="O29">
        <f t="shared" si="5"/>
        <v>313.14999999999998</v>
      </c>
      <c r="P29">
        <v>1.7999999999999999E-2</v>
      </c>
      <c r="Q29">
        <v>2E-3</v>
      </c>
      <c r="R29">
        <f t="shared" si="6"/>
        <v>7.2765497523200454E-2</v>
      </c>
      <c r="T29">
        <f t="shared" si="14"/>
        <v>5.4244401399999988E-7</v>
      </c>
      <c r="U29">
        <f t="shared" si="15"/>
        <v>4.2219867450919305E-11</v>
      </c>
      <c r="V29">
        <v>0</v>
      </c>
      <c r="W29">
        <f>T29*Y29*P29</f>
        <v>1.58190327537515E-10</v>
      </c>
      <c r="X29">
        <f>U29+W29</f>
        <v>2.0041019498843431E-10</v>
      </c>
      <c r="Y29" s="25">
        <f t="shared" si="9"/>
        <v>1.6201398306631414E-2</v>
      </c>
      <c r="AC29">
        <v>21</v>
      </c>
      <c r="AD29">
        <v>30</v>
      </c>
      <c r="AE29">
        <f t="shared" si="19"/>
        <v>0.93524829999999992</v>
      </c>
      <c r="AF29" s="25">
        <f t="shared" si="20"/>
        <v>2.8276236783871714E-2</v>
      </c>
      <c r="AG29">
        <f t="shared" si="21"/>
        <v>9.3324000000000006E-9</v>
      </c>
      <c r="AH29">
        <f t="shared" si="22"/>
        <v>9.3323999999999998</v>
      </c>
      <c r="AI29">
        <f t="shared" si="61"/>
        <v>119.30371310252116</v>
      </c>
      <c r="AJ29">
        <f t="shared" si="48"/>
        <v>1.1930371310252117</v>
      </c>
    </row>
    <row r="30" spans="1:36" x14ac:dyDescent="0.3">
      <c r="A30" s="2" t="s">
        <v>133</v>
      </c>
      <c r="B30" s="1"/>
      <c r="C30" s="1"/>
      <c r="D30" s="1"/>
      <c r="E30" s="2"/>
      <c r="F30" t="s">
        <v>126</v>
      </c>
      <c r="G30" s="19">
        <v>40</v>
      </c>
      <c r="H30" s="19">
        <v>30</v>
      </c>
      <c r="I30" s="19">
        <v>0.25</v>
      </c>
      <c r="J30" s="20">
        <f t="shared" si="3"/>
        <v>4.799094707577451</v>
      </c>
      <c r="K30">
        <f t="shared" si="12"/>
        <v>211.16016713340784</v>
      </c>
      <c r="L30">
        <f t="shared" si="13"/>
        <v>0.14298053822799664</v>
      </c>
      <c r="N30">
        <f t="shared" si="4"/>
        <v>0.93524829999999992</v>
      </c>
      <c r="O30">
        <f t="shared" si="5"/>
        <v>313.14999999999998</v>
      </c>
      <c r="P30">
        <v>1.7999999999999999E-2</v>
      </c>
      <c r="Q30">
        <v>2E-3</v>
      </c>
      <c r="R30">
        <f t="shared" si="6"/>
        <v>7.2765497523200454E-2</v>
      </c>
      <c r="T30">
        <f t="shared" si="14"/>
        <v>2.3381207499999996E-7</v>
      </c>
      <c r="U30">
        <f t="shared" si="15"/>
        <v>1.819821872884453E-11</v>
      </c>
      <c r="V30">
        <v>0</v>
      </c>
      <c r="W30">
        <f t="shared" si="46"/>
        <v>6.8185486007549578E-11</v>
      </c>
      <c r="X30">
        <f t="shared" si="47"/>
        <v>8.6383704736394111E-11</v>
      </c>
      <c r="Y30" s="25">
        <f t="shared" si="9"/>
        <v>1.6201398306631414E-2</v>
      </c>
      <c r="AC30">
        <v>21</v>
      </c>
      <c r="AD30">
        <v>30</v>
      </c>
      <c r="AE30">
        <f t="shared" si="19"/>
        <v>0.93524829999999992</v>
      </c>
      <c r="AF30" s="25">
        <f t="shared" si="20"/>
        <v>2.8276236783871714E-2</v>
      </c>
      <c r="AG30">
        <f t="shared" si="21"/>
        <v>9.3324000000000006E-9</v>
      </c>
      <c r="AH30">
        <f t="shared" si="22"/>
        <v>9.3323999999999998</v>
      </c>
      <c r="AI30">
        <f t="shared" si="61"/>
        <v>51.424014268328094</v>
      </c>
      <c r="AJ30">
        <f t="shared" si="48"/>
        <v>0.514240142683281</v>
      </c>
    </row>
    <row r="31" spans="1:36" x14ac:dyDescent="0.3">
      <c r="A31" s="2" t="s">
        <v>133</v>
      </c>
      <c r="B31" s="1"/>
      <c r="C31" s="1"/>
      <c r="D31" s="1"/>
      <c r="E31" s="2"/>
      <c r="F31" t="s">
        <v>93</v>
      </c>
      <c r="G31" s="19">
        <v>40</v>
      </c>
      <c r="H31" s="19">
        <v>30</v>
      </c>
      <c r="I31" s="19">
        <v>0.33</v>
      </c>
      <c r="J31" s="20">
        <f t="shared" si="3"/>
        <v>6.3348050140022343</v>
      </c>
      <c r="K31">
        <f t="shared" si="12"/>
        <v>278.73142061609832</v>
      </c>
      <c r="L31">
        <f t="shared" si="13"/>
        <v>0.18873431046095554</v>
      </c>
      <c r="N31">
        <f t="shared" si="4"/>
        <v>0.93524829999999992</v>
      </c>
      <c r="O31">
        <f t="shared" si="5"/>
        <v>313.14999999999998</v>
      </c>
      <c r="P31">
        <v>1.7999999999999999E-2</v>
      </c>
      <c r="Q31">
        <v>2E-3</v>
      </c>
      <c r="R31">
        <f t="shared" si="6"/>
        <v>7.2765497523200454E-2</v>
      </c>
      <c r="T31">
        <f t="shared" si="14"/>
        <v>3.0863193899999997E-7</v>
      </c>
      <c r="U31">
        <f t="shared" si="15"/>
        <v>2.4021648722074778E-11</v>
      </c>
      <c r="V31">
        <v>0</v>
      </c>
      <c r="W31">
        <f t="shared" si="46"/>
        <v>9.0004841529965438E-11</v>
      </c>
      <c r="X31">
        <f t="shared" si="47"/>
        <v>1.1402649025204022E-10</v>
      </c>
      <c r="Y31" s="25">
        <f t="shared" si="9"/>
        <v>1.6201398306631414E-2</v>
      </c>
      <c r="AC31">
        <v>21</v>
      </c>
      <c r="AD31">
        <v>30</v>
      </c>
      <c r="AE31">
        <f t="shared" si="19"/>
        <v>0.93524829999999992</v>
      </c>
      <c r="AF31" s="25">
        <f t="shared" si="20"/>
        <v>2.8276236783871714E-2</v>
      </c>
      <c r="AG31">
        <f t="shared" si="21"/>
        <v>9.3324000000000006E-9</v>
      </c>
      <c r="AH31">
        <f t="shared" si="22"/>
        <v>9.3323999999999998</v>
      </c>
      <c r="AI31">
        <f t="shared" si="61"/>
        <v>67.879698834193064</v>
      </c>
      <c r="AJ31">
        <f t="shared" si="48"/>
        <v>0.6787969883419307</v>
      </c>
    </row>
    <row r="32" spans="1:36" x14ac:dyDescent="0.3">
      <c r="A32" s="2" t="s">
        <v>133</v>
      </c>
      <c r="B32" s="1"/>
      <c r="C32" s="1"/>
      <c r="D32" s="1"/>
      <c r="E32" s="2"/>
      <c r="F32" t="s">
        <v>90</v>
      </c>
      <c r="G32" s="19">
        <v>40</v>
      </c>
      <c r="H32" s="19">
        <v>30</v>
      </c>
      <c r="I32" s="19">
        <v>4</v>
      </c>
      <c r="J32" s="20">
        <f t="shared" si="3"/>
        <v>76.785515321239217</v>
      </c>
      <c r="K32">
        <f t="shared" si="12"/>
        <v>3378.5626741345254</v>
      </c>
      <c r="L32">
        <f t="shared" si="13"/>
        <v>2.2876886116479462</v>
      </c>
      <c r="N32">
        <f t="shared" si="4"/>
        <v>0.93524829999999992</v>
      </c>
      <c r="O32">
        <f t="shared" si="5"/>
        <v>313.14999999999998</v>
      </c>
      <c r="P32">
        <v>1.7999999999999999E-2</v>
      </c>
      <c r="Q32">
        <v>2E-3</v>
      </c>
      <c r="R32">
        <f t="shared" si="6"/>
        <v>7.2765497523200454E-2</v>
      </c>
      <c r="T32">
        <f t="shared" si="14"/>
        <v>3.7409931999999993E-6</v>
      </c>
      <c r="U32">
        <f t="shared" si="15"/>
        <v>2.9117149966151247E-10</v>
      </c>
      <c r="V32">
        <v>0</v>
      </c>
      <c r="W32">
        <f t="shared" si="46"/>
        <v>1.0909677761207933E-9</v>
      </c>
      <c r="X32">
        <f t="shared" si="47"/>
        <v>1.3821392757823058E-9</v>
      </c>
      <c r="Y32" s="25">
        <f t="shared" si="9"/>
        <v>1.6201398306631414E-2</v>
      </c>
      <c r="AC32">
        <v>21</v>
      </c>
      <c r="AD32">
        <v>30</v>
      </c>
      <c r="AE32">
        <f t="shared" si="19"/>
        <v>0.93524829999999992</v>
      </c>
      <c r="AF32" s="25">
        <f t="shared" si="20"/>
        <v>2.8276236783871714E-2</v>
      </c>
      <c r="AG32">
        <f t="shared" si="21"/>
        <v>9.3324000000000006E-9</v>
      </c>
      <c r="AH32">
        <f t="shared" si="22"/>
        <v>9.3323999999999998</v>
      </c>
      <c r="AI32">
        <f t="shared" si="61"/>
        <v>822.7842282932495</v>
      </c>
      <c r="AJ32">
        <f t="shared" si="48"/>
        <v>8.227842282932496</v>
      </c>
    </row>
    <row r="33" spans="1:36" x14ac:dyDescent="0.3">
      <c r="A33" s="2" t="s">
        <v>133</v>
      </c>
      <c r="B33" s="1"/>
      <c r="C33" s="1"/>
      <c r="D33" s="1"/>
      <c r="E33" s="2"/>
      <c r="F33" t="s">
        <v>89</v>
      </c>
      <c r="G33" s="19">
        <v>40</v>
      </c>
      <c r="H33" s="19">
        <v>30</v>
      </c>
      <c r="I33" s="19">
        <v>0.6</v>
      </c>
      <c r="J33" s="20">
        <f t="shared" si="3"/>
        <v>11.51782729818588</v>
      </c>
      <c r="K33">
        <f t="shared" si="12"/>
        <v>506.7844011201787</v>
      </c>
      <c r="L33">
        <f t="shared" si="13"/>
        <v>0.34315329174719189</v>
      </c>
      <c r="N33">
        <f t="shared" si="4"/>
        <v>0.93524829999999992</v>
      </c>
      <c r="O33">
        <f t="shared" si="5"/>
        <v>313.14999999999998</v>
      </c>
      <c r="P33">
        <v>1.7999999999999999E-2</v>
      </c>
      <c r="Q33">
        <v>2E-3</v>
      </c>
      <c r="R33">
        <f t="shared" si="6"/>
        <v>7.2765497523200454E-2</v>
      </c>
      <c r="T33">
        <f t="shared" si="14"/>
        <v>5.6114897999999992E-7</v>
      </c>
      <c r="U33">
        <f t="shared" si="15"/>
        <v>4.3675724949226871E-11</v>
      </c>
      <c r="V33">
        <v>0</v>
      </c>
      <c r="W33">
        <f t="shared" si="46"/>
        <v>1.6364516641811895E-10</v>
      </c>
      <c r="X33">
        <f t="shared" si="47"/>
        <v>2.0732089136734584E-10</v>
      </c>
      <c r="Y33" s="25">
        <f t="shared" si="9"/>
        <v>1.6201398306631414E-2</v>
      </c>
      <c r="AC33">
        <v>21</v>
      </c>
      <c r="AD33">
        <v>30</v>
      </c>
      <c r="AE33">
        <f t="shared" si="19"/>
        <v>0.93524829999999992</v>
      </c>
      <c r="AF33" s="25">
        <f t="shared" si="20"/>
        <v>2.8276236783871714E-2</v>
      </c>
      <c r="AG33">
        <f t="shared" si="21"/>
        <v>9.3324000000000006E-9</v>
      </c>
      <c r="AH33">
        <f t="shared" si="22"/>
        <v>9.3323999999999998</v>
      </c>
      <c r="AI33">
        <f t="shared" si="61"/>
        <v>123.41763424398741</v>
      </c>
      <c r="AJ33">
        <f t="shared" si="48"/>
        <v>1.234176342439874</v>
      </c>
    </row>
    <row r="34" spans="1:36" x14ac:dyDescent="0.3">
      <c r="A34" s="2" t="s">
        <v>133</v>
      </c>
      <c r="B34" s="1"/>
      <c r="C34" s="1"/>
      <c r="D34" s="1"/>
      <c r="E34" s="2"/>
      <c r="F34" t="s">
        <v>132</v>
      </c>
      <c r="G34" s="19">
        <v>40</v>
      </c>
      <c r="H34" s="19">
        <v>30</v>
      </c>
      <c r="I34" s="19">
        <v>0.6</v>
      </c>
      <c r="J34" s="20">
        <f t="shared" si="3"/>
        <v>11.51782729818588</v>
      </c>
      <c r="K34">
        <f t="shared" si="12"/>
        <v>506.7844011201787</v>
      </c>
      <c r="L34">
        <f t="shared" si="13"/>
        <v>0.34315329174719189</v>
      </c>
      <c r="N34">
        <f t="shared" si="4"/>
        <v>0.93524829999999992</v>
      </c>
      <c r="O34">
        <f t="shared" si="5"/>
        <v>313.14999999999998</v>
      </c>
      <c r="P34">
        <v>1.7999999999999999E-2</v>
      </c>
      <c r="Q34">
        <v>2E-3</v>
      </c>
      <c r="R34">
        <f t="shared" si="6"/>
        <v>7.2765497523200454E-2</v>
      </c>
      <c r="T34">
        <f t="shared" si="14"/>
        <v>5.6114897999999992E-7</v>
      </c>
      <c r="U34">
        <f t="shared" si="15"/>
        <v>4.3675724949226871E-11</v>
      </c>
      <c r="V34">
        <v>0</v>
      </c>
      <c r="W34">
        <f>T34*Y34*P34</f>
        <v>1.6364516641811895E-10</v>
      </c>
      <c r="X34">
        <f>U34+W34</f>
        <v>2.0732089136734584E-10</v>
      </c>
      <c r="Y34" s="25">
        <f t="shared" si="9"/>
        <v>1.6201398306631414E-2</v>
      </c>
      <c r="AC34">
        <v>21</v>
      </c>
      <c r="AD34">
        <v>30</v>
      </c>
      <c r="AE34">
        <f t="shared" si="19"/>
        <v>0.93524829999999992</v>
      </c>
      <c r="AF34" s="25">
        <f t="shared" si="20"/>
        <v>2.8276236783871714E-2</v>
      </c>
      <c r="AG34">
        <f t="shared" si="21"/>
        <v>9.3324000000000006E-9</v>
      </c>
      <c r="AH34">
        <f t="shared" si="22"/>
        <v>9.3323999999999998</v>
      </c>
      <c r="AI34">
        <f t="shared" si="61"/>
        <v>123.41763424398741</v>
      </c>
      <c r="AJ34">
        <f t="shared" si="48"/>
        <v>1.234176342439874</v>
      </c>
    </row>
    <row r="35" spans="1:36" x14ac:dyDescent="0.3">
      <c r="A35" s="2" t="s">
        <v>133</v>
      </c>
      <c r="B35" s="1"/>
      <c r="C35" s="1"/>
      <c r="D35" s="1"/>
      <c r="E35" s="2"/>
      <c r="F35" t="s">
        <v>131</v>
      </c>
      <c r="G35" s="19">
        <v>40</v>
      </c>
      <c r="H35" s="19">
        <v>30</v>
      </c>
      <c r="I35" s="19">
        <v>3</v>
      </c>
      <c r="J35" s="20">
        <f t="shared" si="3"/>
        <v>57.58913649092942</v>
      </c>
      <c r="K35">
        <f t="shared" si="12"/>
        <v>2533.9220056008944</v>
      </c>
      <c r="L35">
        <f t="shared" si="13"/>
        <v>1.7157664587359596</v>
      </c>
      <c r="N35">
        <f t="shared" si="4"/>
        <v>0.93524829999999992</v>
      </c>
      <c r="O35">
        <f t="shared" si="5"/>
        <v>313.14999999999998</v>
      </c>
      <c r="P35">
        <v>1.7999999999999999E-2</v>
      </c>
      <c r="Q35">
        <v>2E-3</v>
      </c>
      <c r="R35">
        <f t="shared" si="6"/>
        <v>7.2765497523200454E-2</v>
      </c>
      <c r="T35">
        <f t="shared" si="14"/>
        <v>2.8057448999999999E-6</v>
      </c>
      <c r="U35">
        <f t="shared" si="15"/>
        <v>2.1837862474613437E-10</v>
      </c>
      <c r="V35">
        <v>0</v>
      </c>
      <c r="W35">
        <f t="shared" ref="W35:W68" si="63">T35*Y35*P35</f>
        <v>8.1822583209059499E-10</v>
      </c>
      <c r="X35">
        <f t="shared" ref="X35:X68" si="64">U35+W35</f>
        <v>1.0366044568367293E-9</v>
      </c>
      <c r="Y35" s="25">
        <f t="shared" si="9"/>
        <v>1.6201398306631414E-2</v>
      </c>
      <c r="AC35">
        <v>21</v>
      </c>
      <c r="AD35">
        <v>30</v>
      </c>
      <c r="AE35">
        <f t="shared" si="19"/>
        <v>0.93524829999999992</v>
      </c>
      <c r="AF35" s="25">
        <f t="shared" si="20"/>
        <v>2.8276236783871714E-2</v>
      </c>
      <c r="AG35">
        <f t="shared" si="21"/>
        <v>9.3324000000000006E-9</v>
      </c>
      <c r="AH35">
        <f t="shared" si="22"/>
        <v>9.3323999999999998</v>
      </c>
      <c r="AI35">
        <f t="shared" si="61"/>
        <v>617.08817121993729</v>
      </c>
      <c r="AJ35">
        <f t="shared" si="48"/>
        <v>6.170881712199372</v>
      </c>
    </row>
    <row r="36" spans="1:36" x14ac:dyDescent="0.3">
      <c r="A36" s="2" t="s">
        <v>133</v>
      </c>
      <c r="B36" s="1"/>
      <c r="C36" s="1"/>
      <c r="D36" s="1"/>
      <c r="E36" s="2"/>
      <c r="F36" t="s">
        <v>129</v>
      </c>
      <c r="G36" s="19">
        <v>40</v>
      </c>
      <c r="H36" s="19">
        <v>30</v>
      </c>
      <c r="I36" s="19">
        <v>1.2</v>
      </c>
      <c r="J36" s="20">
        <f t="shared" si="3"/>
        <v>23.03565459637176</v>
      </c>
      <c r="K36">
        <f t="shared" si="12"/>
        <v>1013.5688022403574</v>
      </c>
      <c r="L36">
        <f t="shared" si="13"/>
        <v>0.68630658349438378</v>
      </c>
      <c r="N36">
        <f t="shared" si="4"/>
        <v>0.93524829999999992</v>
      </c>
      <c r="O36">
        <f t="shared" si="5"/>
        <v>313.14999999999998</v>
      </c>
      <c r="P36">
        <v>1.7999999999999999E-2</v>
      </c>
      <c r="Q36">
        <v>2E-3</v>
      </c>
      <c r="R36">
        <f t="shared" si="6"/>
        <v>7.2765497523200454E-2</v>
      </c>
      <c r="T36">
        <f t="shared" si="14"/>
        <v>1.1222979599999998E-6</v>
      </c>
      <c r="U36">
        <f t="shared" si="15"/>
        <v>8.7351449898453742E-11</v>
      </c>
      <c r="V36">
        <v>0</v>
      </c>
      <c r="W36">
        <f t="shared" si="63"/>
        <v>3.272903328362379E-10</v>
      </c>
      <c r="X36">
        <f t="shared" si="64"/>
        <v>4.1464178273469167E-10</v>
      </c>
      <c r="Y36" s="25">
        <f t="shared" si="9"/>
        <v>1.6201398306631414E-2</v>
      </c>
      <c r="AC36">
        <v>21</v>
      </c>
      <c r="AD36">
        <v>30</v>
      </c>
      <c r="AE36">
        <f t="shared" si="19"/>
        <v>0.93524829999999992</v>
      </c>
      <c r="AF36" s="25">
        <f t="shared" si="20"/>
        <v>2.8276236783871714E-2</v>
      </c>
      <c r="AG36">
        <f t="shared" si="21"/>
        <v>9.3324000000000006E-9</v>
      </c>
      <c r="AH36">
        <f t="shared" si="22"/>
        <v>9.3323999999999998</v>
      </c>
      <c r="AI36">
        <f t="shared" si="61"/>
        <v>246.83526848797482</v>
      </c>
      <c r="AJ36">
        <f t="shared" si="48"/>
        <v>2.4683526848797479</v>
      </c>
    </row>
    <row r="37" spans="1:36" x14ac:dyDescent="0.3">
      <c r="A37" s="2" t="s">
        <v>133</v>
      </c>
      <c r="B37" s="1"/>
      <c r="C37" s="1"/>
      <c r="D37" s="1"/>
      <c r="E37" s="2"/>
      <c r="F37" t="s">
        <v>130</v>
      </c>
      <c r="G37" s="19">
        <v>40</v>
      </c>
      <c r="H37" s="19">
        <v>30</v>
      </c>
      <c r="I37" s="19">
        <v>6</v>
      </c>
      <c r="J37" s="20">
        <f t="shared" si="3"/>
        <v>115.17827298185884</v>
      </c>
      <c r="K37">
        <f t="shared" si="12"/>
        <v>5067.8440112017888</v>
      </c>
      <c r="L37">
        <f t="shared" si="13"/>
        <v>3.4315329174719191</v>
      </c>
      <c r="N37">
        <f t="shared" si="4"/>
        <v>0.93524829999999992</v>
      </c>
      <c r="O37">
        <f t="shared" si="5"/>
        <v>313.14999999999998</v>
      </c>
      <c r="P37">
        <v>1.7999999999999999E-2</v>
      </c>
      <c r="Q37">
        <v>2E-3</v>
      </c>
      <c r="R37">
        <f t="shared" si="6"/>
        <v>7.2765497523200454E-2</v>
      </c>
      <c r="T37">
        <f t="shared" si="14"/>
        <v>5.6114897999999998E-6</v>
      </c>
      <c r="U37">
        <f t="shared" si="15"/>
        <v>4.3675724949226874E-10</v>
      </c>
      <c r="V37">
        <v>0</v>
      </c>
      <c r="W37">
        <f t="shared" si="63"/>
        <v>1.63645166418119E-9</v>
      </c>
      <c r="X37">
        <f t="shared" si="64"/>
        <v>2.0732089136734587E-9</v>
      </c>
      <c r="Y37" s="25">
        <f t="shared" si="9"/>
        <v>1.6201398306631414E-2</v>
      </c>
      <c r="AC37">
        <v>21</v>
      </c>
      <c r="AD37">
        <v>30</v>
      </c>
      <c r="AE37">
        <f t="shared" si="19"/>
        <v>0.93524829999999992</v>
      </c>
      <c r="AF37" s="25">
        <f t="shared" si="20"/>
        <v>2.8276236783871714E-2</v>
      </c>
      <c r="AG37">
        <f t="shared" si="21"/>
        <v>9.3324000000000006E-9</v>
      </c>
      <c r="AH37">
        <f t="shared" si="22"/>
        <v>9.3323999999999998</v>
      </c>
      <c r="AI37">
        <f t="shared" si="61"/>
        <v>1234.1763424398746</v>
      </c>
      <c r="AJ37">
        <f t="shared" si="48"/>
        <v>12.341763424398744</v>
      </c>
    </row>
    <row r="38" spans="1:36" x14ac:dyDescent="0.3">
      <c r="A38" s="2" t="s">
        <v>133</v>
      </c>
      <c r="B38" s="1"/>
      <c r="C38" s="1"/>
      <c r="D38" s="1"/>
      <c r="E38" s="2"/>
      <c r="F38" t="s">
        <v>92</v>
      </c>
      <c r="G38" s="19">
        <v>40</v>
      </c>
      <c r="H38" s="19">
        <v>30</v>
      </c>
      <c r="I38" s="19">
        <v>6</v>
      </c>
      <c r="J38" s="20">
        <f t="shared" si="3"/>
        <v>115.17827298185884</v>
      </c>
      <c r="K38">
        <f t="shared" si="12"/>
        <v>5067.8440112017888</v>
      </c>
      <c r="L38">
        <f t="shared" si="13"/>
        <v>3.4315329174719191</v>
      </c>
      <c r="N38">
        <f t="shared" si="4"/>
        <v>0.93524829999999992</v>
      </c>
      <c r="O38">
        <f t="shared" si="5"/>
        <v>313.14999999999998</v>
      </c>
      <c r="P38">
        <v>1.7999999999999999E-2</v>
      </c>
      <c r="Q38">
        <v>2E-3</v>
      </c>
      <c r="R38">
        <f t="shared" si="6"/>
        <v>7.2765497523200454E-2</v>
      </c>
      <c r="T38">
        <f t="shared" si="14"/>
        <v>5.6114897999999998E-6</v>
      </c>
      <c r="U38">
        <f t="shared" si="15"/>
        <v>4.3675724949226874E-10</v>
      </c>
      <c r="V38">
        <v>0</v>
      </c>
      <c r="W38">
        <f t="shared" si="63"/>
        <v>1.63645166418119E-9</v>
      </c>
      <c r="X38">
        <f t="shared" si="64"/>
        <v>2.0732089136734587E-9</v>
      </c>
      <c r="Y38" s="25">
        <f t="shared" si="9"/>
        <v>1.6201398306631414E-2</v>
      </c>
      <c r="AC38">
        <v>21</v>
      </c>
      <c r="AD38">
        <v>30</v>
      </c>
      <c r="AE38">
        <f t="shared" si="19"/>
        <v>0.93524829999999992</v>
      </c>
      <c r="AF38" s="25">
        <f t="shared" si="20"/>
        <v>2.8276236783871714E-2</v>
      </c>
      <c r="AG38">
        <f t="shared" si="21"/>
        <v>9.3324000000000006E-9</v>
      </c>
      <c r="AH38">
        <f t="shared" si="22"/>
        <v>9.3323999999999998</v>
      </c>
      <c r="AI38">
        <f t="shared" si="61"/>
        <v>1234.1763424398746</v>
      </c>
      <c r="AJ38">
        <f t="shared" si="48"/>
        <v>12.341763424398744</v>
      </c>
    </row>
    <row r="39" spans="1:36" x14ac:dyDescent="0.3">
      <c r="A39" s="2" t="s">
        <v>133</v>
      </c>
      <c r="B39" s="1"/>
      <c r="C39" s="1"/>
      <c r="E39" s="2"/>
      <c r="F39" t="s">
        <v>91</v>
      </c>
      <c r="G39" s="19">
        <v>40</v>
      </c>
      <c r="H39" s="19">
        <v>30</v>
      </c>
      <c r="I39" s="19">
        <v>5</v>
      </c>
      <c r="J39" s="20">
        <f t="shared" si="3"/>
        <v>95.981894151549014</v>
      </c>
      <c r="K39">
        <f t="shared" si="12"/>
        <v>4223.2033426681564</v>
      </c>
      <c r="L39">
        <f t="shared" si="13"/>
        <v>2.8596107645599322</v>
      </c>
      <c r="N39">
        <f t="shared" si="4"/>
        <v>0.93524829999999992</v>
      </c>
      <c r="O39">
        <f t="shared" si="5"/>
        <v>313.14999999999998</v>
      </c>
      <c r="P39">
        <v>1.7999999999999999E-2</v>
      </c>
      <c r="Q39">
        <v>2E-3</v>
      </c>
      <c r="R39">
        <f t="shared" si="6"/>
        <v>7.2765497523200454E-2</v>
      </c>
      <c r="T39">
        <f t="shared" si="14"/>
        <v>4.6762414999999996E-6</v>
      </c>
      <c r="U39">
        <f t="shared" si="15"/>
        <v>3.6396437457689066E-10</v>
      </c>
      <c r="V39">
        <v>0</v>
      </c>
      <c r="W39">
        <f t="shared" si="63"/>
        <v>1.3637097201509915E-9</v>
      </c>
      <c r="X39">
        <f t="shared" si="64"/>
        <v>1.7276740947278822E-9</v>
      </c>
      <c r="Y39" s="25">
        <f t="shared" si="9"/>
        <v>1.6201398306631414E-2</v>
      </c>
      <c r="AC39">
        <v>21</v>
      </c>
      <c r="AD39">
        <v>30</v>
      </c>
      <c r="AE39">
        <f t="shared" si="19"/>
        <v>0.93524829999999992</v>
      </c>
      <c r="AF39" s="25">
        <f t="shared" si="20"/>
        <v>2.8276236783871714E-2</v>
      </c>
      <c r="AG39">
        <f t="shared" si="21"/>
        <v>9.3324000000000006E-9</v>
      </c>
      <c r="AH39">
        <f t="shared" si="22"/>
        <v>9.3323999999999998</v>
      </c>
      <c r="AI39">
        <f t="shared" si="61"/>
        <v>1028.4802853665619</v>
      </c>
      <c r="AJ39">
        <f t="shared" si="48"/>
        <v>10.284802853665619</v>
      </c>
    </row>
    <row r="40" spans="1:36" x14ac:dyDescent="0.3">
      <c r="A40" s="2"/>
      <c r="B40" s="1"/>
      <c r="C40" s="1"/>
      <c r="E40" s="2"/>
      <c r="G40" s="19"/>
      <c r="H40" s="19"/>
      <c r="I40" s="19"/>
      <c r="J40" s="20"/>
      <c r="Y40" s="25"/>
      <c r="AC40">
        <v>21</v>
      </c>
      <c r="AD40">
        <v>30</v>
      </c>
      <c r="AE40">
        <f t="shared" si="19"/>
        <v>0.93524829999999992</v>
      </c>
      <c r="AF40" s="25">
        <f t="shared" si="20"/>
        <v>2.8276236783871714E-2</v>
      </c>
    </row>
    <row r="41" spans="1:36" x14ac:dyDescent="0.3">
      <c r="A41" s="2"/>
      <c r="B41" s="1"/>
      <c r="C41" s="1"/>
      <c r="E41" s="2"/>
      <c r="G41" s="19"/>
      <c r="H41" s="19"/>
      <c r="I41" s="19"/>
      <c r="J41" s="20"/>
      <c r="Y41" s="25"/>
      <c r="AC41">
        <v>21</v>
      </c>
      <c r="AD41">
        <v>30</v>
      </c>
      <c r="AE41">
        <f t="shared" si="19"/>
        <v>0.93524829999999992</v>
      </c>
      <c r="AF41" s="25">
        <f t="shared" si="20"/>
        <v>2.8276236783871714E-2</v>
      </c>
    </row>
    <row r="42" spans="1:36" x14ac:dyDescent="0.3">
      <c r="A42" s="2" t="s">
        <v>367</v>
      </c>
      <c r="B42" s="1" t="s">
        <v>368</v>
      </c>
      <c r="C42" s="1">
        <v>9</v>
      </c>
      <c r="D42" s="1"/>
      <c r="E42" s="2"/>
      <c r="F42" t="s">
        <v>369</v>
      </c>
      <c r="G42" s="19">
        <v>40</v>
      </c>
      <c r="H42" s="19">
        <v>29.998999999999999</v>
      </c>
      <c r="I42" s="19">
        <v>0.11799999999999999</v>
      </c>
      <c r="J42" s="20">
        <f t="shared" ref="J42:J46" si="65">1000000000*(X42-V42)/P42</f>
        <v>3.9352241238536507</v>
      </c>
      <c r="K42">
        <f t="shared" ref="K42:K46" si="66">(J42*44)</f>
        <v>173.14986144956063</v>
      </c>
      <c r="L42">
        <f t="shared" ref="L42:L46" si="67">1000000*(((X42-V42)*0.082057*O42)/(N42-R42))/P42</f>
        <v>0.11724758624013035</v>
      </c>
      <c r="N42">
        <f t="shared" ref="N42:N46" si="68">0.001316*((H42*25.4)-(2.5*2053/100))</f>
        <v>0.93521487359999977</v>
      </c>
      <c r="O42">
        <f t="shared" ref="O42:O46" si="69">G42+273.15</f>
        <v>313.14999999999998</v>
      </c>
      <c r="P42">
        <v>0.08</v>
      </c>
      <c r="Q42">
        <v>0.04</v>
      </c>
      <c r="R42">
        <f t="shared" ref="R42:R46" si="70">(0.001316*10^(8.07131-(1730.63/(233.46+G42))))</f>
        <v>7.2765497523200454E-2</v>
      </c>
      <c r="T42">
        <f t="shared" ref="T42:T46" si="71">N42*(I42/10^6)</f>
        <v>1.1035535508479998E-7</v>
      </c>
      <c r="U42">
        <f t="shared" ref="U42:U46" si="72">(T42*Q42)/(0.082057*O42)</f>
        <v>1.7178504486840517E-10</v>
      </c>
      <c r="V42">
        <v>0</v>
      </c>
      <c r="W42">
        <f t="shared" ref="W42:W46" si="73">T42*Y42*P42</f>
        <v>1.4303288503988693E-10</v>
      </c>
      <c r="X42">
        <f t="shared" ref="X42:X46" si="74">U42+W42</f>
        <v>3.1481792990829207E-10</v>
      </c>
      <c r="Y42" s="25">
        <f t="shared" ref="Y42:Y46" si="75">100*(0.00025*EXP(2700*((1/O42)-(1/298.15))))</f>
        <v>1.6201398306631414E-2</v>
      </c>
      <c r="AC42">
        <v>21</v>
      </c>
      <c r="AD42">
        <v>30</v>
      </c>
      <c r="AE42">
        <f t="shared" si="19"/>
        <v>0.93524829999999992</v>
      </c>
      <c r="AF42" s="25">
        <f t="shared" si="20"/>
        <v>2.8276236783871714E-2</v>
      </c>
      <c r="AG42">
        <f t="shared" si="21"/>
        <v>9.3324000000000006E-9</v>
      </c>
      <c r="AH42">
        <f t="shared" si="22"/>
        <v>9.3323999999999998</v>
      </c>
      <c r="AI42">
        <f>100*J42/AH42</f>
        <v>42.167332345952282</v>
      </c>
      <c r="AJ42">
        <f>J42/AH42</f>
        <v>0.4216733234595228</v>
      </c>
    </row>
    <row r="43" spans="1:36" x14ac:dyDescent="0.3">
      <c r="A43" s="2" t="s">
        <v>367</v>
      </c>
      <c r="B43" s="1" t="s">
        <v>368</v>
      </c>
      <c r="C43" s="1">
        <v>9</v>
      </c>
      <c r="D43" s="1"/>
      <c r="E43" s="2"/>
      <c r="F43" t="s">
        <v>369</v>
      </c>
      <c r="G43" s="19">
        <v>40</v>
      </c>
      <c r="H43" s="19">
        <v>29.998999999999999</v>
      </c>
      <c r="I43" s="19">
        <v>7.5999999999999998E-2</v>
      </c>
      <c r="J43" s="20">
        <f t="shared" si="65"/>
        <v>2.5345511306176052</v>
      </c>
      <c r="K43">
        <f t="shared" si="66"/>
        <v>111.52024974717463</v>
      </c>
      <c r="L43">
        <f t="shared" si="67"/>
        <v>7.5515394527541566E-2</v>
      </c>
      <c r="N43">
        <f t="shared" si="68"/>
        <v>0.93521487359999977</v>
      </c>
      <c r="O43">
        <f t="shared" si="69"/>
        <v>313.14999999999998</v>
      </c>
      <c r="P43">
        <v>0.08</v>
      </c>
      <c r="Q43">
        <v>0.04</v>
      </c>
      <c r="R43">
        <f t="shared" si="70"/>
        <v>7.2765497523200454E-2</v>
      </c>
      <c r="T43">
        <f t="shared" si="71"/>
        <v>7.1076330393599971E-8</v>
      </c>
      <c r="U43">
        <f t="shared" si="72"/>
        <v>1.1064121533897279E-10</v>
      </c>
      <c r="V43">
        <v>0</v>
      </c>
      <c r="W43">
        <f t="shared" si="73"/>
        <v>9.212287511043563E-11</v>
      </c>
      <c r="X43">
        <f t="shared" si="74"/>
        <v>2.0276409044940842E-10</v>
      </c>
      <c r="Y43" s="25">
        <f t="shared" si="75"/>
        <v>1.6201398306631414E-2</v>
      </c>
      <c r="AC43">
        <v>21</v>
      </c>
      <c r="AD43">
        <v>30</v>
      </c>
      <c r="AE43">
        <f t="shared" si="19"/>
        <v>0.93524829999999992</v>
      </c>
      <c r="AF43" s="25">
        <f t="shared" si="20"/>
        <v>2.8276236783871714E-2</v>
      </c>
      <c r="AG43">
        <f t="shared" si="21"/>
        <v>9.3324000000000006E-9</v>
      </c>
      <c r="AH43">
        <f t="shared" si="22"/>
        <v>9.3323999999999998</v>
      </c>
      <c r="AI43">
        <f>100*J43/AH43</f>
        <v>27.158620832986212</v>
      </c>
      <c r="AJ43">
        <f>J43/AH43</f>
        <v>0.27158620832986213</v>
      </c>
    </row>
    <row r="44" spans="1:36" x14ac:dyDescent="0.3">
      <c r="A44" s="2" t="s">
        <v>367</v>
      </c>
      <c r="B44" s="1" t="s">
        <v>368</v>
      </c>
      <c r="C44" s="1">
        <v>9</v>
      </c>
      <c r="D44" s="1"/>
      <c r="E44" s="2"/>
      <c r="F44" t="s">
        <v>369</v>
      </c>
      <c r="G44" s="19">
        <v>40</v>
      </c>
      <c r="H44" s="19">
        <v>29.998999999999999</v>
      </c>
      <c r="I44" s="19">
        <v>0.13700000000000001</v>
      </c>
      <c r="J44" s="20">
        <f t="shared" si="65"/>
        <v>4.5688619065080527</v>
      </c>
      <c r="K44">
        <f t="shared" si="66"/>
        <v>201.02992388635431</v>
      </c>
      <c r="L44">
        <f t="shared" si="67"/>
        <v>0.13612643487201573</v>
      </c>
      <c r="N44">
        <f t="shared" si="68"/>
        <v>0.93521487359999977</v>
      </c>
      <c r="O44">
        <f t="shared" si="69"/>
        <v>313.14999999999998</v>
      </c>
      <c r="P44">
        <v>0.08</v>
      </c>
      <c r="Q44">
        <v>0.04</v>
      </c>
      <c r="R44">
        <f t="shared" si="70"/>
        <v>7.2765497523200454E-2</v>
      </c>
      <c r="T44">
        <f t="shared" si="71"/>
        <v>1.2812443768319998E-7</v>
      </c>
      <c r="U44">
        <f t="shared" si="72"/>
        <v>1.9944534870314837E-10</v>
      </c>
      <c r="V44">
        <v>0</v>
      </c>
      <c r="W44">
        <f t="shared" si="73"/>
        <v>1.6606360381749586E-10</v>
      </c>
      <c r="X44">
        <f t="shared" si="74"/>
        <v>3.655089525206442E-10</v>
      </c>
      <c r="Y44" s="25">
        <f t="shared" si="75"/>
        <v>1.6201398306631414E-2</v>
      </c>
      <c r="AC44">
        <v>21</v>
      </c>
      <c r="AD44">
        <v>30</v>
      </c>
      <c r="AE44">
        <f t="shared" si="19"/>
        <v>0.93524829999999992</v>
      </c>
      <c r="AF44" s="25">
        <f t="shared" si="20"/>
        <v>2.8276236783871714E-2</v>
      </c>
      <c r="AG44">
        <f t="shared" si="21"/>
        <v>9.3324000000000006E-9</v>
      </c>
      <c r="AH44">
        <f t="shared" si="22"/>
        <v>9.3323999999999998</v>
      </c>
      <c r="AI44">
        <f>100*J44/AH44</f>
        <v>48.95698755419884</v>
      </c>
      <c r="AJ44">
        <f>J44/AH44</f>
        <v>0.48956987554198844</v>
      </c>
    </row>
    <row r="45" spans="1:36" x14ac:dyDescent="0.3">
      <c r="A45" s="2" t="s">
        <v>367</v>
      </c>
      <c r="B45" s="1" t="s">
        <v>368</v>
      </c>
      <c r="C45" s="1">
        <v>9</v>
      </c>
      <c r="D45" s="1"/>
      <c r="E45" s="2"/>
      <c r="F45" t="s">
        <v>369</v>
      </c>
      <c r="G45" s="19">
        <v>40</v>
      </c>
      <c r="H45" s="19">
        <v>29.998999999999999</v>
      </c>
      <c r="I45" s="19">
        <v>6.6000000000000003E-2</v>
      </c>
      <c r="J45" s="20">
        <f t="shared" si="65"/>
        <v>2.2010575607994998</v>
      </c>
      <c r="K45">
        <f t="shared" si="66"/>
        <v>96.846532675177997</v>
      </c>
      <c r="L45">
        <f t="shared" si="67"/>
        <v>6.5579158405496635E-2</v>
      </c>
      <c r="N45">
        <f t="shared" si="68"/>
        <v>0.93521487359999977</v>
      </c>
      <c r="O45">
        <f t="shared" si="69"/>
        <v>313.14999999999998</v>
      </c>
      <c r="P45">
        <v>0.08</v>
      </c>
      <c r="Q45">
        <v>0.04</v>
      </c>
      <c r="R45">
        <f t="shared" si="70"/>
        <v>7.2765497523200454E-2</v>
      </c>
      <c r="T45">
        <f t="shared" si="71"/>
        <v>6.1724181657599996E-8</v>
      </c>
      <c r="U45">
        <f t="shared" si="72"/>
        <v>9.6083160689107981E-11</v>
      </c>
      <c r="V45">
        <v>0</v>
      </c>
      <c r="W45">
        <f t="shared" si="73"/>
        <v>8.0001444174852024E-11</v>
      </c>
      <c r="X45">
        <f t="shared" si="74"/>
        <v>1.7608460486396001E-10</v>
      </c>
      <c r="Y45" s="25">
        <f t="shared" si="75"/>
        <v>1.6201398306631414E-2</v>
      </c>
      <c r="AC45">
        <v>21</v>
      </c>
      <c r="AD45">
        <v>30</v>
      </c>
      <c r="AE45">
        <f t="shared" si="19"/>
        <v>0.93524829999999992</v>
      </c>
      <c r="AF45" s="25">
        <f t="shared" si="20"/>
        <v>2.8276236783871714E-2</v>
      </c>
      <c r="AG45">
        <f t="shared" si="21"/>
        <v>9.3324000000000006E-9</v>
      </c>
      <c r="AH45">
        <f t="shared" si="22"/>
        <v>9.3323999999999998</v>
      </c>
      <c r="AI45">
        <f>100*J45/AH45</f>
        <v>23.585118091803821</v>
      </c>
      <c r="AJ45">
        <f>J45/AH45</f>
        <v>0.23585118091803822</v>
      </c>
    </row>
    <row r="46" spans="1:36" x14ac:dyDescent="0.3">
      <c r="A46" s="2" t="s">
        <v>367</v>
      </c>
      <c r="B46" s="1" t="s">
        <v>368</v>
      </c>
      <c r="C46" s="1">
        <v>9</v>
      </c>
      <c r="D46" s="1"/>
      <c r="E46" s="2"/>
      <c r="F46" t="s">
        <v>369</v>
      </c>
      <c r="G46" s="19">
        <v>40</v>
      </c>
      <c r="H46" s="19">
        <v>29.998999999999999</v>
      </c>
      <c r="I46" s="19">
        <v>8.8999999999999996E-2</v>
      </c>
      <c r="J46" s="20">
        <f t="shared" si="65"/>
        <v>2.9680927713811434</v>
      </c>
      <c r="K46">
        <f t="shared" si="66"/>
        <v>130.59608194077032</v>
      </c>
      <c r="L46">
        <f t="shared" si="67"/>
        <v>8.8432501486199994E-2</v>
      </c>
      <c r="N46">
        <f t="shared" si="68"/>
        <v>0.93521487359999977</v>
      </c>
      <c r="O46">
        <f t="shared" si="69"/>
        <v>313.14999999999998</v>
      </c>
      <c r="P46">
        <v>0.08</v>
      </c>
      <c r="Q46">
        <v>0.04</v>
      </c>
      <c r="R46">
        <f t="shared" si="70"/>
        <v>7.2765497523200454E-2</v>
      </c>
      <c r="T46">
        <f t="shared" si="71"/>
        <v>8.3234123750399973E-8</v>
      </c>
      <c r="U46">
        <f t="shared" si="72"/>
        <v>1.2956668638379711E-10</v>
      </c>
      <c r="V46">
        <v>0</v>
      </c>
      <c r="W46">
        <f t="shared" si="73"/>
        <v>1.0788073532669437E-10</v>
      </c>
      <c r="X46">
        <f t="shared" si="74"/>
        <v>2.3744742171049145E-10</v>
      </c>
      <c r="Y46" s="25">
        <f t="shared" si="75"/>
        <v>1.6201398306631414E-2</v>
      </c>
      <c r="AC46">
        <v>21</v>
      </c>
      <c r="AD46">
        <v>30</v>
      </c>
      <c r="AE46">
        <f t="shared" si="19"/>
        <v>0.93524829999999992</v>
      </c>
      <c r="AF46" s="25">
        <f t="shared" si="20"/>
        <v>2.8276236783871714E-2</v>
      </c>
      <c r="AG46">
        <f t="shared" si="21"/>
        <v>9.3324000000000006E-9</v>
      </c>
      <c r="AH46">
        <f t="shared" si="22"/>
        <v>9.3323999999999998</v>
      </c>
      <c r="AI46">
        <f>100*J46/AH46</f>
        <v>31.804174396523333</v>
      </c>
      <c r="AJ46">
        <f>J46/AH46</f>
        <v>0.31804174396523333</v>
      </c>
    </row>
    <row r="47" spans="1:36" x14ac:dyDescent="0.3">
      <c r="A47" s="2"/>
      <c r="B47" s="1"/>
      <c r="C47" s="1"/>
      <c r="D47" s="1"/>
      <c r="E47" s="2"/>
      <c r="G47" s="19"/>
      <c r="H47" s="19"/>
      <c r="I47" s="19"/>
      <c r="J47" s="20"/>
      <c r="Y47" s="25"/>
      <c r="AC47">
        <v>21</v>
      </c>
      <c r="AD47">
        <v>30</v>
      </c>
      <c r="AE47">
        <f t="shared" si="19"/>
        <v>0.93524829999999992</v>
      </c>
      <c r="AF47" s="25">
        <f t="shared" si="20"/>
        <v>2.8276236783871714E-2</v>
      </c>
    </row>
    <row r="48" spans="1:36" x14ac:dyDescent="0.3">
      <c r="A48" s="2"/>
      <c r="B48" s="1"/>
      <c r="C48" s="1"/>
      <c r="D48" s="1"/>
      <c r="E48" s="2"/>
      <c r="G48" s="19"/>
      <c r="H48" s="19"/>
      <c r="I48" s="19"/>
      <c r="J48" s="20"/>
      <c r="Y48" s="25"/>
      <c r="AF48" s="25"/>
    </row>
    <row r="49" spans="1:36" x14ac:dyDescent="0.3">
      <c r="A49" s="2" t="s">
        <v>133</v>
      </c>
      <c r="B49" s="1"/>
      <c r="C49" s="1"/>
      <c r="D49" s="1"/>
      <c r="E49" s="26"/>
      <c r="F49" t="s">
        <v>425</v>
      </c>
      <c r="G49" s="19">
        <v>40</v>
      </c>
      <c r="H49" s="19">
        <v>29.920999999999999</v>
      </c>
      <c r="I49" s="19">
        <v>22.945009853000002</v>
      </c>
      <c r="J49" s="20">
        <f t="shared" si="3"/>
        <v>763.06804132280354</v>
      </c>
      <c r="K49">
        <f t="shared" si="12"/>
        <v>33574.993818203358</v>
      </c>
      <c r="L49">
        <f t="shared" si="13"/>
        <v>22.804082426059875</v>
      </c>
      <c r="N49">
        <f t="shared" si="4"/>
        <v>0.93260761439999984</v>
      </c>
      <c r="O49">
        <f t="shared" si="5"/>
        <v>313.14999999999998</v>
      </c>
      <c r="P49">
        <v>0.08</v>
      </c>
      <c r="Q49">
        <v>0.04</v>
      </c>
      <c r="R49">
        <f t="shared" si="6"/>
        <v>7.2765497523200454E-2</v>
      </c>
      <c r="T49">
        <f t="shared" si="14"/>
        <v>2.1398690901390824E-5</v>
      </c>
      <c r="U49">
        <f t="shared" si="15"/>
        <v>3.3310346143110494E-8</v>
      </c>
      <c r="V49">
        <v>0</v>
      </c>
      <c r="W49">
        <f t="shared" si="63"/>
        <v>2.7735097162713786E-8</v>
      </c>
      <c r="X49">
        <f t="shared" si="64"/>
        <v>6.1045443305824284E-8</v>
      </c>
      <c r="Y49" s="25">
        <f t="shared" si="9"/>
        <v>1.6201398306631414E-2</v>
      </c>
      <c r="AC49">
        <v>21</v>
      </c>
      <c r="AD49">
        <v>29.920999999999999</v>
      </c>
      <c r="AE49">
        <f t="shared" ref="AE49" si="76">(0.001316*((AD49*25.4)-(2.5*2053/100)))+0.01</f>
        <v>0.94260761439999985</v>
      </c>
      <c r="AF49" s="25">
        <f t="shared" si="20"/>
        <v>2.8276236783871714E-2</v>
      </c>
      <c r="AG49">
        <f t="shared" si="21"/>
        <v>9.3324000000000006E-9</v>
      </c>
      <c r="AH49">
        <f t="shared" si="22"/>
        <v>9.3323999999999998</v>
      </c>
      <c r="AI49">
        <f t="shared" ref="AI49:AI68" si="77">100*J49/AH49</f>
        <v>8176.5466688397782</v>
      </c>
      <c r="AJ49">
        <f t="shared" ref="AJ49:AJ68" si="78">J49/AH49</f>
        <v>81.765466688397794</v>
      </c>
    </row>
    <row r="50" spans="1:36" x14ac:dyDescent="0.3">
      <c r="A50" s="2" t="s">
        <v>133</v>
      </c>
      <c r="B50" s="1"/>
      <c r="C50" s="1"/>
      <c r="D50" s="1"/>
      <c r="E50" s="2"/>
      <c r="F50" t="s">
        <v>426</v>
      </c>
      <c r="G50" s="19">
        <v>40</v>
      </c>
      <c r="H50" s="19">
        <v>29.920999999999999</v>
      </c>
      <c r="I50" s="19">
        <v>19.457675312000003</v>
      </c>
      <c r="J50" s="20">
        <f t="shared" si="3"/>
        <v>647.09190730993009</v>
      </c>
      <c r="K50">
        <f t="shared" si="12"/>
        <v>28472.043921636923</v>
      </c>
      <c r="L50">
        <f t="shared" si="13"/>
        <v>19.338166968638006</v>
      </c>
      <c r="N50">
        <f t="shared" si="4"/>
        <v>0.93260761439999984</v>
      </c>
      <c r="O50">
        <f t="shared" si="5"/>
        <v>313.14999999999998</v>
      </c>
      <c r="P50">
        <v>0.08</v>
      </c>
      <c r="Q50">
        <v>0.04</v>
      </c>
      <c r="R50">
        <f t="shared" si="6"/>
        <v>7.2765497523200454E-2</v>
      </c>
      <c r="T50">
        <f t="shared" si="14"/>
        <v>1.8146376154494094E-5</v>
      </c>
      <c r="U50">
        <f t="shared" si="15"/>
        <v>2.8247619152721027E-8</v>
      </c>
      <c r="V50">
        <v>0</v>
      </c>
      <c r="W50">
        <f t="shared" si="63"/>
        <v>2.3519733432073382E-8</v>
      </c>
      <c r="X50">
        <f t="shared" si="64"/>
        <v>5.1767352584794408E-8</v>
      </c>
      <c r="Y50" s="25">
        <f t="shared" si="9"/>
        <v>1.6201398306631414E-2</v>
      </c>
      <c r="AC50">
        <v>21</v>
      </c>
      <c r="AD50">
        <v>29.920999999999999</v>
      </c>
      <c r="AE50">
        <f>(0.001316*((AD50*25.4)-(2.5*2053/100)))+0.96</f>
        <v>1.8926076143999997</v>
      </c>
      <c r="AF50" s="25">
        <f t="shared" si="20"/>
        <v>2.8276236783871714E-2</v>
      </c>
      <c r="AG50">
        <f t="shared" si="21"/>
        <v>9.3324000000000006E-9</v>
      </c>
      <c r="AH50">
        <f t="shared" si="22"/>
        <v>9.3323999999999998</v>
      </c>
      <c r="AI50">
        <f t="shared" si="77"/>
        <v>6933.8209604167214</v>
      </c>
      <c r="AJ50">
        <f t="shared" si="78"/>
        <v>69.338209604167218</v>
      </c>
    </row>
    <row r="51" spans="1:36" x14ac:dyDescent="0.3">
      <c r="A51" s="2" t="s">
        <v>133</v>
      </c>
      <c r="B51" s="1"/>
      <c r="C51" s="1"/>
      <c r="D51" s="1"/>
      <c r="E51" s="2"/>
      <c r="F51" t="s">
        <v>427</v>
      </c>
      <c r="G51" s="19">
        <v>40</v>
      </c>
      <c r="H51" s="19">
        <v>29.920999999999999</v>
      </c>
      <c r="I51" s="19">
        <v>23.838095332000002</v>
      </c>
      <c r="J51" s="20">
        <f t="shared" si="3"/>
        <v>792.768834286519</v>
      </c>
      <c r="K51">
        <f t="shared" si="12"/>
        <v>34881.828708606838</v>
      </c>
      <c r="L51">
        <f t="shared" si="13"/>
        <v>23.691682606103829</v>
      </c>
      <c r="N51">
        <f t="shared" si="4"/>
        <v>0.93260761439999984</v>
      </c>
      <c r="O51">
        <f t="shared" si="5"/>
        <v>313.14999999999998</v>
      </c>
      <c r="P51">
        <v>0.08</v>
      </c>
      <c r="Q51">
        <v>0.04</v>
      </c>
      <c r="R51">
        <f t="shared" si="6"/>
        <v>7.2765497523200454E-2</v>
      </c>
      <c r="T51">
        <f t="shared" si="14"/>
        <v>2.2231589219416295E-5</v>
      </c>
      <c r="U51">
        <f t="shared" si="15"/>
        <v>3.4606880188267421E-8</v>
      </c>
      <c r="V51">
        <v>0</v>
      </c>
      <c r="W51">
        <f t="shared" si="63"/>
        <v>2.8814626554654108E-8</v>
      </c>
      <c r="X51">
        <f t="shared" si="64"/>
        <v>6.3421506742921525E-8</v>
      </c>
      <c r="Y51" s="25">
        <f t="shared" si="9"/>
        <v>1.6201398306631414E-2</v>
      </c>
      <c r="AC51">
        <v>21</v>
      </c>
      <c r="AD51">
        <v>29.920999999999999</v>
      </c>
      <c r="AE51">
        <f>(0.001316*((AD51*25.4)-(2.5*2053/100)))+1.93</f>
        <v>2.8626076143999999</v>
      </c>
      <c r="AF51" s="25">
        <f t="shared" si="20"/>
        <v>2.8276236783871714E-2</v>
      </c>
      <c r="AG51">
        <f t="shared" si="21"/>
        <v>9.3324000000000006E-9</v>
      </c>
      <c r="AH51">
        <f t="shared" si="22"/>
        <v>9.3323999999999998</v>
      </c>
      <c r="AI51">
        <f t="shared" si="77"/>
        <v>8494.8012760545953</v>
      </c>
      <c r="AJ51">
        <f t="shared" si="78"/>
        <v>84.94801276054595</v>
      </c>
    </row>
    <row r="52" spans="1:36" x14ac:dyDescent="0.3">
      <c r="A52" s="2"/>
      <c r="B52" s="1"/>
      <c r="C52" s="1"/>
      <c r="D52" s="1"/>
      <c r="E52" s="2"/>
      <c r="G52" s="19"/>
      <c r="H52" s="19"/>
      <c r="I52" s="19"/>
      <c r="J52" s="20"/>
      <c r="Y52" s="25"/>
      <c r="AF52" s="25"/>
    </row>
    <row r="53" spans="1:36" x14ac:dyDescent="0.3">
      <c r="A53" s="2"/>
      <c r="B53" s="1"/>
      <c r="C53" s="1"/>
      <c r="D53" s="1"/>
      <c r="E53" s="2"/>
      <c r="F53" t="s">
        <v>422</v>
      </c>
      <c r="G53" s="19">
        <v>40</v>
      </c>
      <c r="H53" s="19">
        <v>29.920999999999999</v>
      </c>
      <c r="I53" s="19">
        <v>20.547785277000003</v>
      </c>
      <c r="J53" s="20">
        <f t="shared" si="3"/>
        <v>677.35656626748096</v>
      </c>
      <c r="K53">
        <f t="shared" si="12"/>
        <v>29803.688915769162</v>
      </c>
      <c r="L53">
        <f t="shared" si="13"/>
        <v>20.242618131693103</v>
      </c>
      <c r="N53">
        <f t="shared" si="4"/>
        <v>0.93260761439999984</v>
      </c>
      <c r="O53">
        <f t="shared" si="5"/>
        <v>313.14999999999998</v>
      </c>
      <c r="P53">
        <v>0.08</v>
      </c>
      <c r="Q53">
        <v>0.04</v>
      </c>
      <c r="R53">
        <f t="shared" si="6"/>
        <v>7.2765497523200454E-2</v>
      </c>
      <c r="T53">
        <f t="shared" si="14"/>
        <v>1.9163021008386412E-5</v>
      </c>
      <c r="U53">
        <f t="shared" si="15"/>
        <v>2.9830182877942366E-8</v>
      </c>
      <c r="V53">
        <f t="shared" si="16"/>
        <v>4.7907646576099565E-10</v>
      </c>
      <c r="W53">
        <f t="shared" si="63"/>
        <v>2.4837418889217107E-8</v>
      </c>
      <c r="X53">
        <f t="shared" si="64"/>
        <v>5.4667601767159473E-8</v>
      </c>
      <c r="Y53" s="25">
        <f t="shared" si="9"/>
        <v>1.6201398306631414E-2</v>
      </c>
      <c r="AC53">
        <v>21</v>
      </c>
      <c r="AD53">
        <v>29.920999999999999</v>
      </c>
      <c r="AE53">
        <f t="shared" si="19"/>
        <v>0.93260761439999984</v>
      </c>
      <c r="AF53" s="25">
        <f t="shared" si="20"/>
        <v>2.8276236783871714E-2</v>
      </c>
      <c r="AG53">
        <f t="shared" si="21"/>
        <v>9.3324000000000006E-9</v>
      </c>
      <c r="AH53">
        <f t="shared" si="22"/>
        <v>9.3323999999999998</v>
      </c>
      <c r="AI53">
        <f t="shared" si="77"/>
        <v>7258.1175931966154</v>
      </c>
      <c r="AJ53">
        <f t="shared" si="78"/>
        <v>72.581175931966158</v>
      </c>
    </row>
    <row r="54" spans="1:36" x14ac:dyDescent="0.3">
      <c r="A54" s="2"/>
      <c r="B54" s="1"/>
      <c r="C54" s="1"/>
      <c r="D54" s="1"/>
      <c r="E54" s="2"/>
      <c r="F54" t="s">
        <v>422</v>
      </c>
      <c r="G54" s="19">
        <v>40</v>
      </c>
      <c r="H54" s="19">
        <v>29.920999999999999</v>
      </c>
      <c r="I54" s="19">
        <v>20.629173699999999</v>
      </c>
      <c r="J54" s="20">
        <f t="shared" si="3"/>
        <v>680.0632508547983</v>
      </c>
      <c r="K54">
        <f t="shared" si="12"/>
        <v>29922.783037611123</v>
      </c>
      <c r="L54">
        <f t="shared" si="13"/>
        <v>20.323506669920345</v>
      </c>
      <c r="N54">
        <f t="shared" si="4"/>
        <v>0.93260761439999984</v>
      </c>
      <c r="O54">
        <f t="shared" si="5"/>
        <v>313.14999999999998</v>
      </c>
      <c r="P54">
        <v>0.08</v>
      </c>
      <c r="Q54">
        <v>0.04</v>
      </c>
      <c r="R54">
        <f t="shared" si="6"/>
        <v>7.2765497523200454E-2</v>
      </c>
      <c r="T54">
        <f t="shared" si="14"/>
        <v>1.9238924471400217E-5</v>
      </c>
      <c r="U54">
        <f t="shared" si="15"/>
        <v>2.9948338265956612E-8</v>
      </c>
      <c r="V54">
        <f t="shared" si="16"/>
        <v>4.7907646576099565E-10</v>
      </c>
      <c r="W54">
        <f t="shared" si="63"/>
        <v>2.4935798268188251E-8</v>
      </c>
      <c r="X54">
        <f t="shared" si="64"/>
        <v>5.488413653414486E-8</v>
      </c>
      <c r="Y54" s="25">
        <f t="shared" si="9"/>
        <v>1.6201398306631414E-2</v>
      </c>
      <c r="AC54">
        <v>21</v>
      </c>
      <c r="AD54">
        <v>29.920999999999999</v>
      </c>
      <c r="AE54">
        <f t="shared" si="19"/>
        <v>0.93260761439999984</v>
      </c>
      <c r="AF54" s="25">
        <f t="shared" si="20"/>
        <v>2.8276236783871714E-2</v>
      </c>
      <c r="AG54">
        <f t="shared" si="21"/>
        <v>9.3324000000000006E-9</v>
      </c>
      <c r="AH54">
        <f t="shared" si="22"/>
        <v>9.3323999999999998</v>
      </c>
      <c r="AI54">
        <f t="shared" si="77"/>
        <v>7287.1206855128185</v>
      </c>
      <c r="AJ54">
        <f t="shared" si="78"/>
        <v>72.871206855128193</v>
      </c>
    </row>
    <row r="55" spans="1:36" x14ac:dyDescent="0.3">
      <c r="A55" s="2"/>
      <c r="B55" s="1"/>
      <c r="C55" s="1"/>
      <c r="D55" s="1"/>
      <c r="E55" s="2"/>
      <c r="F55" t="s">
        <v>422</v>
      </c>
      <c r="G55" s="19">
        <v>40</v>
      </c>
      <c r="H55" s="19">
        <v>29.920999999999999</v>
      </c>
      <c r="I55" s="19">
        <v>1.3710483250000001</v>
      </c>
      <c r="J55" s="20">
        <f t="shared" si="3"/>
        <v>39.607652727048489</v>
      </c>
      <c r="K55">
        <f t="shared" si="12"/>
        <v>1742.7367199901335</v>
      </c>
      <c r="L55">
        <f t="shared" si="13"/>
        <v>1.1836640097318372</v>
      </c>
      <c r="N55">
        <f t="shared" si="4"/>
        <v>0.93260761439999984</v>
      </c>
      <c r="O55">
        <f t="shared" si="5"/>
        <v>313.14999999999998</v>
      </c>
      <c r="P55">
        <v>0.08</v>
      </c>
      <c r="Q55">
        <v>0.04</v>
      </c>
      <c r="R55">
        <f t="shared" si="6"/>
        <v>7.2765497523200454E-2</v>
      </c>
      <c r="T55">
        <f t="shared" si="14"/>
        <v>1.2786501076053659E-6</v>
      </c>
      <c r="U55">
        <f t="shared" si="15"/>
        <v>1.9904151088743426E-9</v>
      </c>
      <c r="V55">
        <f t="shared" si="16"/>
        <v>4.7907646576099565E-10</v>
      </c>
      <c r="W55">
        <f t="shared" si="63"/>
        <v>1.657273575050532E-9</v>
      </c>
      <c r="X55">
        <f t="shared" si="64"/>
        <v>3.6476886839248746E-9</v>
      </c>
      <c r="Y55" s="25">
        <f t="shared" si="9"/>
        <v>1.6201398306631414E-2</v>
      </c>
      <c r="AC55">
        <v>21</v>
      </c>
      <c r="AD55">
        <v>29.920999999999999</v>
      </c>
      <c r="AE55">
        <f t="shared" si="19"/>
        <v>0.93260761439999984</v>
      </c>
      <c r="AF55" s="25">
        <f t="shared" si="20"/>
        <v>2.8276236783871714E-2</v>
      </c>
      <c r="AG55">
        <f t="shared" si="21"/>
        <v>9.3324000000000006E-9</v>
      </c>
      <c r="AH55">
        <f t="shared" si="22"/>
        <v>9.3323999999999998</v>
      </c>
      <c r="AI55">
        <f t="shared" si="77"/>
        <v>424.41014880468572</v>
      </c>
      <c r="AJ55">
        <f t="shared" si="78"/>
        <v>4.2441014880468568</v>
      </c>
    </row>
    <row r="56" spans="1:36" x14ac:dyDescent="0.3">
      <c r="A56" s="2"/>
      <c r="B56" s="1"/>
      <c r="C56" s="1"/>
      <c r="D56" s="1"/>
      <c r="E56" s="2"/>
      <c r="F56" t="s">
        <v>422</v>
      </c>
      <c r="G56" s="19">
        <v>40</v>
      </c>
      <c r="H56" s="19">
        <v>29.920999999999999</v>
      </c>
      <c r="I56" s="19">
        <v>1.4884780770000003</v>
      </c>
      <c r="J56" s="20">
        <f t="shared" si="3"/>
        <v>43.512941564392207</v>
      </c>
      <c r="K56">
        <f t="shared" si="12"/>
        <v>1914.569428833257</v>
      </c>
      <c r="L56">
        <f t="shared" si="13"/>
        <v>1.3003725124100196</v>
      </c>
      <c r="N56">
        <f t="shared" si="4"/>
        <v>0.93260761439999984</v>
      </c>
      <c r="O56">
        <f t="shared" si="5"/>
        <v>313.14999999999998</v>
      </c>
      <c r="P56">
        <v>0.08</v>
      </c>
      <c r="Q56">
        <v>0.04</v>
      </c>
      <c r="R56">
        <f t="shared" si="6"/>
        <v>7.2765497523200454E-2</v>
      </c>
      <c r="T56">
        <f t="shared" si="14"/>
        <v>1.3881659884776696E-6</v>
      </c>
      <c r="U56">
        <f t="shared" si="15"/>
        <v>2.1608933833087371E-9</v>
      </c>
      <c r="V56">
        <f t="shared" si="16"/>
        <v>4.7907646576099565E-10</v>
      </c>
      <c r="W56">
        <f t="shared" si="63"/>
        <v>1.7992184076036353E-9</v>
      </c>
      <c r="X56">
        <f t="shared" si="64"/>
        <v>3.9601117909123726E-9</v>
      </c>
      <c r="Y56" s="25">
        <f t="shared" si="9"/>
        <v>1.6201398306631414E-2</v>
      </c>
      <c r="AC56">
        <v>21</v>
      </c>
      <c r="AD56">
        <v>29.920999999999999</v>
      </c>
      <c r="AE56">
        <f t="shared" si="19"/>
        <v>0.93260761439999984</v>
      </c>
      <c r="AF56" s="25">
        <f t="shared" si="20"/>
        <v>2.8276236783871714E-2</v>
      </c>
      <c r="AG56">
        <f t="shared" si="21"/>
        <v>9.3324000000000006E-9</v>
      </c>
      <c r="AH56">
        <f t="shared" si="22"/>
        <v>9.3323999999999998</v>
      </c>
      <c r="AI56">
        <f t="shared" si="77"/>
        <v>466.25671386130261</v>
      </c>
      <c r="AJ56">
        <f t="shared" si="78"/>
        <v>4.6625671386130261</v>
      </c>
    </row>
    <row r="57" spans="1:36" x14ac:dyDescent="0.3">
      <c r="A57" s="2"/>
      <c r="B57" s="1"/>
      <c r="C57" s="1"/>
      <c r="D57" s="1"/>
      <c r="E57" s="2"/>
      <c r="F57" t="s">
        <v>422</v>
      </c>
      <c r="G57" s="19">
        <v>40</v>
      </c>
      <c r="H57" s="19">
        <v>29.920999999999999</v>
      </c>
      <c r="I57" s="19">
        <v>29.043845213000001</v>
      </c>
      <c r="J57" s="20">
        <f t="shared" si="3"/>
        <v>959.90479160533209</v>
      </c>
      <c r="K57">
        <f t="shared" si="12"/>
        <v>42235.810830634611</v>
      </c>
      <c r="L57">
        <f t="shared" si="13"/>
        <v>28.686495572519615</v>
      </c>
      <c r="N57">
        <f t="shared" si="4"/>
        <v>0.93260761439999984</v>
      </c>
      <c r="O57">
        <f t="shared" si="5"/>
        <v>313.14999999999998</v>
      </c>
      <c r="P57">
        <v>0.08</v>
      </c>
      <c r="Q57">
        <v>0.04</v>
      </c>
      <c r="R57">
        <f t="shared" si="6"/>
        <v>7.2765497523200454E-2</v>
      </c>
      <c r="T57">
        <f t="shared" si="14"/>
        <v>2.7086511197098786E-5</v>
      </c>
      <c r="U57">
        <f t="shared" si="15"/>
        <v>4.2164311262889244E-8</v>
      </c>
      <c r="V57">
        <f t="shared" si="16"/>
        <v>4.7907646576099565E-10</v>
      </c>
      <c r="W57">
        <f t="shared" si="63"/>
        <v>3.5107148531298331E-8</v>
      </c>
      <c r="X57">
        <f t="shared" si="64"/>
        <v>7.7271459794187569E-8</v>
      </c>
      <c r="Y57" s="25">
        <f t="shared" si="9"/>
        <v>1.6201398306631414E-2</v>
      </c>
      <c r="AC57">
        <v>21</v>
      </c>
      <c r="AD57">
        <v>29.920999999999999</v>
      </c>
      <c r="AE57">
        <f t="shared" si="19"/>
        <v>0.93260761439999984</v>
      </c>
      <c r="AF57" s="25">
        <f t="shared" si="20"/>
        <v>2.8276236783871714E-2</v>
      </c>
      <c r="AG57">
        <f t="shared" si="21"/>
        <v>9.3324000000000006E-9</v>
      </c>
      <c r="AH57">
        <f t="shared" si="22"/>
        <v>9.3323999999999998</v>
      </c>
      <c r="AI57">
        <f t="shared" si="77"/>
        <v>10285.722768048221</v>
      </c>
      <c r="AJ57">
        <f t="shared" si="78"/>
        <v>102.8572276804822</v>
      </c>
    </row>
    <row r="58" spans="1:36" x14ac:dyDescent="0.3">
      <c r="A58" s="2"/>
      <c r="B58" s="1"/>
      <c r="C58" s="1"/>
      <c r="D58" s="1"/>
      <c r="E58" s="2"/>
      <c r="F58" t="s">
        <v>422</v>
      </c>
      <c r="G58" s="19">
        <v>40</v>
      </c>
      <c r="H58" s="19">
        <v>29.920999999999999</v>
      </c>
      <c r="I58" s="19">
        <v>28.658085877000001</v>
      </c>
      <c r="J58" s="20">
        <f t="shared" si="3"/>
        <v>947.07583128544729</v>
      </c>
      <c r="K58">
        <f t="shared" si="12"/>
        <v>41671.336576559683</v>
      </c>
      <c r="L58">
        <f t="shared" si="13"/>
        <v>28.303105556515067</v>
      </c>
      <c r="N58">
        <f t="shared" si="4"/>
        <v>0.93260761439999984</v>
      </c>
      <c r="O58">
        <f t="shared" si="5"/>
        <v>313.14999999999998</v>
      </c>
      <c r="P58">
        <v>0.08</v>
      </c>
      <c r="Q58">
        <v>0.04</v>
      </c>
      <c r="R58">
        <f t="shared" si="6"/>
        <v>7.2765497523200454E-2</v>
      </c>
      <c r="T58">
        <f t="shared" si="14"/>
        <v>2.6726749103019298E-5</v>
      </c>
      <c r="U58">
        <f t="shared" si="15"/>
        <v>4.1604286355843225E-8</v>
      </c>
      <c r="V58">
        <f t="shared" si="16"/>
        <v>4.7907646576099565E-10</v>
      </c>
      <c r="W58">
        <f t="shared" si="63"/>
        <v>3.464085661275356E-8</v>
      </c>
      <c r="X58">
        <f t="shared" si="64"/>
        <v>7.6245142968596778E-8</v>
      </c>
      <c r="Y58" s="25">
        <f t="shared" si="9"/>
        <v>1.6201398306631414E-2</v>
      </c>
      <c r="AC58">
        <v>21</v>
      </c>
      <c r="AD58">
        <v>29.920999999999999</v>
      </c>
      <c r="AE58">
        <f t="shared" si="19"/>
        <v>0.93260761439999984</v>
      </c>
      <c r="AF58" s="25">
        <f t="shared" si="20"/>
        <v>2.8276236783871714E-2</v>
      </c>
      <c r="AG58">
        <f t="shared" si="21"/>
        <v>9.3324000000000006E-9</v>
      </c>
      <c r="AH58">
        <f t="shared" si="22"/>
        <v>9.3323999999999998</v>
      </c>
      <c r="AI58">
        <f t="shared" si="77"/>
        <v>10148.255875074443</v>
      </c>
      <c r="AJ58">
        <f t="shared" si="78"/>
        <v>101.48255875074443</v>
      </c>
    </row>
    <row r="59" spans="1:36" x14ac:dyDescent="0.3">
      <c r="A59" s="2"/>
      <c r="B59" s="1"/>
      <c r="C59" s="1"/>
      <c r="D59" s="1"/>
      <c r="E59" s="2"/>
      <c r="F59" t="s">
        <v>422</v>
      </c>
      <c r="G59" s="19">
        <v>40</v>
      </c>
      <c r="H59" s="19">
        <v>29.920999999999999</v>
      </c>
      <c r="I59" s="19">
        <v>30.908230453000005</v>
      </c>
      <c r="J59" s="20">
        <f t="shared" si="3"/>
        <v>1021.9075016704986</v>
      </c>
      <c r="K59">
        <f t="shared" si="12"/>
        <v>44963.930073501942</v>
      </c>
      <c r="L59">
        <f t="shared" si="13"/>
        <v>30.539429825294871</v>
      </c>
      <c r="N59">
        <f t="shared" si="4"/>
        <v>0.93260761439999984</v>
      </c>
      <c r="O59">
        <f t="shared" si="5"/>
        <v>313.14999999999998</v>
      </c>
      <c r="P59">
        <v>0.08</v>
      </c>
      <c r="Q59">
        <v>0.04</v>
      </c>
      <c r="R59">
        <f t="shared" si="6"/>
        <v>7.2765497523200454E-2</v>
      </c>
      <c r="T59">
        <f t="shared" si="14"/>
        <v>2.8825251068097759E-5</v>
      </c>
      <c r="U59">
        <f t="shared" si="15"/>
        <v>4.487092669196854E-8</v>
      </c>
      <c r="V59">
        <f t="shared" si="16"/>
        <v>4.7907646576099565E-10</v>
      </c>
      <c r="W59">
        <f t="shared" si="63"/>
        <v>3.7360749907432348E-8</v>
      </c>
      <c r="X59">
        <f t="shared" si="64"/>
        <v>8.2231676599400887E-8</v>
      </c>
      <c r="Y59" s="25">
        <f t="shared" si="9"/>
        <v>1.6201398306631414E-2</v>
      </c>
      <c r="AC59">
        <v>21</v>
      </c>
      <c r="AD59">
        <v>29.920999999999999</v>
      </c>
      <c r="AE59">
        <f t="shared" si="19"/>
        <v>0.93260761439999984</v>
      </c>
      <c r="AF59" s="25">
        <f t="shared" si="20"/>
        <v>2.8276236783871714E-2</v>
      </c>
      <c r="AG59">
        <f t="shared" si="21"/>
        <v>9.3324000000000006E-9</v>
      </c>
      <c r="AH59">
        <f t="shared" si="22"/>
        <v>9.3323999999999998</v>
      </c>
      <c r="AI59">
        <f t="shared" si="77"/>
        <v>10950.103956865314</v>
      </c>
      <c r="AJ59">
        <f t="shared" si="78"/>
        <v>109.50103956865314</v>
      </c>
    </row>
    <row r="60" spans="1:36" x14ac:dyDescent="0.3">
      <c r="A60" s="2"/>
      <c r="B60" s="1"/>
      <c r="C60" s="1"/>
      <c r="D60" s="1"/>
      <c r="E60" s="2"/>
      <c r="F60" t="s">
        <v>422</v>
      </c>
      <c r="G60" s="19">
        <v>40</v>
      </c>
      <c r="H60" s="19">
        <v>29.920999999999999</v>
      </c>
      <c r="I60" s="19">
        <v>31.503872048000002</v>
      </c>
      <c r="J60" s="20">
        <f t="shared" si="3"/>
        <v>1041.7163868328473</v>
      </c>
      <c r="K60">
        <f t="shared" si="12"/>
        <v>45835.521020645283</v>
      </c>
      <c r="L60">
        <f t="shared" si="13"/>
        <v>31.131413010998049</v>
      </c>
      <c r="N60">
        <f t="shared" si="4"/>
        <v>0.93260761439999984</v>
      </c>
      <c r="O60">
        <f t="shared" si="5"/>
        <v>313.14999999999998</v>
      </c>
      <c r="P60">
        <v>0.08</v>
      </c>
      <c r="Q60">
        <v>0.04</v>
      </c>
      <c r="R60">
        <f t="shared" si="6"/>
        <v>7.2765497523200454E-2</v>
      </c>
      <c r="T60">
        <f t="shared" si="14"/>
        <v>2.9380750955048118E-5</v>
      </c>
      <c r="U60">
        <f t="shared" si="15"/>
        <v>4.5735647510734725E-8</v>
      </c>
      <c r="V60">
        <f t="shared" si="16"/>
        <v>4.7907646576099565E-10</v>
      </c>
      <c r="W60">
        <f t="shared" si="63"/>
        <v>3.8080739901654067E-8</v>
      </c>
      <c r="X60">
        <f t="shared" si="64"/>
        <v>8.3816387412388792E-8</v>
      </c>
      <c r="Y60" s="25">
        <f t="shared" si="9"/>
        <v>1.6201398306631414E-2</v>
      </c>
      <c r="AC60">
        <v>21</v>
      </c>
      <c r="AD60">
        <v>29.920999999999999</v>
      </c>
      <c r="AE60">
        <f t="shared" si="19"/>
        <v>0.93260761439999984</v>
      </c>
      <c r="AF60" s="25">
        <f t="shared" si="20"/>
        <v>2.8276236783871714E-2</v>
      </c>
      <c r="AG60">
        <f t="shared" si="21"/>
        <v>9.3324000000000006E-9</v>
      </c>
      <c r="AH60">
        <f t="shared" si="22"/>
        <v>9.3323999999999998</v>
      </c>
      <c r="AI60">
        <f t="shared" si="77"/>
        <v>11162.363238104317</v>
      </c>
      <c r="AJ60">
        <f t="shared" si="78"/>
        <v>111.62363238104318</v>
      </c>
    </row>
    <row r="61" spans="1:36" x14ac:dyDescent="0.3">
      <c r="A61" s="2"/>
      <c r="B61" s="1"/>
      <c r="C61" s="1"/>
      <c r="D61" s="1"/>
      <c r="E61" s="2"/>
      <c r="F61" t="s">
        <v>422</v>
      </c>
      <c r="G61" s="19">
        <v>40</v>
      </c>
      <c r="H61" s="19">
        <v>29.920999999999999</v>
      </c>
      <c r="I61" s="19">
        <v>31.5246748</v>
      </c>
      <c r="J61" s="20">
        <f t="shared" si="3"/>
        <v>1042.4082111259929</v>
      </c>
      <c r="K61">
        <f t="shared" si="12"/>
        <v>45865.961289543688</v>
      </c>
      <c r="L61">
        <f t="shared" si="13"/>
        <v>31.152087993241956</v>
      </c>
      <c r="N61">
        <f t="shared" si="4"/>
        <v>0.93260761439999984</v>
      </c>
      <c r="O61">
        <f t="shared" si="5"/>
        <v>313.14999999999998</v>
      </c>
      <c r="P61">
        <v>0.08</v>
      </c>
      <c r="Q61">
        <v>0.04</v>
      </c>
      <c r="R61">
        <f t="shared" si="6"/>
        <v>7.2765497523200454E-2</v>
      </c>
      <c r="T61">
        <f t="shared" si="14"/>
        <v>2.9400151759963794E-5</v>
      </c>
      <c r="U61">
        <f t="shared" si="15"/>
        <v>4.5765847840753702E-8</v>
      </c>
      <c r="V61">
        <f t="shared" si="16"/>
        <v>4.7907646576099565E-10</v>
      </c>
      <c r="W61">
        <f t="shared" si="63"/>
        <v>3.8105885515086721E-8</v>
      </c>
      <c r="X61">
        <f t="shared" si="64"/>
        <v>8.387173335584043E-8</v>
      </c>
      <c r="Y61" s="25">
        <f t="shared" si="9"/>
        <v>1.6201398306631414E-2</v>
      </c>
      <c r="AC61">
        <v>21</v>
      </c>
      <c r="AD61">
        <v>29.920999999999999</v>
      </c>
      <c r="AE61">
        <f t="shared" si="19"/>
        <v>0.93260761439999984</v>
      </c>
      <c r="AF61" s="25">
        <f t="shared" si="20"/>
        <v>2.8276236783871714E-2</v>
      </c>
      <c r="AG61">
        <f t="shared" si="21"/>
        <v>9.3324000000000006E-9</v>
      </c>
      <c r="AH61">
        <f t="shared" si="22"/>
        <v>9.3323999999999998</v>
      </c>
      <c r="AI61">
        <f t="shared" si="77"/>
        <v>11169.77638255961</v>
      </c>
      <c r="AJ61">
        <f t="shared" si="78"/>
        <v>111.69776382559608</v>
      </c>
    </row>
    <row r="62" spans="1:36" x14ac:dyDescent="0.3">
      <c r="A62" s="2"/>
      <c r="B62" s="1"/>
      <c r="C62" s="1"/>
      <c r="D62" s="1"/>
      <c r="E62" s="2"/>
      <c r="F62" t="s">
        <v>422</v>
      </c>
      <c r="G62" s="19">
        <v>40</v>
      </c>
      <c r="H62" s="19">
        <v>29.920999999999999</v>
      </c>
      <c r="I62" s="19">
        <v>31.105945516999999</v>
      </c>
      <c r="J62" s="20">
        <f t="shared" si="3"/>
        <v>1028.4827896129775</v>
      </c>
      <c r="K62">
        <f t="shared" si="12"/>
        <v>45253.242742971008</v>
      </c>
      <c r="L62">
        <f t="shared" si="13"/>
        <v>30.735930530468476</v>
      </c>
      <c r="N62">
        <f t="shared" si="4"/>
        <v>0.93260761439999984</v>
      </c>
      <c r="O62">
        <f t="shared" si="5"/>
        <v>313.14999999999998</v>
      </c>
      <c r="P62">
        <v>0.08</v>
      </c>
      <c r="Q62">
        <v>0.04</v>
      </c>
      <c r="R62">
        <f t="shared" si="6"/>
        <v>7.2765497523200454E-2</v>
      </c>
      <c r="T62">
        <f t="shared" si="14"/>
        <v>2.9009641642265737E-5</v>
      </c>
      <c r="U62">
        <f t="shared" si="15"/>
        <v>4.5157958916480133E-8</v>
      </c>
      <c r="V62">
        <f t="shared" si="16"/>
        <v>4.7907646576099565E-10</v>
      </c>
      <c r="W62">
        <f t="shared" si="63"/>
        <v>3.759974071831906E-8</v>
      </c>
      <c r="X62">
        <f t="shared" si="64"/>
        <v>8.2757699634799193E-8</v>
      </c>
      <c r="Y62" s="25">
        <f t="shared" si="9"/>
        <v>1.6201398306631414E-2</v>
      </c>
      <c r="AC62">
        <v>21</v>
      </c>
      <c r="AD62">
        <v>29.920999999999999</v>
      </c>
      <c r="AE62">
        <f t="shared" si="19"/>
        <v>0.93260761439999984</v>
      </c>
      <c r="AF62" s="25">
        <f t="shared" si="20"/>
        <v>2.8276236783871714E-2</v>
      </c>
      <c r="AG62">
        <f t="shared" si="21"/>
        <v>9.3324000000000006E-9</v>
      </c>
      <c r="AH62">
        <f t="shared" si="22"/>
        <v>9.3323999999999998</v>
      </c>
      <c r="AI62">
        <f t="shared" si="77"/>
        <v>11020.560516190664</v>
      </c>
      <c r="AJ62">
        <f t="shared" si="78"/>
        <v>110.20560516190665</v>
      </c>
    </row>
    <row r="63" spans="1:36" x14ac:dyDescent="0.3">
      <c r="A63" s="2"/>
      <c r="B63" s="1"/>
      <c r="C63" s="1"/>
      <c r="D63" s="1"/>
      <c r="E63" s="2"/>
      <c r="F63" t="s">
        <v>422</v>
      </c>
      <c r="G63" s="19">
        <v>40</v>
      </c>
      <c r="H63" s="19">
        <v>29.920999999999999</v>
      </c>
      <c r="I63" s="19">
        <v>8.0061952480000009</v>
      </c>
      <c r="J63" s="20">
        <f t="shared" si="3"/>
        <v>260.26864171157291</v>
      </c>
      <c r="K63">
        <f t="shared" si="12"/>
        <v>11451.820235309207</v>
      </c>
      <c r="L63">
        <f t="shared" si="13"/>
        <v>7.7780580984894998</v>
      </c>
      <c r="N63">
        <f t="shared" si="4"/>
        <v>0.93260761439999984</v>
      </c>
      <c r="O63">
        <f t="shared" si="5"/>
        <v>313.14999999999998</v>
      </c>
      <c r="P63">
        <v>0.08</v>
      </c>
      <c r="Q63">
        <v>0.04</v>
      </c>
      <c r="R63">
        <f t="shared" si="6"/>
        <v>7.2765497523200454E-2</v>
      </c>
      <c r="T63">
        <f t="shared" si="14"/>
        <v>7.4666386506578964E-6</v>
      </c>
      <c r="U63">
        <f t="shared" si="15"/>
        <v>1.1622968859407026E-8</v>
      </c>
      <c r="V63">
        <f t="shared" si="16"/>
        <v>4.7907646576099565E-10</v>
      </c>
      <c r="W63">
        <f t="shared" si="63"/>
        <v>9.6775989432798021E-9</v>
      </c>
      <c r="X63">
        <f t="shared" si="64"/>
        <v>2.1300567802686826E-8</v>
      </c>
      <c r="Y63" s="25">
        <f t="shared" si="9"/>
        <v>1.6201398306631414E-2</v>
      </c>
      <c r="AC63">
        <v>21</v>
      </c>
      <c r="AD63">
        <v>29.920999999999999</v>
      </c>
      <c r="AE63">
        <f t="shared" si="19"/>
        <v>0.93260761439999984</v>
      </c>
      <c r="AF63" s="25">
        <f t="shared" si="20"/>
        <v>2.8276236783871714E-2</v>
      </c>
      <c r="AG63">
        <f t="shared" si="21"/>
        <v>9.3324000000000006E-9</v>
      </c>
      <c r="AH63">
        <f t="shared" si="22"/>
        <v>9.3323999999999998</v>
      </c>
      <c r="AI63">
        <f t="shared" si="77"/>
        <v>2788.8714769145445</v>
      </c>
      <c r="AJ63">
        <f t="shared" si="78"/>
        <v>27.888714769145441</v>
      </c>
    </row>
    <row r="64" spans="1:36" x14ac:dyDescent="0.3">
      <c r="A64" s="2"/>
      <c r="B64" s="1"/>
      <c r="C64" s="1"/>
      <c r="D64" s="1"/>
      <c r="E64" s="2"/>
      <c r="F64" t="s">
        <v>422</v>
      </c>
      <c r="G64" s="19">
        <v>40</v>
      </c>
      <c r="H64" s="19">
        <v>29.920999999999999</v>
      </c>
      <c r="I64" s="19">
        <v>8.1654263680000003</v>
      </c>
      <c r="J64" s="20">
        <f t="shared" si="3"/>
        <v>265.56409286345587</v>
      </c>
      <c r="K64">
        <f t="shared" si="12"/>
        <v>11684.820085992058</v>
      </c>
      <c r="L64">
        <f t="shared" si="13"/>
        <v>7.936311226665822</v>
      </c>
      <c r="N64">
        <f t="shared" si="4"/>
        <v>0.93260761439999984</v>
      </c>
      <c r="O64">
        <f t="shared" si="5"/>
        <v>313.14999999999998</v>
      </c>
      <c r="P64">
        <v>0.08</v>
      </c>
      <c r="Q64">
        <v>0.04</v>
      </c>
      <c r="R64">
        <f t="shared" si="6"/>
        <v>7.2765497523200454E-2</v>
      </c>
      <c r="T64">
        <f t="shared" si="14"/>
        <v>7.6151388056193355E-6</v>
      </c>
      <c r="U64">
        <f t="shared" si="15"/>
        <v>1.1854132138827523E-8</v>
      </c>
      <c r="V64">
        <f t="shared" si="16"/>
        <v>4.7907646576099565E-10</v>
      </c>
      <c r="W64">
        <f t="shared" si="63"/>
        <v>9.8700717560099409E-9</v>
      </c>
      <c r="X64">
        <f t="shared" si="64"/>
        <v>2.1724203894837464E-8</v>
      </c>
      <c r="Y64" s="25">
        <f t="shared" si="9"/>
        <v>1.6201398306631414E-2</v>
      </c>
      <c r="AC64">
        <v>21</v>
      </c>
      <c r="AD64">
        <v>29.920999999999999</v>
      </c>
      <c r="AE64">
        <f t="shared" si="19"/>
        <v>0.93260761439999984</v>
      </c>
      <c r="AF64" s="25">
        <f t="shared" si="20"/>
        <v>2.8276236783871714E-2</v>
      </c>
      <c r="AG64">
        <f t="shared" si="21"/>
        <v>9.3324000000000006E-9</v>
      </c>
      <c r="AH64">
        <f t="shared" si="22"/>
        <v>9.3323999999999998</v>
      </c>
      <c r="AI64">
        <f t="shared" si="77"/>
        <v>2845.6141278069508</v>
      </c>
      <c r="AJ64">
        <f t="shared" si="78"/>
        <v>28.456141278069509</v>
      </c>
    </row>
    <row r="65" spans="1:36" x14ac:dyDescent="0.3">
      <c r="A65" s="2"/>
      <c r="B65" s="1"/>
      <c r="C65" s="1"/>
      <c r="D65" s="1"/>
      <c r="E65" s="2"/>
      <c r="F65" t="s">
        <v>422</v>
      </c>
      <c r="G65" s="19">
        <v>40</v>
      </c>
      <c r="H65" s="19">
        <v>29.920999999999999</v>
      </c>
      <c r="I65" s="19">
        <v>5.1203783080000012</v>
      </c>
      <c r="J65" s="20">
        <f t="shared" si="3"/>
        <v>164.29680756855765</v>
      </c>
      <c r="K65">
        <f t="shared" si="12"/>
        <v>7229.059533016537</v>
      </c>
      <c r="L65">
        <f t="shared" si="13"/>
        <v>4.909965742552874</v>
      </c>
      <c r="N65">
        <f t="shared" si="4"/>
        <v>0.93260761439999984</v>
      </c>
      <c r="O65">
        <f t="shared" si="5"/>
        <v>313.14999999999998</v>
      </c>
      <c r="P65">
        <v>0.08</v>
      </c>
      <c r="Q65">
        <v>0.04</v>
      </c>
      <c r="R65">
        <f t="shared" si="6"/>
        <v>7.2765497523200454E-2</v>
      </c>
      <c r="T65">
        <f t="shared" si="14"/>
        <v>4.7753037986493891E-6</v>
      </c>
      <c r="U65">
        <f t="shared" si="15"/>
        <v>7.4334931610785072E-9</v>
      </c>
      <c r="V65">
        <f t="shared" si="16"/>
        <v>4.7907646576099565E-10</v>
      </c>
      <c r="W65">
        <f t="shared" si="63"/>
        <v>6.1893279101671014E-9</v>
      </c>
      <c r="X65">
        <f t="shared" si="64"/>
        <v>1.3622821071245609E-8</v>
      </c>
      <c r="Y65" s="25">
        <f t="shared" si="9"/>
        <v>1.6201398306631414E-2</v>
      </c>
      <c r="AC65">
        <v>21</v>
      </c>
      <c r="AD65">
        <v>29.920999999999999</v>
      </c>
      <c r="AE65">
        <f t="shared" si="19"/>
        <v>0.93260761439999984</v>
      </c>
      <c r="AF65" s="25">
        <f t="shared" si="20"/>
        <v>2.8276236783871714E-2</v>
      </c>
      <c r="AG65">
        <f t="shared" si="21"/>
        <v>9.3324000000000006E-9</v>
      </c>
      <c r="AH65">
        <f t="shared" si="22"/>
        <v>9.3323999999999998</v>
      </c>
      <c r="AI65">
        <f t="shared" si="77"/>
        <v>1760.4989881333599</v>
      </c>
      <c r="AJ65">
        <f t="shared" si="78"/>
        <v>17.604989881333598</v>
      </c>
    </row>
    <row r="66" spans="1:36" x14ac:dyDescent="0.3">
      <c r="A66" s="2"/>
      <c r="B66" s="1"/>
      <c r="C66" s="1"/>
      <c r="D66" s="1"/>
      <c r="E66" s="2"/>
      <c r="F66" t="s">
        <v>422</v>
      </c>
      <c r="G66" s="19">
        <v>40</v>
      </c>
      <c r="H66" s="19">
        <v>29.920999999999999</v>
      </c>
      <c r="I66" s="19">
        <v>5.3411831250000006</v>
      </c>
      <c r="J66" s="20">
        <f t="shared" si="3"/>
        <v>171.6399771859287</v>
      </c>
      <c r="K66">
        <f t="shared" si="12"/>
        <v>7552.1589961808631</v>
      </c>
      <c r="L66">
        <f t="shared" si="13"/>
        <v>5.1294143842923194</v>
      </c>
      <c r="N66">
        <f t="shared" si="4"/>
        <v>0.93260761439999984</v>
      </c>
      <c r="O66">
        <f t="shared" si="5"/>
        <v>313.14999999999998</v>
      </c>
      <c r="P66">
        <v>0.08</v>
      </c>
      <c r="Q66">
        <v>0.04</v>
      </c>
      <c r="R66">
        <f t="shared" si="6"/>
        <v>7.2765497523200454E-2</v>
      </c>
      <c r="T66">
        <f t="shared" si="14"/>
        <v>4.9812280522797864E-6</v>
      </c>
      <c r="U66">
        <f t="shared" si="15"/>
        <v>7.754045862143243E-9</v>
      </c>
      <c r="V66">
        <f t="shared" si="16"/>
        <v>4.7907646576099565E-10</v>
      </c>
      <c r="W66">
        <f t="shared" si="63"/>
        <v>6.4562287784920503E-9</v>
      </c>
      <c r="X66">
        <f t="shared" si="64"/>
        <v>1.4210274640635293E-8</v>
      </c>
      <c r="Y66" s="25">
        <f t="shared" si="9"/>
        <v>1.6201398306631414E-2</v>
      </c>
      <c r="AC66">
        <v>21</v>
      </c>
      <c r="AD66">
        <v>29.920999999999999</v>
      </c>
      <c r="AE66">
        <f t="shared" si="19"/>
        <v>0.93260761439999984</v>
      </c>
      <c r="AF66" s="25">
        <f t="shared" si="20"/>
        <v>2.8276236783871714E-2</v>
      </c>
      <c r="AG66">
        <f t="shared" si="21"/>
        <v>9.3324000000000006E-9</v>
      </c>
      <c r="AH66">
        <f t="shared" si="22"/>
        <v>9.3323999999999998</v>
      </c>
      <c r="AI66">
        <f t="shared" si="77"/>
        <v>1839.1836739309149</v>
      </c>
      <c r="AJ66">
        <f t="shared" si="78"/>
        <v>18.391836739309149</v>
      </c>
    </row>
    <row r="67" spans="1:36" x14ac:dyDescent="0.3">
      <c r="A67" s="2"/>
      <c r="B67" s="1"/>
      <c r="C67" s="1"/>
      <c r="D67" s="1"/>
      <c r="E67" s="2"/>
      <c r="F67" t="s">
        <v>422</v>
      </c>
      <c r="G67" s="19">
        <v>40</v>
      </c>
      <c r="H67" s="19">
        <v>29.920999999999999</v>
      </c>
      <c r="I67" s="19">
        <v>3.7707093249999999</v>
      </c>
      <c r="J67" s="20">
        <f t="shared" si="3"/>
        <v>119.41169861065951</v>
      </c>
      <c r="K67">
        <f t="shared" si="12"/>
        <v>5254.1147388690188</v>
      </c>
      <c r="L67">
        <f t="shared" si="13"/>
        <v>3.5685863780020983</v>
      </c>
      <c r="N67">
        <f t="shared" si="4"/>
        <v>0.93260761439999984</v>
      </c>
      <c r="O67">
        <f t="shared" si="5"/>
        <v>313.14999999999998</v>
      </c>
      <c r="P67">
        <v>0.08</v>
      </c>
      <c r="Q67">
        <v>0.04</v>
      </c>
      <c r="R67">
        <f t="shared" si="6"/>
        <v>7.2765497523200454E-2</v>
      </c>
      <c r="T67">
        <f t="shared" si="14"/>
        <v>3.5165922281840837E-6</v>
      </c>
      <c r="U67">
        <f t="shared" si="15"/>
        <v>5.4741154449485738E-9</v>
      </c>
      <c r="V67">
        <f t="shared" si="16"/>
        <v>4.7907646576099565E-10</v>
      </c>
      <c r="W67">
        <f t="shared" si="63"/>
        <v>4.557896909665184E-9</v>
      </c>
      <c r="X67">
        <f t="shared" si="64"/>
        <v>1.0032012354613759E-8</v>
      </c>
      <c r="Y67" s="25">
        <f t="shared" si="9"/>
        <v>1.6201398306631414E-2</v>
      </c>
      <c r="AC67">
        <v>21</v>
      </c>
      <c r="AD67">
        <v>29.920999999999999</v>
      </c>
      <c r="AE67">
        <f t="shared" si="19"/>
        <v>0.93260761439999984</v>
      </c>
      <c r="AF67" s="25">
        <f t="shared" si="20"/>
        <v>2.8276236783871714E-2</v>
      </c>
      <c r="AG67">
        <f t="shared" si="21"/>
        <v>9.3324000000000006E-9</v>
      </c>
      <c r="AH67">
        <f t="shared" si="22"/>
        <v>9.3323999999999998</v>
      </c>
      <c r="AI67">
        <f t="shared" si="77"/>
        <v>1279.539010443825</v>
      </c>
      <c r="AJ67">
        <f t="shared" si="78"/>
        <v>12.795390104438249</v>
      </c>
    </row>
    <row r="68" spans="1:36" x14ac:dyDescent="0.3">
      <c r="A68" s="2"/>
      <c r="B68" s="1"/>
      <c r="C68" s="1"/>
      <c r="D68" s="1"/>
      <c r="E68" s="2"/>
      <c r="F68" t="s">
        <v>422</v>
      </c>
      <c r="G68" s="19">
        <v>40</v>
      </c>
      <c r="H68" s="19">
        <v>29.920999999999999</v>
      </c>
      <c r="I68" s="19">
        <v>4.1249137280000001</v>
      </c>
      <c r="J68" s="20">
        <f t="shared" si="3"/>
        <v>131.19125598530078</v>
      </c>
      <c r="K68">
        <f t="shared" si="12"/>
        <v>5772.4152633532349</v>
      </c>
      <c r="L68">
        <f t="shared" si="13"/>
        <v>3.9206152702725117</v>
      </c>
      <c r="N68">
        <f t="shared" si="4"/>
        <v>0.93260761439999984</v>
      </c>
      <c r="O68">
        <f t="shared" si="5"/>
        <v>313.14999999999998</v>
      </c>
      <c r="P68">
        <v>0.08</v>
      </c>
      <c r="Q68">
        <v>0.04</v>
      </c>
      <c r="R68">
        <f t="shared" si="6"/>
        <v>7.2765497523200454E-2</v>
      </c>
      <c r="T68">
        <f t="shared" si="14"/>
        <v>3.8469259514758896E-6</v>
      </c>
      <c r="U68">
        <f t="shared" si="15"/>
        <v>5.9883305769068253E-9</v>
      </c>
      <c r="V68">
        <f t="shared" si="16"/>
        <v>4.7907646576099565E-10</v>
      </c>
      <c r="W68">
        <f t="shared" si="63"/>
        <v>4.9860463676782334E-9</v>
      </c>
      <c r="X68">
        <f t="shared" si="64"/>
        <v>1.0974376944585059E-8</v>
      </c>
      <c r="Y68" s="25">
        <f t="shared" si="9"/>
        <v>1.6201398306631414E-2</v>
      </c>
      <c r="AC68">
        <v>21</v>
      </c>
      <c r="AD68">
        <v>29.920999999999999</v>
      </c>
      <c r="AE68">
        <f t="shared" si="19"/>
        <v>0.93260761439999984</v>
      </c>
      <c r="AF68" s="25">
        <f t="shared" si="20"/>
        <v>2.8276236783871714E-2</v>
      </c>
      <c r="AG68">
        <f t="shared" si="21"/>
        <v>9.3324000000000006E-9</v>
      </c>
      <c r="AH68">
        <f t="shared" si="22"/>
        <v>9.3323999999999998</v>
      </c>
      <c r="AI68">
        <f t="shared" si="77"/>
        <v>1405.7611759601043</v>
      </c>
      <c r="AJ68">
        <f t="shared" si="78"/>
        <v>14.057611759601045</v>
      </c>
    </row>
  </sheetData>
  <hyperlinks>
    <hyperlink ref="AK8" r:id="rId1" xr:uid="{83DA3761-0048-4600-B6C0-CF4C1DF62471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701A-FBB7-4208-BEC2-E40087C4F5B7}">
  <sheetPr>
    <pageSetUpPr fitToPage="1"/>
  </sheetPr>
  <dimension ref="A2:CP98"/>
  <sheetViews>
    <sheetView zoomScale="76" zoomScaleNormal="76" zoomScalePageLayoutView="80" workbookViewId="0">
      <selection activeCell="H53" sqref="H53"/>
    </sheetView>
  </sheetViews>
  <sheetFormatPr defaultColWidth="8.77734375" defaultRowHeight="14.4" x14ac:dyDescent="0.3"/>
  <cols>
    <col min="1" max="1" width="15" customWidth="1"/>
    <col min="2" max="4" width="10.33203125" customWidth="1"/>
    <col min="5" max="6" width="9.77734375" style="5" customWidth="1"/>
    <col min="7" max="7" width="37.21875" customWidth="1"/>
    <col min="8" max="10" width="14.44140625" customWidth="1"/>
    <col min="11" max="11" width="10.77734375" customWidth="1"/>
    <col min="12" max="12" width="13" bestFit="1" customWidth="1"/>
    <col min="14" max="15" width="12.33203125" customWidth="1"/>
    <col min="17" max="17" width="14.5546875" customWidth="1"/>
    <col min="18" max="18" width="10.6640625" customWidth="1"/>
    <col min="19" max="19" width="11.109375" customWidth="1"/>
    <col min="20" max="20" width="22.21875" customWidth="1"/>
    <col min="22" max="22" width="14.5546875" style="3" bestFit="1" customWidth="1"/>
    <col min="23" max="23" width="12.77734375" style="3" customWidth="1"/>
    <col min="24" max="24" width="12" bestFit="1" customWidth="1"/>
    <col min="25" max="25" width="17.77734375" customWidth="1"/>
    <col min="26" max="26" width="8.77734375" style="7"/>
    <col min="27" max="27" width="15.21875" customWidth="1"/>
    <col min="29" max="29" width="13" customWidth="1"/>
    <col min="30" max="30" width="20.21875" customWidth="1"/>
    <col min="31" max="31" width="12" customWidth="1"/>
    <col min="32" max="34" width="12.6640625" customWidth="1"/>
    <col min="35" max="35" width="19.77734375" customWidth="1"/>
    <col min="36" max="36" width="12.21875" bestFit="1" customWidth="1"/>
    <col min="37" max="39" width="12.6640625" customWidth="1"/>
    <col min="40" max="40" width="19.5546875" customWidth="1"/>
    <col min="41" max="41" width="14.21875" customWidth="1"/>
    <col min="42" max="44" width="12.6640625" customWidth="1"/>
    <col min="45" max="45" width="19.109375" customWidth="1"/>
    <col min="47" max="49" width="10.6640625" customWidth="1"/>
    <col min="50" max="50" width="19.44140625" customWidth="1"/>
    <col min="51" max="51" width="10.21875" customWidth="1"/>
    <col min="52" max="52" width="9.6640625" customWidth="1"/>
    <col min="54" max="54" width="12.44140625" customWidth="1"/>
    <col min="55" max="58" width="9.6640625" customWidth="1"/>
    <col min="61" max="61" width="17.21875" customWidth="1"/>
    <col min="62" max="63" width="9.6640625" customWidth="1"/>
    <col min="64" max="65" width="9.6640625" style="1" customWidth="1"/>
    <col min="66" max="68" width="8.77734375" style="1"/>
    <col min="69" max="69" width="13.77734375" style="1" customWidth="1"/>
    <col min="70" max="70" width="9.6640625" style="1" customWidth="1"/>
    <col min="71" max="71" width="12.21875" style="1" customWidth="1"/>
    <col min="72" max="73" width="9.6640625" style="1" customWidth="1"/>
    <col min="74" max="76" width="8.77734375" style="1"/>
    <col min="77" max="77" width="9.77734375" style="1" bestFit="1" customWidth="1"/>
    <col min="78" max="87" width="8.77734375" style="1"/>
    <col min="88" max="88" width="14.33203125" style="1" customWidth="1"/>
    <col min="89" max="89" width="8.77734375" style="1"/>
    <col min="90" max="90" width="11.77734375" style="1" customWidth="1"/>
    <col min="91" max="16384" width="8.77734375" style="1"/>
  </cols>
  <sheetData>
    <row r="2" spans="1:6" x14ac:dyDescent="0.3">
      <c r="A2" t="s">
        <v>137</v>
      </c>
      <c r="E2"/>
      <c r="F2"/>
    </row>
    <row r="3" spans="1:6" x14ac:dyDescent="0.3">
      <c r="A3" t="s">
        <v>136</v>
      </c>
      <c r="E3"/>
      <c r="F3"/>
    </row>
    <row r="4" spans="1:6" x14ac:dyDescent="0.3">
      <c r="E4"/>
      <c r="F4"/>
    </row>
    <row r="5" spans="1:6" x14ac:dyDescent="0.3">
      <c r="F5"/>
    </row>
    <row r="6" spans="1:6" x14ac:dyDescent="0.3">
      <c r="F6"/>
    </row>
    <row r="7" spans="1:6" x14ac:dyDescent="0.3">
      <c r="F7"/>
    </row>
    <row r="13" spans="1:6" x14ac:dyDescent="0.3">
      <c r="E13"/>
    </row>
    <row r="14" spans="1:6" x14ac:dyDescent="0.3">
      <c r="E14"/>
    </row>
    <row r="15" spans="1:6" x14ac:dyDescent="0.3">
      <c r="E15"/>
    </row>
    <row r="19" spans="1:92" x14ac:dyDescent="0.3">
      <c r="AU19" t="s">
        <v>336</v>
      </c>
      <c r="BB19" t="s">
        <v>333</v>
      </c>
      <c r="BI19" t="s">
        <v>334</v>
      </c>
      <c r="BQ19" s="1" t="s">
        <v>335</v>
      </c>
      <c r="BZ19" s="1" t="s">
        <v>395</v>
      </c>
      <c r="CJ19" s="1" t="s">
        <v>371</v>
      </c>
    </row>
    <row r="20" spans="1:92" x14ac:dyDescent="0.3">
      <c r="V20" s="3" t="s">
        <v>161</v>
      </c>
      <c r="AA20" t="s">
        <v>153</v>
      </c>
      <c r="AF20" t="s">
        <v>139</v>
      </c>
      <c r="AK20" t="s">
        <v>220</v>
      </c>
      <c r="AP20" t="s">
        <v>152</v>
      </c>
      <c r="AU20" t="s">
        <v>227</v>
      </c>
      <c r="BB20" t="s">
        <v>307</v>
      </c>
      <c r="BI20" t="s">
        <v>308</v>
      </c>
      <c r="BL20"/>
      <c r="BM20"/>
      <c r="BQ20" t="s">
        <v>307</v>
      </c>
      <c r="BR20"/>
      <c r="BS20"/>
      <c r="BT20"/>
      <c r="BU20"/>
      <c r="BZ20" t="s">
        <v>403</v>
      </c>
      <c r="CA20"/>
      <c r="CB20"/>
      <c r="CC20"/>
      <c r="CD20"/>
      <c r="CJ20" t="s">
        <v>307</v>
      </c>
      <c r="CK20"/>
      <c r="CL20"/>
      <c r="CM20"/>
      <c r="CN20"/>
    </row>
    <row r="21" spans="1:92" x14ac:dyDescent="0.3">
      <c r="BI21" t="s">
        <v>309</v>
      </c>
      <c r="BL21"/>
      <c r="BM21"/>
      <c r="BQ21"/>
      <c r="BR21"/>
      <c r="BS21"/>
      <c r="BT21"/>
      <c r="BU21"/>
      <c r="BZ21" t="s">
        <v>396</v>
      </c>
      <c r="CA21"/>
      <c r="CB21"/>
      <c r="CC21"/>
      <c r="CD21"/>
      <c r="CJ21" t="s">
        <v>404</v>
      </c>
      <c r="CK21"/>
      <c r="CL21"/>
      <c r="CM21"/>
      <c r="CN21"/>
    </row>
    <row r="22" spans="1:92" x14ac:dyDescent="0.3">
      <c r="BI22" t="s">
        <v>328</v>
      </c>
      <c r="BL22"/>
      <c r="BM22"/>
      <c r="BQ22"/>
      <c r="BR22"/>
      <c r="BS22"/>
      <c r="BT22"/>
      <c r="BU22"/>
      <c r="BZ22"/>
      <c r="CA22"/>
      <c r="CB22"/>
      <c r="CC22"/>
      <c r="CD22"/>
      <c r="CJ22" t="s">
        <v>405</v>
      </c>
      <c r="CK22"/>
      <c r="CL22"/>
      <c r="CM22"/>
      <c r="CN22"/>
    </row>
    <row r="23" spans="1:92" x14ac:dyDescent="0.3">
      <c r="Q23" s="26">
        <v>44756</v>
      </c>
      <c r="V23" s="26">
        <v>44757</v>
      </c>
      <c r="W23"/>
      <c r="AA23" s="26">
        <v>44760</v>
      </c>
      <c r="AF23" s="26">
        <v>44762</v>
      </c>
      <c r="AK23" s="26">
        <v>44763</v>
      </c>
      <c r="AP23" s="26">
        <v>44763</v>
      </c>
      <c r="AU23" s="26">
        <v>44771</v>
      </c>
      <c r="BB23" s="26">
        <v>44774</v>
      </c>
      <c r="BI23" s="26">
        <v>44777</v>
      </c>
      <c r="BL23"/>
      <c r="BM23"/>
      <c r="BQ23" s="26">
        <v>44778</v>
      </c>
      <c r="BR23" t="s">
        <v>372</v>
      </c>
      <c r="BS23" s="26">
        <v>44784</v>
      </c>
      <c r="BT23"/>
      <c r="BU23"/>
      <c r="BZ23" s="26" t="s">
        <v>397</v>
      </c>
      <c r="CA23"/>
      <c r="CB23"/>
      <c r="CC23"/>
      <c r="CD23"/>
      <c r="CJ23" s="26">
        <v>44791</v>
      </c>
      <c r="CK23"/>
      <c r="CL23" s="26"/>
      <c r="CM23"/>
      <c r="CN23"/>
    </row>
    <row r="24" spans="1:92" x14ac:dyDescent="0.3">
      <c r="A24" t="s">
        <v>11</v>
      </c>
      <c r="Q24" t="s">
        <v>140</v>
      </c>
      <c r="V24" t="s">
        <v>142</v>
      </c>
      <c r="W24"/>
      <c r="AA24" t="s">
        <v>115</v>
      </c>
      <c r="AF24" t="s">
        <v>138</v>
      </c>
      <c r="AK24" t="s">
        <v>219</v>
      </c>
      <c r="AP24" t="s">
        <v>222</v>
      </c>
      <c r="AU24" t="s">
        <v>226</v>
      </c>
      <c r="BB24" t="s">
        <v>278</v>
      </c>
      <c r="BI24" t="s">
        <v>330</v>
      </c>
      <c r="BL24"/>
      <c r="BM24"/>
      <c r="BQ24" t="s">
        <v>278</v>
      </c>
      <c r="BR24"/>
      <c r="BS24"/>
      <c r="BT24"/>
      <c r="BU24"/>
      <c r="BZ24" t="s">
        <v>278</v>
      </c>
      <c r="CA24"/>
      <c r="CB24"/>
      <c r="CC24"/>
      <c r="CD24"/>
      <c r="CJ24" t="s">
        <v>278</v>
      </c>
      <c r="CK24"/>
      <c r="CL24"/>
      <c r="CM24"/>
      <c r="CN24"/>
    </row>
    <row r="25" spans="1:92" ht="86.4" x14ac:dyDescent="0.3">
      <c r="A25" s="9" t="s">
        <v>0</v>
      </c>
      <c r="B25" s="9" t="s">
        <v>30</v>
      </c>
      <c r="C25" s="9" t="s">
        <v>31</v>
      </c>
      <c r="D25" s="9"/>
      <c r="E25" s="10" t="s">
        <v>1</v>
      </c>
      <c r="F25" s="10" t="s">
        <v>3</v>
      </c>
      <c r="G25" s="9" t="s">
        <v>2</v>
      </c>
      <c r="H25" s="9" t="s">
        <v>4</v>
      </c>
      <c r="I25" s="9" t="s">
        <v>8</v>
      </c>
      <c r="J25" s="9" t="s">
        <v>5</v>
      </c>
      <c r="K25" s="9" t="s">
        <v>6</v>
      </c>
      <c r="L25" s="9" t="s">
        <v>9</v>
      </c>
      <c r="M25" s="9"/>
      <c r="N25" s="9" t="s">
        <v>10</v>
      </c>
      <c r="O25" s="9" t="s">
        <v>29</v>
      </c>
      <c r="P25" s="9"/>
      <c r="Q25" s="9"/>
      <c r="R25" s="9"/>
      <c r="S25" s="9"/>
      <c r="T25" s="9" t="s">
        <v>96</v>
      </c>
      <c r="U25" s="1"/>
      <c r="V25" s="18" t="s">
        <v>94</v>
      </c>
      <c r="W25" s="18"/>
      <c r="X25" s="9" t="s">
        <v>13</v>
      </c>
      <c r="Y25" s="9" t="s">
        <v>96</v>
      </c>
      <c r="Z25" s="1"/>
      <c r="AA25" s="18" t="s">
        <v>94</v>
      </c>
      <c r="AB25" s="18"/>
      <c r="AC25" s="9" t="s">
        <v>13</v>
      </c>
      <c r="AD25" s="9" t="s">
        <v>96</v>
      </c>
      <c r="AE25" s="1"/>
      <c r="AF25" s="18" t="s">
        <v>94</v>
      </c>
      <c r="AG25" s="18"/>
      <c r="AH25" s="9" t="s">
        <v>13</v>
      </c>
      <c r="AI25" s="9" t="s">
        <v>96</v>
      </c>
      <c r="AJ25" s="1"/>
      <c r="AK25" s="18" t="s">
        <v>94</v>
      </c>
      <c r="AL25" s="18"/>
      <c r="AM25" s="9" t="s">
        <v>13</v>
      </c>
      <c r="AN25" s="9" t="s">
        <v>96</v>
      </c>
      <c r="AO25" s="1"/>
      <c r="AP25" s="9" t="s">
        <v>94</v>
      </c>
      <c r="AQ25" s="9"/>
      <c r="AR25" s="9" t="s">
        <v>13</v>
      </c>
      <c r="AS25" s="9" t="s">
        <v>96</v>
      </c>
      <c r="AT25" s="1"/>
      <c r="AU25" s="9" t="s">
        <v>94</v>
      </c>
      <c r="AV25" s="9"/>
      <c r="AW25" s="9" t="s">
        <v>13</v>
      </c>
      <c r="AX25" s="9" t="s">
        <v>96</v>
      </c>
      <c r="AY25" s="1" t="s">
        <v>331</v>
      </c>
      <c r="AZ25" s="1"/>
      <c r="BA25" s="1"/>
      <c r="BB25" s="9" t="s">
        <v>94</v>
      </c>
      <c r="BC25" s="9"/>
      <c r="BD25" s="9" t="s">
        <v>13</v>
      </c>
      <c r="BE25" s="9" t="s">
        <v>96</v>
      </c>
      <c r="BF25" s="1" t="s">
        <v>331</v>
      </c>
      <c r="BG25" s="1"/>
      <c r="BH25" s="1"/>
      <c r="BI25" s="9" t="s">
        <v>94</v>
      </c>
      <c r="BJ25" s="9"/>
      <c r="BK25" s="9" t="s">
        <v>13</v>
      </c>
      <c r="BL25" s="9" t="s">
        <v>96</v>
      </c>
      <c r="BM25" s="1" t="s">
        <v>331</v>
      </c>
      <c r="BP25" s="1" t="s">
        <v>398</v>
      </c>
      <c r="BQ25" s="9" t="s">
        <v>94</v>
      </c>
      <c r="BR25" s="9"/>
      <c r="BS25" s="9" t="s">
        <v>13</v>
      </c>
      <c r="BT25" s="9" t="s">
        <v>96</v>
      </c>
      <c r="BU25" s="9" t="s">
        <v>331</v>
      </c>
      <c r="BY25" s="1" t="s">
        <v>398</v>
      </c>
      <c r="BZ25" s="9" t="s">
        <v>94</v>
      </c>
      <c r="CA25" s="9"/>
      <c r="CB25" s="9" t="s">
        <v>13</v>
      </c>
      <c r="CC25" s="9" t="s">
        <v>96</v>
      </c>
      <c r="CD25" s="9" t="s">
        <v>331</v>
      </c>
      <c r="CJ25" s="9" t="s">
        <v>94</v>
      </c>
      <c r="CK25" s="9"/>
      <c r="CL25" s="9" t="s">
        <v>13</v>
      </c>
      <c r="CM25" s="9" t="s">
        <v>96</v>
      </c>
      <c r="CN25" s="9" t="s">
        <v>331</v>
      </c>
    </row>
    <row r="26" spans="1:92" ht="19.95" customHeight="1" x14ac:dyDescent="0.3">
      <c r="A26" s="11" t="s">
        <v>135</v>
      </c>
      <c r="B26" s="9"/>
      <c r="C26" s="9"/>
      <c r="D26" s="9"/>
      <c r="E26" s="10">
        <v>22.8</v>
      </c>
      <c r="F26" s="10">
        <v>30.28</v>
      </c>
      <c r="G26" s="12" t="s">
        <v>12</v>
      </c>
      <c r="H26" s="9">
        <v>0</v>
      </c>
      <c r="I26" s="12">
        <v>21.073334166666665</v>
      </c>
      <c r="J26" s="12">
        <f>(I26*1000)+H26</f>
        <v>21073.334166666664</v>
      </c>
      <c r="K26" s="12" t="e">
        <f t="shared" ref="K26:K35" si="0">J26/H26</f>
        <v>#DIV/0!</v>
      </c>
      <c r="L26" s="13">
        <v>0</v>
      </c>
      <c r="M26" s="13"/>
      <c r="N26" s="14">
        <f t="shared" ref="N26:N35" si="1">L26*H26/J26</f>
        <v>0</v>
      </c>
      <c r="O26" s="15">
        <f>N26+0.33</f>
        <v>0.33</v>
      </c>
      <c r="P26" s="16"/>
      <c r="Q26" s="15">
        <v>7344242</v>
      </c>
      <c r="R26" s="12"/>
      <c r="S26" s="9">
        <v>1549</v>
      </c>
      <c r="T26" s="9" t="s">
        <v>141</v>
      </c>
      <c r="V26" s="15">
        <v>10648571</v>
      </c>
      <c r="W26" s="12"/>
      <c r="X26" s="9">
        <v>2211</v>
      </c>
      <c r="Y26" s="12" t="s">
        <v>97</v>
      </c>
      <c r="Z26"/>
      <c r="AA26" s="15"/>
      <c r="AB26" s="12"/>
      <c r="AC26" s="9"/>
      <c r="AD26" s="9" t="s">
        <v>116</v>
      </c>
      <c r="AE26" s="1"/>
      <c r="AF26" s="15"/>
      <c r="AG26" s="12"/>
      <c r="AH26" s="9"/>
      <c r="AI26" s="9"/>
      <c r="AJ26" s="1"/>
      <c r="AK26" s="15"/>
      <c r="AL26" s="12"/>
      <c r="AM26" s="9"/>
      <c r="AN26" s="9"/>
      <c r="AO26" s="1"/>
      <c r="AP26" s="15"/>
      <c r="AQ26" s="12"/>
      <c r="AR26" s="9"/>
      <c r="AS26" s="9"/>
      <c r="AU26" s="15"/>
      <c r="AV26" s="12"/>
      <c r="AW26" s="58"/>
      <c r="AX26" s="9"/>
      <c r="AY26" s="1"/>
      <c r="AZ26" s="1"/>
      <c r="BB26" s="15"/>
      <c r="BC26" s="12"/>
      <c r="BD26" s="58"/>
      <c r="BE26" s="9"/>
      <c r="BF26" s="1"/>
      <c r="BG26" s="1"/>
      <c r="BI26" s="15"/>
      <c r="BJ26" s="12"/>
      <c r="BK26" s="58"/>
      <c r="BL26" s="9"/>
      <c r="BQ26" s="15"/>
      <c r="BR26" s="12"/>
      <c r="BS26" s="58"/>
      <c r="BT26" s="9"/>
      <c r="BU26" s="9"/>
      <c r="BY26" s="1">
        <v>0</v>
      </c>
      <c r="BZ26" s="15"/>
      <c r="CA26" s="12"/>
      <c r="CB26" s="4">
        <v>6675</v>
      </c>
      <c r="CC26" t="s">
        <v>394</v>
      </c>
      <c r="CD26" s="9"/>
      <c r="CE26" t="s">
        <v>393</v>
      </c>
      <c r="CJ26" s="15"/>
      <c r="CK26" s="12"/>
      <c r="CL26" s="58"/>
      <c r="CM26" s="9"/>
      <c r="CN26" s="9"/>
    </row>
    <row r="27" spans="1:92" ht="19.95" customHeight="1" x14ac:dyDescent="0.3">
      <c r="A27" s="11" t="s">
        <v>135</v>
      </c>
      <c r="B27" s="9"/>
      <c r="C27" s="9"/>
      <c r="D27" s="9"/>
      <c r="E27" s="10">
        <v>22.8</v>
      </c>
      <c r="F27" s="10">
        <v>30.28</v>
      </c>
      <c r="G27" s="12" t="s">
        <v>107</v>
      </c>
      <c r="H27" s="9">
        <v>0</v>
      </c>
      <c r="I27" s="12">
        <v>21.073334166666665</v>
      </c>
      <c r="J27" s="12">
        <f>(I27*1000)+H27</f>
        <v>21073.334166666664</v>
      </c>
      <c r="K27" s="12" t="e">
        <f t="shared" ref="K27" si="2">J27/H27</f>
        <v>#DIV/0!</v>
      </c>
      <c r="L27" s="13">
        <v>0</v>
      </c>
      <c r="M27" s="13"/>
      <c r="N27" s="14">
        <f t="shared" ref="N27" si="3">L27*H27/J27</f>
        <v>0</v>
      </c>
      <c r="O27" s="15">
        <f>N27+0.33</f>
        <v>0.33</v>
      </c>
      <c r="P27" s="16"/>
      <c r="Q27" s="15"/>
      <c r="R27" s="13"/>
      <c r="S27" s="13"/>
      <c r="T27" s="9" t="s">
        <v>155</v>
      </c>
      <c r="V27" s="15">
        <v>10201644</v>
      </c>
      <c r="W27" s="12"/>
      <c r="X27" s="9">
        <v>3637</v>
      </c>
      <c r="Y27" s="12" t="s">
        <v>98</v>
      </c>
      <c r="Z27"/>
      <c r="AA27" s="15"/>
      <c r="AB27" s="12"/>
      <c r="AC27" s="9">
        <v>2359</v>
      </c>
      <c r="AD27" s="9" t="s">
        <v>117</v>
      </c>
      <c r="AE27" s="1"/>
      <c r="AF27" s="13">
        <v>3926204</v>
      </c>
      <c r="AG27" s="12"/>
      <c r="AH27" s="9">
        <v>3180</v>
      </c>
      <c r="AI27" t="s">
        <v>143</v>
      </c>
      <c r="AJ27" s="1"/>
      <c r="AK27" s="15">
        <v>3793512</v>
      </c>
      <c r="AL27" s="12"/>
      <c r="AM27" s="9">
        <v>1376</v>
      </c>
      <c r="AN27" s="9" t="s">
        <v>208</v>
      </c>
      <c r="AO27" s="1"/>
      <c r="AP27" s="15"/>
      <c r="AQ27" s="12"/>
      <c r="AR27" s="9"/>
      <c r="AS27" s="9" t="s">
        <v>221</v>
      </c>
      <c r="AU27" s="4">
        <v>5863346</v>
      </c>
      <c r="AV27" s="12"/>
      <c r="AW27" s="4">
        <v>14225</v>
      </c>
      <c r="AX27" t="s">
        <v>258</v>
      </c>
      <c r="AY27">
        <v>2.02</v>
      </c>
      <c r="AZ27" t="s">
        <v>257</v>
      </c>
      <c r="BB27" s="13">
        <v>5863346</v>
      </c>
      <c r="BC27" s="12"/>
      <c r="BD27" s="13">
        <v>28642</v>
      </c>
      <c r="BE27" s="12" t="s">
        <v>291</v>
      </c>
      <c r="BF27" s="1">
        <v>2.88</v>
      </c>
      <c r="BG27" s="1"/>
      <c r="BI27" s="13">
        <v>59977434</v>
      </c>
      <c r="BJ27" s="12"/>
      <c r="BK27" s="13">
        <v>122613</v>
      </c>
      <c r="BL27" s="12" t="s">
        <v>310</v>
      </c>
      <c r="BM27" s="1">
        <v>1.2</v>
      </c>
      <c r="BP27" s="1">
        <v>0.33</v>
      </c>
      <c r="BQ27" s="13">
        <v>19381350</v>
      </c>
      <c r="BR27" s="12"/>
      <c r="BS27" s="13">
        <v>64981</v>
      </c>
      <c r="BT27" s="12" t="s">
        <v>338</v>
      </c>
      <c r="BU27" s="9">
        <v>5.44</v>
      </c>
      <c r="BY27" s="1">
        <v>0.33</v>
      </c>
      <c r="BZ27" s="13">
        <v>19381350</v>
      </c>
      <c r="CA27" s="12"/>
      <c r="CB27" s="4">
        <v>68310</v>
      </c>
      <c r="CC27" t="s">
        <v>358</v>
      </c>
      <c r="CD27" s="9"/>
      <c r="CE27" t="s">
        <v>12</v>
      </c>
      <c r="CI27" s="1">
        <v>0</v>
      </c>
      <c r="CJ27" s="13"/>
      <c r="CK27" s="12"/>
      <c r="CL27" s="4">
        <v>0</v>
      </c>
      <c r="CM27" t="s">
        <v>406</v>
      </c>
      <c r="CN27" s="9"/>
    </row>
    <row r="28" spans="1:92" ht="19.95" customHeight="1" x14ac:dyDescent="0.3">
      <c r="A28" s="11" t="s">
        <v>135</v>
      </c>
      <c r="B28" s="9"/>
      <c r="C28" s="9"/>
      <c r="D28" s="9"/>
      <c r="E28" s="10">
        <v>22.8</v>
      </c>
      <c r="F28" s="10">
        <v>30.28</v>
      </c>
      <c r="G28" s="12" t="s">
        <v>108</v>
      </c>
      <c r="H28" s="9">
        <v>25</v>
      </c>
      <c r="I28" s="12">
        <v>21.073334166666665</v>
      </c>
      <c r="J28" s="12">
        <f t="shared" ref="J28" si="4">(I28*1000)+H28</f>
        <v>21098.334166666664</v>
      </c>
      <c r="K28" s="12">
        <f t="shared" ref="K28" si="5">J28/H28</f>
        <v>843.93336666666653</v>
      </c>
      <c r="L28" s="17">
        <v>287</v>
      </c>
      <c r="M28" s="13"/>
      <c r="N28" s="14">
        <f t="shared" ref="N28" si="6">L28*H28/J28</f>
        <v>0.34007424203830317</v>
      </c>
      <c r="O28" s="15">
        <f t="shared" ref="O28" si="7">N28+0.33</f>
        <v>0.67007424203830324</v>
      </c>
      <c r="P28" s="16"/>
      <c r="Q28" s="15"/>
      <c r="R28" s="13"/>
      <c r="S28" s="13"/>
      <c r="T28" s="9"/>
      <c r="V28" s="15">
        <v>10377739</v>
      </c>
      <c r="W28" s="12"/>
      <c r="X28" s="9">
        <v>4927</v>
      </c>
      <c r="Y28" s="12" t="s">
        <v>99</v>
      </c>
      <c r="Z28"/>
      <c r="AA28" s="15">
        <v>7875340</v>
      </c>
      <c r="AB28" s="12"/>
      <c r="AC28" s="9">
        <v>4531</v>
      </c>
      <c r="AD28" s="9" t="s">
        <v>118</v>
      </c>
      <c r="AE28" s="1"/>
      <c r="AF28" s="13">
        <v>3867427</v>
      </c>
      <c r="AG28" s="12"/>
      <c r="AH28" s="9">
        <v>3316</v>
      </c>
      <c r="AI28" t="s">
        <v>144</v>
      </c>
      <c r="AJ28" s="1"/>
      <c r="AK28" s="15">
        <v>3803937</v>
      </c>
      <c r="AL28" s="12"/>
      <c r="AM28" s="9">
        <v>3263</v>
      </c>
      <c r="AN28" s="9" t="s">
        <v>200</v>
      </c>
      <c r="AO28" s="1"/>
      <c r="AP28" s="15"/>
      <c r="AQ28" s="12"/>
      <c r="AR28" s="9"/>
      <c r="AS28" s="9" t="s">
        <v>221</v>
      </c>
      <c r="AU28" s="4">
        <v>5939351</v>
      </c>
      <c r="AV28" s="12"/>
      <c r="AW28" s="4">
        <v>30152</v>
      </c>
      <c r="AX28" t="s">
        <v>232</v>
      </c>
      <c r="AY28">
        <v>3.61</v>
      </c>
      <c r="AZ28" t="s">
        <v>257</v>
      </c>
      <c r="BB28" s="13">
        <v>5939351</v>
      </c>
      <c r="BC28" s="12"/>
      <c r="BD28" s="13">
        <v>70451</v>
      </c>
      <c r="BE28" s="12" t="s">
        <v>292</v>
      </c>
      <c r="BF28" s="1">
        <v>4.9400000000000004</v>
      </c>
      <c r="BG28" s="1"/>
      <c r="BI28" s="13">
        <v>54200266</v>
      </c>
      <c r="BJ28" s="12"/>
      <c r="BK28" s="13">
        <v>166937</v>
      </c>
      <c r="BL28" s="12" t="s">
        <v>311</v>
      </c>
      <c r="BM28" s="1">
        <v>1.52</v>
      </c>
      <c r="BP28" s="1">
        <v>0.67007424203830324</v>
      </c>
      <c r="BQ28" s="13">
        <v>26720773</v>
      </c>
      <c r="BR28" s="12"/>
      <c r="BS28" s="13">
        <v>118678</v>
      </c>
      <c r="BT28" s="12" t="s">
        <v>339</v>
      </c>
      <c r="BU28" s="9">
        <v>6.68</v>
      </c>
      <c r="BY28" s="1">
        <v>0.33</v>
      </c>
      <c r="BZ28" s="13">
        <v>18901622</v>
      </c>
      <c r="CA28" s="12"/>
      <c r="CB28" s="4">
        <v>68803</v>
      </c>
      <c r="CC28" t="s">
        <v>359</v>
      </c>
      <c r="CD28" s="12"/>
      <c r="CE28" t="s">
        <v>12</v>
      </c>
      <c r="CI28" s="1">
        <v>0.34007424203830317</v>
      </c>
      <c r="CJ28" s="13"/>
      <c r="CK28" s="12"/>
      <c r="CL28" s="4">
        <v>58902</v>
      </c>
      <c r="CM28" t="s">
        <v>407</v>
      </c>
      <c r="CN28" s="9">
        <v>2.19</v>
      </c>
    </row>
    <row r="29" spans="1:92" ht="19.95" customHeight="1" x14ac:dyDescent="0.3">
      <c r="A29" s="11" t="s">
        <v>135</v>
      </c>
      <c r="B29" s="9"/>
      <c r="C29" s="9"/>
      <c r="D29" s="9"/>
      <c r="E29" s="10">
        <v>22.8</v>
      </c>
      <c r="F29" s="10">
        <v>30.28</v>
      </c>
      <c r="G29" s="12" t="s">
        <v>109</v>
      </c>
      <c r="H29" s="9">
        <v>50</v>
      </c>
      <c r="I29" s="12">
        <v>21.073334166666665</v>
      </c>
      <c r="J29" s="12">
        <f t="shared" ref="J29:J30" si="8">(I29*1000)+H29</f>
        <v>21123.334166666664</v>
      </c>
      <c r="K29" s="12">
        <f t="shared" ref="K29:K30" si="9">J29/H29</f>
        <v>422.46668333333326</v>
      </c>
      <c r="L29" s="17">
        <v>287</v>
      </c>
      <c r="M29" s="13"/>
      <c r="N29" s="14">
        <f t="shared" ref="N29:N30" si="10">L29*H29/J29</f>
        <v>0.67934351115103719</v>
      </c>
      <c r="O29" s="15">
        <f t="shared" ref="O29:O30" si="11">N29+0.33</f>
        <v>1.0093435111510372</v>
      </c>
      <c r="P29" s="16"/>
      <c r="Q29" s="15"/>
      <c r="R29" s="13"/>
      <c r="S29" s="13"/>
      <c r="T29" s="9"/>
      <c r="V29" s="15">
        <v>10031488</v>
      </c>
      <c r="W29" s="12"/>
      <c r="X29" s="9">
        <v>9473</v>
      </c>
      <c r="Y29" s="12" t="s">
        <v>105</v>
      </c>
      <c r="Z29"/>
      <c r="AA29" s="15">
        <v>7828680</v>
      </c>
      <c r="AB29" s="12"/>
      <c r="AC29" s="9">
        <v>5289</v>
      </c>
      <c r="AD29" s="9" t="s">
        <v>119</v>
      </c>
      <c r="AE29" s="1"/>
      <c r="AF29" s="12" t="s">
        <v>18</v>
      </c>
      <c r="AG29" s="12"/>
      <c r="AH29" s="9">
        <v>7363</v>
      </c>
      <c r="AI29" t="s">
        <v>145</v>
      </c>
      <c r="AJ29" s="1"/>
      <c r="AK29" s="15">
        <v>3769697</v>
      </c>
      <c r="AL29" s="12"/>
      <c r="AM29" s="9">
        <v>3827</v>
      </c>
      <c r="AN29" s="9" t="s">
        <v>201</v>
      </c>
      <c r="AO29" s="1"/>
      <c r="AP29" s="15"/>
      <c r="AQ29" s="12"/>
      <c r="AR29" s="9"/>
      <c r="AS29" s="9" t="s">
        <v>221</v>
      </c>
      <c r="AU29" s="4">
        <v>5949003</v>
      </c>
      <c r="AV29" s="12"/>
      <c r="AW29" s="4">
        <v>39076</v>
      </c>
      <c r="AX29" t="s">
        <v>231</v>
      </c>
      <c r="AY29">
        <v>3.76</v>
      </c>
      <c r="AZ29" t="s">
        <v>257</v>
      </c>
      <c r="BB29" s="13">
        <v>5949003</v>
      </c>
      <c r="BC29" s="12"/>
      <c r="BD29" s="13">
        <v>84683</v>
      </c>
      <c r="BE29" s="12" t="s">
        <v>293</v>
      </c>
      <c r="BF29" s="1">
        <v>1.7</v>
      </c>
      <c r="BG29" s="1"/>
      <c r="BI29" s="13">
        <v>55010517</v>
      </c>
      <c r="BJ29" s="12"/>
      <c r="BK29" s="13">
        <v>250435</v>
      </c>
      <c r="BL29" s="12" t="s">
        <v>312</v>
      </c>
      <c r="BM29" s="1">
        <v>2.5099999999999998</v>
      </c>
      <c r="BP29" s="1">
        <v>1.0093435111510372</v>
      </c>
      <c r="BQ29" s="13">
        <v>24041096</v>
      </c>
      <c r="BR29" s="12"/>
      <c r="BS29" s="13">
        <v>137771</v>
      </c>
      <c r="BT29" s="12" t="s">
        <v>340</v>
      </c>
      <c r="BU29" s="9">
        <v>7.97</v>
      </c>
      <c r="BY29">
        <v>0.33</v>
      </c>
      <c r="BZ29" s="13">
        <v>18195586</v>
      </c>
      <c r="CA29" s="12"/>
      <c r="CB29" s="4">
        <v>60342</v>
      </c>
      <c r="CC29" t="s">
        <v>360</v>
      </c>
      <c r="CD29" s="12"/>
      <c r="CE29" t="s">
        <v>12</v>
      </c>
      <c r="CI29" s="1">
        <v>0.67934351115103719</v>
      </c>
      <c r="CJ29" s="13"/>
      <c r="CK29" s="12"/>
      <c r="CL29" s="4">
        <v>120969</v>
      </c>
      <c r="CM29" t="s">
        <v>408</v>
      </c>
      <c r="CN29" s="9">
        <v>4.6900000000000004</v>
      </c>
    </row>
    <row r="30" spans="1:92" ht="19.95" customHeight="1" x14ac:dyDescent="0.3">
      <c r="A30" s="11" t="s">
        <v>135</v>
      </c>
      <c r="B30" s="9"/>
      <c r="C30" s="9"/>
      <c r="D30" s="9"/>
      <c r="E30" s="10">
        <v>22.8</v>
      </c>
      <c r="F30" s="10">
        <v>30.28</v>
      </c>
      <c r="G30" s="12" t="s">
        <v>110</v>
      </c>
      <c r="H30" s="9">
        <v>100</v>
      </c>
      <c r="I30" s="12">
        <v>21.073334166666665</v>
      </c>
      <c r="J30" s="12">
        <f t="shared" si="8"/>
        <v>21173.334166666664</v>
      </c>
      <c r="K30" s="12">
        <f t="shared" si="9"/>
        <v>211.73334166666663</v>
      </c>
      <c r="L30" s="17">
        <v>287</v>
      </c>
      <c r="M30" s="13"/>
      <c r="N30" s="14">
        <f t="shared" si="10"/>
        <v>1.3554785360721611</v>
      </c>
      <c r="O30" s="15">
        <f t="shared" si="11"/>
        <v>1.6854785360721611</v>
      </c>
      <c r="P30" s="16"/>
      <c r="Q30" s="15"/>
      <c r="R30" s="13"/>
      <c r="S30" s="13"/>
      <c r="T30" s="9"/>
      <c r="V30" s="15">
        <v>10073760</v>
      </c>
      <c r="W30" s="12"/>
      <c r="X30" s="9">
        <v>16057</v>
      </c>
      <c r="Y30" s="12" t="s">
        <v>106</v>
      </c>
      <c r="Z30"/>
      <c r="AA30" s="15">
        <v>7919626</v>
      </c>
      <c r="AB30" s="12"/>
      <c r="AC30" s="9">
        <v>13173</v>
      </c>
      <c r="AD30" s="9" t="s">
        <v>120</v>
      </c>
      <c r="AE30" s="1"/>
      <c r="AF30" s="13">
        <v>3887197</v>
      </c>
      <c r="AG30" s="12"/>
      <c r="AH30" s="9">
        <v>11590</v>
      </c>
      <c r="AI30" t="s">
        <v>146</v>
      </c>
      <c r="AJ30" s="1"/>
      <c r="AK30" s="15">
        <v>3771671</v>
      </c>
      <c r="AL30" s="12"/>
      <c r="AM30" s="9">
        <v>7436</v>
      </c>
      <c r="AN30" s="9" t="s">
        <v>202</v>
      </c>
      <c r="AO30" s="1"/>
      <c r="AP30" s="15"/>
      <c r="AQ30" s="12"/>
      <c r="AR30" s="9"/>
      <c r="AS30" s="9" t="s">
        <v>221</v>
      </c>
      <c r="AU30" s="4">
        <v>5990077</v>
      </c>
      <c r="AV30" s="12"/>
      <c r="AW30" s="4">
        <v>75438</v>
      </c>
      <c r="AX30" t="s">
        <v>230</v>
      </c>
      <c r="AY30">
        <v>8.2200000000000006</v>
      </c>
      <c r="AZ30" t="s">
        <v>257</v>
      </c>
      <c r="BB30" s="13">
        <v>5990077</v>
      </c>
      <c r="BC30" s="12"/>
      <c r="BD30" s="13">
        <v>155392</v>
      </c>
      <c r="BE30" s="12" t="s">
        <v>294</v>
      </c>
      <c r="BF30" s="1">
        <v>9.9700000000000006</v>
      </c>
      <c r="BG30" s="1"/>
      <c r="BI30" s="13">
        <v>54073982</v>
      </c>
      <c r="BJ30" s="12"/>
      <c r="BK30" s="13">
        <v>413666</v>
      </c>
      <c r="BL30" s="12" t="s">
        <v>313</v>
      </c>
      <c r="BM30" s="1">
        <v>3.98</v>
      </c>
      <c r="BP30" s="1">
        <v>1.6854785360721611</v>
      </c>
      <c r="BQ30" s="13">
        <v>19203705</v>
      </c>
      <c r="BR30" s="12"/>
      <c r="BS30" s="13">
        <v>258849</v>
      </c>
      <c r="BT30" s="12" t="s">
        <v>341</v>
      </c>
      <c r="BU30" s="9">
        <v>11.62</v>
      </c>
      <c r="BY30">
        <v>0.33</v>
      </c>
      <c r="BZ30" s="13">
        <v>18606574</v>
      </c>
      <c r="CA30" s="12"/>
      <c r="CB30" s="4">
        <v>64981</v>
      </c>
      <c r="CC30" t="s">
        <v>338</v>
      </c>
      <c r="CD30" s="12"/>
      <c r="CE30" t="s">
        <v>107</v>
      </c>
      <c r="CI30" s="1">
        <v>1.3554785360721611</v>
      </c>
      <c r="CJ30" s="13"/>
      <c r="CK30" s="12"/>
      <c r="CL30" s="4">
        <v>250665</v>
      </c>
      <c r="CM30" t="s">
        <v>409</v>
      </c>
      <c r="CN30" s="9">
        <v>11</v>
      </c>
    </row>
    <row r="31" spans="1:92" ht="19.95" customHeight="1" x14ac:dyDescent="0.3">
      <c r="A31" s="11" t="s">
        <v>135</v>
      </c>
      <c r="B31" s="9"/>
      <c r="C31" s="9"/>
      <c r="D31" s="9"/>
      <c r="E31" s="10">
        <v>22.8</v>
      </c>
      <c r="F31" s="10">
        <v>30.28</v>
      </c>
      <c r="G31" s="12" t="s">
        <v>111</v>
      </c>
      <c r="H31" s="9">
        <v>200</v>
      </c>
      <c r="I31" s="12">
        <v>21.073334166666665</v>
      </c>
      <c r="J31" s="12">
        <f t="shared" ref="J31:J33" si="12">(I31*1000)+H31</f>
        <v>21273.334166666664</v>
      </c>
      <c r="K31" s="12">
        <f t="shared" si="0"/>
        <v>106.36667083333332</v>
      </c>
      <c r="L31" s="17">
        <v>287</v>
      </c>
      <c r="M31" s="17"/>
      <c r="N31" s="14">
        <f t="shared" si="1"/>
        <v>2.6982136204084295</v>
      </c>
      <c r="O31" s="15">
        <f t="shared" ref="O31:O35" si="13">N31+0.33</f>
        <v>3.0282136204084296</v>
      </c>
      <c r="P31" s="16"/>
      <c r="Q31" s="15">
        <v>7528809</v>
      </c>
      <c r="R31" s="12"/>
      <c r="S31" s="9">
        <v>21557</v>
      </c>
      <c r="T31" s="9" t="s">
        <v>154</v>
      </c>
      <c r="U31" s="29"/>
      <c r="V31" s="15">
        <v>10377739</v>
      </c>
      <c r="W31" s="12"/>
      <c r="X31" s="9">
        <v>28590</v>
      </c>
      <c r="Y31" s="12" t="s">
        <v>100</v>
      </c>
      <c r="Z31"/>
      <c r="AA31" s="15">
        <v>7919368</v>
      </c>
      <c r="AB31" s="12"/>
      <c r="AC31" s="9">
        <v>22342</v>
      </c>
      <c r="AD31" s="9" t="s">
        <v>121</v>
      </c>
      <c r="AE31" s="5"/>
      <c r="AF31" s="13">
        <v>4075449</v>
      </c>
      <c r="AG31" s="12"/>
      <c r="AH31" s="9">
        <v>13847</v>
      </c>
      <c r="AI31" t="s">
        <v>147</v>
      </c>
      <c r="AJ31" s="1"/>
      <c r="AK31" s="15">
        <v>3980694</v>
      </c>
      <c r="AL31" s="12"/>
      <c r="AM31" s="9">
        <v>9551</v>
      </c>
      <c r="AN31" s="9" t="s">
        <v>203</v>
      </c>
      <c r="AP31" s="15"/>
      <c r="AQ31" s="12"/>
      <c r="AR31" s="9"/>
      <c r="AS31" s="9" t="s">
        <v>221</v>
      </c>
      <c r="AU31" s="4">
        <v>6477043</v>
      </c>
      <c r="AV31" s="12"/>
      <c r="AW31" s="4">
        <v>137560</v>
      </c>
      <c r="AX31" t="s">
        <v>229</v>
      </c>
      <c r="AY31">
        <v>6.57</v>
      </c>
      <c r="AZ31" s="1"/>
      <c r="BA31" s="1"/>
      <c r="BB31" s="13">
        <v>6477043</v>
      </c>
      <c r="BC31" s="12"/>
      <c r="BD31" s="13">
        <v>297407</v>
      </c>
      <c r="BE31" s="12" t="s">
        <v>295</v>
      </c>
      <c r="BF31" s="1">
        <v>23.97</v>
      </c>
      <c r="BG31" s="1"/>
      <c r="BH31" s="1"/>
      <c r="BI31" s="13">
        <v>55261743</v>
      </c>
      <c r="BJ31" s="12"/>
      <c r="BK31" s="13">
        <v>726314</v>
      </c>
      <c r="BL31" s="12" t="s">
        <v>314</v>
      </c>
      <c r="BM31" s="1">
        <v>6.13</v>
      </c>
      <c r="BP31" s="1">
        <v>3.0282136204084296</v>
      </c>
      <c r="BQ31" s="13">
        <v>19447945</v>
      </c>
      <c r="BR31" s="12"/>
      <c r="BS31" s="13">
        <v>429078</v>
      </c>
      <c r="BT31" s="12" t="s">
        <v>342</v>
      </c>
      <c r="BU31" s="9">
        <v>27.72</v>
      </c>
      <c r="BY31" s="1">
        <v>0.67</v>
      </c>
      <c r="BZ31" s="13">
        <v>26720773</v>
      </c>
      <c r="CA31" s="12"/>
      <c r="CB31" s="4">
        <v>122765</v>
      </c>
      <c r="CC31" t="s">
        <v>373</v>
      </c>
      <c r="CD31" s="9"/>
      <c r="CE31" t="s">
        <v>287</v>
      </c>
      <c r="CI31" s="1">
        <v>2.6982136204084295</v>
      </c>
      <c r="CJ31" s="13"/>
      <c r="CK31" s="12"/>
      <c r="CL31" s="4">
        <v>481457</v>
      </c>
      <c r="CM31" t="s">
        <v>410</v>
      </c>
      <c r="CN31" s="9">
        <v>18.48</v>
      </c>
    </row>
    <row r="32" spans="1:92" ht="19.95" customHeight="1" x14ac:dyDescent="0.3">
      <c r="A32" s="11" t="s">
        <v>135</v>
      </c>
      <c r="B32" s="9"/>
      <c r="C32" s="9"/>
      <c r="D32" s="9"/>
      <c r="E32" s="10">
        <v>22.8</v>
      </c>
      <c r="F32" s="10">
        <v>30.28</v>
      </c>
      <c r="G32" s="12" t="s">
        <v>112</v>
      </c>
      <c r="H32" s="9">
        <v>400</v>
      </c>
      <c r="I32" s="12">
        <v>21.073334166666665</v>
      </c>
      <c r="J32" s="12">
        <f t="shared" si="12"/>
        <v>21473.334166666664</v>
      </c>
      <c r="K32" s="12">
        <f t="shared" si="0"/>
        <v>53.683335416666658</v>
      </c>
      <c r="L32" s="17">
        <v>287</v>
      </c>
      <c r="M32" s="17"/>
      <c r="N32" s="14">
        <f t="shared" si="1"/>
        <v>5.3461655795496137</v>
      </c>
      <c r="O32" s="15">
        <f t="shared" si="13"/>
        <v>5.6761655795496138</v>
      </c>
      <c r="P32" s="16"/>
      <c r="Q32" s="15">
        <v>7617783</v>
      </c>
      <c r="R32" s="12"/>
      <c r="S32" s="9">
        <v>43019</v>
      </c>
      <c r="T32" s="9" t="s">
        <v>156</v>
      </c>
      <c r="V32" s="15">
        <v>10663754</v>
      </c>
      <c r="W32" s="12"/>
      <c r="X32" s="9">
        <v>60423</v>
      </c>
      <c r="Y32" s="12" t="s">
        <v>101</v>
      </c>
      <c r="Z32"/>
      <c r="AA32" s="15">
        <v>8168398</v>
      </c>
      <c r="AB32" s="12"/>
      <c r="AC32" s="9">
        <v>44288</v>
      </c>
      <c r="AD32" s="9" t="s">
        <v>122</v>
      </c>
      <c r="AE32" s="6"/>
      <c r="AF32" s="13">
        <v>4032765</v>
      </c>
      <c r="AG32" s="12"/>
      <c r="AH32" s="9">
        <v>31030</v>
      </c>
      <c r="AI32" t="s">
        <v>148</v>
      </c>
      <c r="AJ32" s="1"/>
      <c r="AK32" s="15">
        <v>3974393</v>
      </c>
      <c r="AL32" s="12"/>
      <c r="AM32" s="9">
        <v>22033</v>
      </c>
      <c r="AN32" s="9" t="s">
        <v>204</v>
      </c>
      <c r="AP32" s="15"/>
      <c r="AQ32" s="12"/>
      <c r="AR32" s="9"/>
      <c r="AS32" s="9" t="s">
        <v>221</v>
      </c>
      <c r="AU32" s="4">
        <v>6270218</v>
      </c>
      <c r="AV32" s="12"/>
      <c r="AW32" s="4">
        <v>246099</v>
      </c>
      <c r="AX32" t="s">
        <v>228</v>
      </c>
      <c r="AY32">
        <v>21.84</v>
      </c>
      <c r="AZ32" s="1"/>
      <c r="BB32" s="13">
        <v>6270218</v>
      </c>
      <c r="BC32" s="12"/>
      <c r="BD32" s="13">
        <v>495561</v>
      </c>
      <c r="BE32" s="12" t="s">
        <v>296</v>
      </c>
      <c r="BF32" s="1">
        <v>47.85</v>
      </c>
      <c r="BG32" s="1"/>
      <c r="BI32" s="13">
        <v>56838132</v>
      </c>
      <c r="BJ32" s="12"/>
      <c r="BK32" s="13">
        <v>1373897</v>
      </c>
      <c r="BL32" s="12" t="s">
        <v>315</v>
      </c>
      <c r="BM32" s="1">
        <v>17.07</v>
      </c>
      <c r="BP32" s="1">
        <v>5.6761655795496138</v>
      </c>
      <c r="BQ32" s="13">
        <v>19622862</v>
      </c>
      <c r="BR32" s="12"/>
      <c r="BS32" s="13">
        <v>823450</v>
      </c>
      <c r="BT32" s="12" t="s">
        <v>343</v>
      </c>
      <c r="BU32" s="9">
        <v>36.869999999999997</v>
      </c>
      <c r="BY32" s="1">
        <v>0.67</v>
      </c>
      <c r="BZ32" s="13">
        <v>17304220</v>
      </c>
      <c r="CA32" s="12"/>
      <c r="CB32" s="4">
        <v>118678</v>
      </c>
      <c r="CC32" t="s">
        <v>339</v>
      </c>
      <c r="CD32" s="12"/>
      <c r="CE32" t="s">
        <v>108</v>
      </c>
      <c r="CI32" s="1">
        <v>5.3461655795496137</v>
      </c>
      <c r="CJ32" s="13"/>
      <c r="CK32" s="12"/>
      <c r="CL32" s="4">
        <v>934037</v>
      </c>
      <c r="CM32" t="s">
        <v>411</v>
      </c>
      <c r="CN32" s="9">
        <v>39.65</v>
      </c>
    </row>
    <row r="33" spans="1:93" ht="19.95" customHeight="1" x14ac:dyDescent="0.3">
      <c r="A33" s="11" t="s">
        <v>135</v>
      </c>
      <c r="B33" s="9"/>
      <c r="C33" s="9"/>
      <c r="D33" s="9"/>
      <c r="E33" s="10">
        <v>22.8</v>
      </c>
      <c r="F33" s="10">
        <v>30.28</v>
      </c>
      <c r="G33" s="12" t="s">
        <v>113</v>
      </c>
      <c r="H33" s="9">
        <v>600</v>
      </c>
      <c r="I33" s="12">
        <v>21.073334166666665</v>
      </c>
      <c r="J33" s="12">
        <f t="shared" si="12"/>
        <v>21673.334166666664</v>
      </c>
      <c r="K33" s="12">
        <f t="shared" si="0"/>
        <v>36.122223611111103</v>
      </c>
      <c r="L33" s="17">
        <v>287</v>
      </c>
      <c r="M33" s="17"/>
      <c r="N33" s="14">
        <f t="shared" si="1"/>
        <v>7.9452473106256809</v>
      </c>
      <c r="O33" s="15">
        <f t="shared" si="13"/>
        <v>8.2752473106256801</v>
      </c>
      <c r="P33" s="16"/>
      <c r="Q33" s="15">
        <v>7622349</v>
      </c>
      <c r="R33" s="12"/>
      <c r="S33" s="9">
        <v>66229</v>
      </c>
      <c r="T33" s="9" t="s">
        <v>157</v>
      </c>
      <c r="V33" s="15">
        <v>10512322</v>
      </c>
      <c r="W33" s="12"/>
      <c r="X33" s="9">
        <v>90272</v>
      </c>
      <c r="Y33" s="12" t="s">
        <v>102</v>
      </c>
      <c r="Z33"/>
      <c r="AA33" s="15">
        <v>8256394</v>
      </c>
      <c r="AB33" s="12"/>
      <c r="AC33" s="9">
        <v>71573</v>
      </c>
      <c r="AD33" s="9" t="s">
        <v>123</v>
      </c>
      <c r="AE33" s="5"/>
      <c r="AF33" s="13">
        <v>3978510</v>
      </c>
      <c r="AG33" s="12"/>
      <c r="AH33" s="9">
        <v>43152</v>
      </c>
      <c r="AI33" t="s">
        <v>149</v>
      </c>
      <c r="AJ33" s="1"/>
      <c r="AK33" s="15">
        <v>3911038</v>
      </c>
      <c r="AL33" s="12"/>
      <c r="AM33" s="9">
        <v>35360</v>
      </c>
      <c r="AN33" s="9" t="s">
        <v>205</v>
      </c>
      <c r="AP33" s="15"/>
      <c r="AQ33" s="12"/>
      <c r="AR33" s="9"/>
      <c r="AS33" s="9" t="s">
        <v>221</v>
      </c>
      <c r="AU33" s="4">
        <v>6137741</v>
      </c>
      <c r="AV33" s="12"/>
      <c r="AW33" s="4">
        <v>375735</v>
      </c>
      <c r="AX33" t="s">
        <v>225</v>
      </c>
      <c r="AY33">
        <v>17.920000000000002</v>
      </c>
      <c r="BB33" s="13">
        <v>6137741</v>
      </c>
      <c r="BC33" s="12"/>
      <c r="BD33" s="13">
        <v>724603</v>
      </c>
      <c r="BE33" s="12" t="s">
        <v>297</v>
      </c>
      <c r="BF33" s="1">
        <v>51.12</v>
      </c>
      <c r="BI33" s="13">
        <v>57880772</v>
      </c>
      <c r="BJ33" s="12"/>
      <c r="BK33" s="13">
        <v>2116625</v>
      </c>
      <c r="BL33" s="12" t="s">
        <v>316</v>
      </c>
      <c r="BM33" s="1">
        <v>27.74</v>
      </c>
      <c r="BP33" s="1">
        <v>8.2752473106256801</v>
      </c>
      <c r="BQ33" s="13">
        <v>19644613</v>
      </c>
      <c r="BR33" s="12"/>
      <c r="BS33" s="13">
        <v>1256077</v>
      </c>
      <c r="BT33" s="12" t="s">
        <v>344</v>
      </c>
      <c r="BU33" s="9">
        <v>39.69</v>
      </c>
      <c r="BY33" s="1">
        <v>1.01</v>
      </c>
      <c r="BZ33" s="13">
        <v>24041096</v>
      </c>
      <c r="CA33" s="12"/>
      <c r="CB33" s="4">
        <v>196423</v>
      </c>
      <c r="CC33" t="s">
        <v>374</v>
      </c>
      <c r="CD33" s="9"/>
      <c r="CE33" t="s">
        <v>288</v>
      </c>
      <c r="CI33" s="1">
        <v>7.9452473106256809</v>
      </c>
      <c r="CJ33" s="13"/>
      <c r="CK33" s="12"/>
      <c r="CL33" s="4">
        <v>1416792</v>
      </c>
      <c r="CM33" t="s">
        <v>412</v>
      </c>
      <c r="CN33" s="9">
        <v>63.62</v>
      </c>
    </row>
    <row r="34" spans="1:93" ht="19.95" customHeight="1" x14ac:dyDescent="0.3">
      <c r="A34" s="11" t="s">
        <v>135</v>
      </c>
      <c r="B34" s="9"/>
      <c r="C34" s="9"/>
      <c r="D34" s="9"/>
      <c r="E34" s="10">
        <v>22.8</v>
      </c>
      <c r="F34" s="10">
        <v>30.28</v>
      </c>
      <c r="G34" s="12" t="s">
        <v>114</v>
      </c>
      <c r="H34" s="9">
        <v>800</v>
      </c>
      <c r="I34" s="12">
        <v>21.073334166666665</v>
      </c>
      <c r="J34" s="12">
        <f>(I34*1000)+H34</f>
        <v>21873.334166666664</v>
      </c>
      <c r="K34" s="12">
        <f t="shared" si="0"/>
        <v>27.341667708333329</v>
      </c>
      <c r="L34" s="17">
        <v>287</v>
      </c>
      <c r="M34" s="17"/>
      <c r="N34" s="14">
        <f t="shared" si="1"/>
        <v>10.496799356263359</v>
      </c>
      <c r="O34" s="15">
        <f t="shared" si="13"/>
        <v>10.82679935626336</v>
      </c>
      <c r="P34" s="16"/>
      <c r="Q34" s="15">
        <v>7529233</v>
      </c>
      <c r="R34" s="12"/>
      <c r="S34" s="9">
        <v>92490</v>
      </c>
      <c r="T34" s="9" t="s">
        <v>158</v>
      </c>
      <c r="V34" s="15">
        <v>10548634</v>
      </c>
      <c r="W34" s="12"/>
      <c r="X34" s="9">
        <v>125971</v>
      </c>
      <c r="Y34" s="12" t="s">
        <v>103</v>
      </c>
      <c r="Z34"/>
      <c r="AA34" s="15">
        <v>8142790</v>
      </c>
      <c r="AB34" s="12"/>
      <c r="AC34" s="9">
        <v>99623</v>
      </c>
      <c r="AD34" s="9" t="s">
        <v>124</v>
      </c>
      <c r="AE34" s="5"/>
      <c r="AF34" s="13">
        <v>3875003</v>
      </c>
      <c r="AG34" s="12"/>
      <c r="AH34" s="9">
        <v>54947</v>
      </c>
      <c r="AI34" t="s">
        <v>150</v>
      </c>
      <c r="AJ34" s="1"/>
      <c r="AK34" s="15">
        <v>3783012</v>
      </c>
      <c r="AL34" s="12"/>
      <c r="AM34" s="9">
        <v>44328</v>
      </c>
      <c r="AN34" s="9" t="s">
        <v>206</v>
      </c>
      <c r="AP34" s="15"/>
      <c r="AQ34" s="12"/>
      <c r="AR34" s="9"/>
      <c r="AS34" s="9" t="s">
        <v>221</v>
      </c>
      <c r="AU34" s="4">
        <v>5935394</v>
      </c>
      <c r="AV34" s="12"/>
      <c r="AW34" s="4">
        <v>500096</v>
      </c>
      <c r="AX34" t="s">
        <v>224</v>
      </c>
      <c r="AY34">
        <v>23.83</v>
      </c>
      <c r="BB34" s="13">
        <v>5935394</v>
      </c>
      <c r="BC34" s="12"/>
      <c r="BD34" s="13">
        <v>984730</v>
      </c>
      <c r="BE34" s="12" t="s">
        <v>298</v>
      </c>
      <c r="BF34" s="1">
        <v>18.239999999999998</v>
      </c>
      <c r="BI34" s="13">
        <v>59761401</v>
      </c>
      <c r="BJ34" s="12"/>
      <c r="BK34" s="13">
        <v>3105727</v>
      </c>
      <c r="BL34" s="12" t="s">
        <v>317</v>
      </c>
      <c r="BM34" s="1">
        <v>33.71</v>
      </c>
      <c r="BP34" s="1">
        <v>10.82679935626336</v>
      </c>
      <c r="BQ34" s="13">
        <v>19314939</v>
      </c>
      <c r="BR34" s="12"/>
      <c r="BS34" s="13">
        <v>1737931</v>
      </c>
      <c r="BT34" s="12" t="s">
        <v>345</v>
      </c>
      <c r="BU34" s="12"/>
      <c r="BY34" s="1">
        <v>1.01</v>
      </c>
      <c r="BZ34" s="13">
        <v>19203705</v>
      </c>
      <c r="CA34" s="12"/>
      <c r="CB34" s="4">
        <v>137771</v>
      </c>
      <c r="CC34" t="s">
        <v>340</v>
      </c>
      <c r="CD34" s="9"/>
      <c r="CE34" t="s">
        <v>109</v>
      </c>
      <c r="CI34" s="1">
        <v>10.496799356263359</v>
      </c>
      <c r="CJ34" s="13"/>
      <c r="CK34" s="12"/>
      <c r="CL34" s="4">
        <v>1756438</v>
      </c>
      <c r="CM34" t="s">
        <v>413</v>
      </c>
      <c r="CN34" s="12">
        <v>72.19</v>
      </c>
    </row>
    <row r="35" spans="1:93" ht="19.95" customHeight="1" x14ac:dyDescent="0.3">
      <c r="A35" s="11" t="s">
        <v>135</v>
      </c>
      <c r="B35" s="9"/>
      <c r="C35" s="9"/>
      <c r="D35" s="9"/>
      <c r="E35" s="10">
        <v>22.8</v>
      </c>
      <c r="F35" s="10">
        <v>30.28</v>
      </c>
      <c r="G35" s="12" t="s">
        <v>95</v>
      </c>
      <c r="H35" s="9">
        <v>1000</v>
      </c>
      <c r="I35" s="12">
        <v>21.073334166666665</v>
      </c>
      <c r="J35" s="12">
        <f t="shared" ref="J35" si="14">(I35*1000)+H35</f>
        <v>22073.334166666664</v>
      </c>
      <c r="K35" s="12">
        <f t="shared" si="0"/>
        <v>22.073334166666665</v>
      </c>
      <c r="L35" s="17">
        <v>287</v>
      </c>
      <c r="M35" s="17"/>
      <c r="N35" s="14">
        <f t="shared" si="1"/>
        <v>13.002113674036785</v>
      </c>
      <c r="O35" s="15">
        <f t="shared" si="13"/>
        <v>13.332113674036785</v>
      </c>
      <c r="P35" s="16"/>
      <c r="Q35" s="15">
        <v>7465770</v>
      </c>
      <c r="R35" s="12"/>
      <c r="S35" s="9">
        <v>109146</v>
      </c>
      <c r="T35" s="9" t="s">
        <v>159</v>
      </c>
      <c r="V35" s="15">
        <v>10433146</v>
      </c>
      <c r="W35" s="12"/>
      <c r="X35" s="9">
        <v>151653</v>
      </c>
      <c r="Y35" s="12" t="s">
        <v>104</v>
      </c>
      <c r="Z35"/>
      <c r="AA35" s="15">
        <v>8070825</v>
      </c>
      <c r="AB35" s="12"/>
      <c r="AC35" s="9">
        <v>112882</v>
      </c>
      <c r="AD35" s="9" t="s">
        <v>125</v>
      </c>
      <c r="AE35" s="5"/>
      <c r="AF35" s="13">
        <v>3854112</v>
      </c>
      <c r="AG35" s="12"/>
      <c r="AH35" s="9">
        <v>61124</v>
      </c>
      <c r="AI35" t="s">
        <v>151</v>
      </c>
      <c r="AJ35" s="1"/>
      <c r="AK35" s="15">
        <v>3749403</v>
      </c>
      <c r="AL35" s="12"/>
      <c r="AM35" s="9">
        <v>61310</v>
      </c>
      <c r="AN35" s="9" t="s">
        <v>207</v>
      </c>
      <c r="AP35" s="15"/>
      <c r="AQ35" s="12"/>
      <c r="AR35" s="9"/>
      <c r="AS35" s="9" t="s">
        <v>221</v>
      </c>
      <c r="AU35" s="4">
        <v>5857532</v>
      </c>
      <c r="AV35" s="12"/>
      <c r="AW35" s="58"/>
      <c r="AX35" t="s">
        <v>223</v>
      </c>
      <c r="AZ35">
        <v>490490</v>
      </c>
      <c r="BB35" s="13"/>
      <c r="BC35" s="12"/>
      <c r="BD35" s="58"/>
      <c r="BE35" s="12"/>
      <c r="BI35" s="13"/>
      <c r="BJ35" s="12"/>
      <c r="BK35" s="58"/>
      <c r="BL35" s="12"/>
      <c r="BM35"/>
      <c r="BP35" s="1">
        <v>13.332113674036785</v>
      </c>
      <c r="BQ35" s="13"/>
      <c r="BR35" s="12"/>
      <c r="BS35" s="58"/>
      <c r="BT35" s="12"/>
      <c r="BU35" s="12"/>
      <c r="BY35">
        <v>1.69</v>
      </c>
      <c r="BZ35" s="13">
        <v>17394664</v>
      </c>
      <c r="CA35" s="12"/>
      <c r="CB35" s="4">
        <v>337485</v>
      </c>
      <c r="CC35" t="s">
        <v>375</v>
      </c>
      <c r="CD35" s="12"/>
      <c r="CE35" t="s">
        <v>289</v>
      </c>
      <c r="CI35" s="1">
        <v>13.002113674036785</v>
      </c>
      <c r="CJ35" s="13"/>
      <c r="CK35" s="12"/>
      <c r="CL35" s="4">
        <v>2249779</v>
      </c>
      <c r="CM35" t="s">
        <v>414</v>
      </c>
      <c r="CN35" s="12">
        <v>89.85</v>
      </c>
    </row>
    <row r="36" spans="1:93" ht="19.95" customHeight="1" x14ac:dyDescent="0.3">
      <c r="A36" s="11"/>
      <c r="B36" s="9"/>
      <c r="C36" s="9"/>
      <c r="D36" s="9"/>
      <c r="E36" s="10"/>
      <c r="F36" s="10"/>
      <c r="G36" s="12"/>
      <c r="H36" s="9"/>
      <c r="I36" s="12"/>
      <c r="J36" s="12"/>
      <c r="K36" s="12"/>
      <c r="L36" s="17"/>
      <c r="M36" s="17"/>
      <c r="N36" s="14"/>
      <c r="O36" s="15"/>
      <c r="P36" s="16"/>
      <c r="Q36" s="13"/>
      <c r="R36" s="13"/>
      <c r="S36" s="13"/>
      <c r="T36" s="9"/>
      <c r="V36" s="27"/>
      <c r="W36" s="12"/>
      <c r="X36" s="9"/>
      <c r="Y36" s="12"/>
      <c r="Z36"/>
      <c r="AA36" s="27"/>
      <c r="AB36" s="12"/>
      <c r="AC36" s="9"/>
      <c r="AD36" s="9"/>
      <c r="AE36" s="5"/>
      <c r="AF36" s="27"/>
      <c r="AG36" s="12"/>
      <c r="AH36" s="9"/>
      <c r="AI36" s="9"/>
      <c r="AJ36" s="1"/>
      <c r="AK36" s="27"/>
      <c r="AL36" s="12"/>
      <c r="AM36" s="9"/>
      <c r="AN36" s="9"/>
      <c r="AP36" s="9"/>
      <c r="AQ36" s="12"/>
      <c r="AR36" s="40"/>
      <c r="AS36" s="12"/>
      <c r="AU36" s="9"/>
      <c r="AV36" s="12"/>
      <c r="AW36" s="27"/>
      <c r="AX36" s="12"/>
      <c r="BB36" s="9"/>
      <c r="BC36" s="12"/>
      <c r="BD36" s="27"/>
      <c r="BE36" s="12"/>
      <c r="BI36" s="9"/>
      <c r="BJ36" s="12"/>
      <c r="BK36" s="27"/>
      <c r="BL36" s="12"/>
      <c r="BM36"/>
      <c r="BQ36" s="9"/>
      <c r="BR36" s="12"/>
      <c r="BS36" s="27"/>
      <c r="BT36" s="12"/>
      <c r="BU36" s="12"/>
      <c r="BY36">
        <v>1.69</v>
      </c>
      <c r="BZ36" s="13">
        <v>19447945</v>
      </c>
      <c r="CA36" s="12"/>
      <c r="CB36" s="4">
        <v>258849</v>
      </c>
      <c r="CC36" t="s">
        <v>341</v>
      </c>
      <c r="CD36" s="9"/>
      <c r="CE36" t="s">
        <v>110</v>
      </c>
      <c r="CJ36" s="9"/>
      <c r="CK36" s="12"/>
      <c r="CL36" s="27"/>
      <c r="CM36" s="12"/>
      <c r="CN36" s="12"/>
    </row>
    <row r="37" spans="1:93" ht="19.95" customHeight="1" x14ac:dyDescent="0.3">
      <c r="A37" s="11"/>
      <c r="B37" s="9"/>
      <c r="C37" s="9"/>
      <c r="D37" s="9"/>
      <c r="E37" s="10"/>
      <c r="F37" s="10"/>
      <c r="G37" s="12"/>
      <c r="H37" s="9"/>
      <c r="I37" s="12"/>
      <c r="J37" s="12"/>
      <c r="K37" s="12"/>
      <c r="L37" s="17"/>
      <c r="M37" s="17"/>
      <c r="N37" s="14"/>
      <c r="O37" s="15"/>
      <c r="P37" s="16"/>
      <c r="Q37" s="13"/>
      <c r="R37" s="13"/>
      <c r="S37" s="13"/>
      <c r="T37" s="9"/>
      <c r="V37" s="27"/>
      <c r="W37" s="12"/>
      <c r="X37" s="9"/>
      <c r="Y37" s="12"/>
      <c r="Z37"/>
      <c r="AA37" s="27"/>
      <c r="AB37" s="12"/>
      <c r="AC37" s="9"/>
      <c r="AD37" s="9"/>
      <c r="AE37" s="5"/>
      <c r="AF37" s="27"/>
      <c r="AG37" s="12"/>
      <c r="AH37" s="9"/>
      <c r="AI37" s="9"/>
      <c r="AJ37" s="1"/>
      <c r="AK37" s="27"/>
      <c r="AL37" s="12"/>
      <c r="AM37" s="9"/>
      <c r="AN37" s="9"/>
      <c r="AP37" s="9"/>
      <c r="AQ37" s="12"/>
      <c r="AR37" s="40"/>
      <c r="AS37" s="12"/>
      <c r="AU37" s="9"/>
      <c r="AV37" s="12"/>
      <c r="AW37" s="27"/>
      <c r="AX37" s="12"/>
      <c r="BB37" s="9"/>
      <c r="BC37" s="12"/>
      <c r="BD37" s="27"/>
      <c r="BE37" s="12"/>
      <c r="BI37" s="9"/>
      <c r="BJ37" s="12"/>
      <c r="BK37" s="27"/>
      <c r="BL37" s="12"/>
      <c r="BM37"/>
      <c r="BQ37" s="9"/>
      <c r="BR37" s="12"/>
      <c r="BS37" s="27"/>
      <c r="BT37" s="12"/>
      <c r="BU37" s="12"/>
      <c r="BY37">
        <v>3.03</v>
      </c>
      <c r="BZ37" s="13">
        <v>16989757</v>
      </c>
      <c r="CA37" s="12"/>
      <c r="CB37" s="4"/>
      <c r="CC37" t="s">
        <v>377</v>
      </c>
      <c r="CD37" s="12"/>
      <c r="CE37" t="s">
        <v>111</v>
      </c>
      <c r="CF37" s="4">
        <v>284892</v>
      </c>
      <c r="CJ37" s="9"/>
      <c r="CK37" s="12"/>
      <c r="CL37" s="27"/>
      <c r="CM37" s="12"/>
      <c r="CN37" s="12"/>
    </row>
    <row r="38" spans="1:93" ht="19.95" customHeight="1" x14ac:dyDescent="0.3">
      <c r="A38" s="11"/>
      <c r="B38" s="9"/>
      <c r="C38" s="9"/>
      <c r="D38" s="9"/>
      <c r="E38" s="10"/>
      <c r="F38" s="10"/>
      <c r="G38" s="12"/>
      <c r="H38" s="9"/>
      <c r="I38" s="12"/>
      <c r="J38" s="12"/>
      <c r="K38" s="12"/>
      <c r="L38" s="17"/>
      <c r="M38" s="17"/>
      <c r="N38" s="14"/>
      <c r="O38" s="15"/>
      <c r="P38" s="16"/>
      <c r="Q38" s="13"/>
      <c r="R38" s="13"/>
      <c r="S38" s="13"/>
      <c r="T38" s="9"/>
      <c r="V38" s="27"/>
      <c r="W38" s="12"/>
      <c r="X38" s="9"/>
      <c r="Y38" s="12"/>
      <c r="Z38"/>
      <c r="AA38" s="27"/>
      <c r="AB38" s="12"/>
      <c r="AC38" s="9"/>
      <c r="AD38" s="28"/>
      <c r="AE38" s="5"/>
      <c r="AF38" s="27"/>
      <c r="AG38" s="12"/>
      <c r="AH38" s="9"/>
      <c r="AI38" s="28"/>
      <c r="AJ38" s="1"/>
      <c r="AK38" s="27"/>
      <c r="AL38" s="12"/>
      <c r="AM38" s="9"/>
      <c r="AN38" s="28"/>
      <c r="AP38" s="9"/>
      <c r="AQ38" s="12"/>
      <c r="AR38" s="40"/>
      <c r="AS38" s="12"/>
      <c r="AU38" s="9"/>
      <c r="AV38" s="12"/>
      <c r="AW38" s="27"/>
      <c r="AX38" s="12"/>
      <c r="BB38" s="9"/>
      <c r="BC38" s="12"/>
      <c r="BD38" s="27"/>
      <c r="BE38" s="12"/>
      <c r="BI38" s="9"/>
      <c r="BJ38" s="12"/>
      <c r="BK38" s="27"/>
      <c r="BL38" s="12"/>
      <c r="BM38"/>
      <c r="BQ38" s="9"/>
      <c r="BR38" s="12"/>
      <c r="BS38" s="27"/>
      <c r="BT38" s="12"/>
      <c r="BU38" s="12"/>
      <c r="BY38">
        <v>3.03</v>
      </c>
      <c r="BZ38" s="13">
        <v>19622862</v>
      </c>
      <c r="CA38" s="12"/>
      <c r="CB38" s="4">
        <v>429078</v>
      </c>
      <c r="CC38" t="s">
        <v>342</v>
      </c>
      <c r="CD38" s="9"/>
      <c r="CE38" t="s">
        <v>399</v>
      </c>
      <c r="CJ38" s="9"/>
      <c r="CK38" s="12"/>
      <c r="CL38" s="27"/>
      <c r="CM38" s="12"/>
      <c r="CN38" s="12"/>
    </row>
    <row r="39" spans="1:93" ht="19.95" customHeight="1" x14ac:dyDescent="0.3">
      <c r="A39" s="11"/>
      <c r="B39" s="9"/>
      <c r="C39" s="9"/>
      <c r="D39" s="9"/>
      <c r="E39" s="10"/>
      <c r="F39" s="10"/>
      <c r="G39" s="12"/>
      <c r="H39" s="9"/>
      <c r="I39" s="12"/>
      <c r="J39" s="12"/>
      <c r="K39" s="12"/>
      <c r="L39" s="17"/>
      <c r="M39" s="17"/>
      <c r="N39" s="14"/>
      <c r="O39" s="15"/>
      <c r="P39" s="16"/>
      <c r="Q39" s="13"/>
      <c r="R39" s="13"/>
      <c r="S39" s="13"/>
      <c r="T39" s="9"/>
      <c r="V39" s="27"/>
      <c r="W39" s="12"/>
      <c r="X39" s="9"/>
      <c r="Y39" s="12"/>
      <c r="Z39"/>
      <c r="AA39" s="27"/>
      <c r="AB39" s="12"/>
      <c r="AC39" s="9"/>
      <c r="AD39" s="28"/>
      <c r="AE39" s="5"/>
      <c r="AF39" s="27"/>
      <c r="AG39" s="12"/>
      <c r="AH39" s="9"/>
      <c r="AI39" s="28"/>
      <c r="AJ39" s="1"/>
      <c r="AK39" s="27"/>
      <c r="AL39" s="12"/>
      <c r="AM39" s="9"/>
      <c r="AN39" s="28"/>
      <c r="AP39" s="9"/>
      <c r="AQ39" s="12"/>
      <c r="AR39" s="40"/>
      <c r="AS39" s="12"/>
      <c r="AU39" s="9"/>
      <c r="AV39" s="12"/>
      <c r="AW39" s="27"/>
      <c r="AX39" s="12"/>
      <c r="BB39" s="9"/>
      <c r="BC39" s="12"/>
      <c r="BD39" s="27"/>
      <c r="BE39" s="12"/>
      <c r="BI39" s="9"/>
      <c r="BJ39" s="12"/>
      <c r="BK39" s="27"/>
      <c r="BL39" s="12"/>
      <c r="BM39"/>
      <c r="BQ39" s="13">
        <v>20371827</v>
      </c>
      <c r="BR39" s="12" t="s">
        <v>241</v>
      </c>
      <c r="BS39" s="13">
        <v>89694</v>
      </c>
      <c r="BT39" s="12" t="s">
        <v>346</v>
      </c>
      <c r="BU39" s="12"/>
      <c r="BV39">
        <v>12.88</v>
      </c>
      <c r="BY39">
        <v>5.68</v>
      </c>
      <c r="BZ39" s="13">
        <v>17504340</v>
      </c>
      <c r="CA39" s="12"/>
      <c r="CB39" s="4">
        <v>967349</v>
      </c>
      <c r="CC39" t="s">
        <v>378</v>
      </c>
      <c r="CD39" s="12"/>
      <c r="CE39" t="s">
        <v>112</v>
      </c>
      <c r="CJ39" s="4">
        <v>17645814</v>
      </c>
      <c r="CK39" s="12" t="s">
        <v>241</v>
      </c>
      <c r="CL39" s="4">
        <v>92165</v>
      </c>
      <c r="CM39" t="s">
        <v>415</v>
      </c>
      <c r="CN39" s="12">
        <v>4.07</v>
      </c>
      <c r="CO39"/>
    </row>
    <row r="40" spans="1:93" customFormat="1" ht="19.95" customHeight="1" x14ac:dyDescent="0.3">
      <c r="A40" s="11" t="s">
        <v>160</v>
      </c>
      <c r="B40" s="9"/>
      <c r="C40" s="9"/>
      <c r="D40" s="9"/>
      <c r="E40" s="10"/>
      <c r="F40" s="10"/>
      <c r="G40" s="12"/>
      <c r="H40" s="9"/>
      <c r="I40" s="12"/>
      <c r="J40" s="12"/>
      <c r="K40" s="12"/>
      <c r="L40" s="17"/>
      <c r="M40" s="17"/>
      <c r="N40" s="14"/>
      <c r="O40" s="15"/>
      <c r="P40" s="16"/>
      <c r="Q40" s="13">
        <v>7396657</v>
      </c>
      <c r="R40" s="13"/>
      <c r="S40" s="13">
        <v>1848</v>
      </c>
      <c r="T40" s="9" t="s">
        <v>174</v>
      </c>
      <c r="V40" s="4">
        <v>10291389</v>
      </c>
      <c r="W40" s="12"/>
      <c r="X40" s="13">
        <v>4261</v>
      </c>
      <c r="Y40" s="12" t="s">
        <v>162</v>
      </c>
      <c r="AA40" s="27">
        <v>7543044</v>
      </c>
      <c r="AB40" s="12"/>
      <c r="AC40" s="9">
        <v>108462</v>
      </c>
      <c r="AD40" s="28" t="s">
        <v>189</v>
      </c>
      <c r="AE40" s="5"/>
      <c r="AF40" s="27">
        <v>711422</v>
      </c>
      <c r="AG40" s="12"/>
      <c r="AH40" s="9">
        <v>2836</v>
      </c>
      <c r="AI40" s="28" t="s">
        <v>209</v>
      </c>
      <c r="AJ40" s="1"/>
      <c r="AK40" s="27"/>
      <c r="AL40" s="12"/>
      <c r="AM40" s="9"/>
      <c r="AN40" s="28"/>
      <c r="AP40" s="9"/>
      <c r="AQ40" s="12"/>
      <c r="AR40" s="40"/>
      <c r="AS40" s="12"/>
      <c r="AU40" s="13">
        <v>5985411</v>
      </c>
      <c r="AV40" s="12" t="s">
        <v>241</v>
      </c>
      <c r="AW40" s="13">
        <v>20884</v>
      </c>
      <c r="AX40" s="12" t="s">
        <v>269</v>
      </c>
      <c r="AY40">
        <v>1.46</v>
      </c>
      <c r="BB40" s="13">
        <v>9550810</v>
      </c>
      <c r="BC40" s="12" t="s">
        <v>241</v>
      </c>
      <c r="BD40" s="13">
        <v>51607</v>
      </c>
      <c r="BE40" s="12" t="s">
        <v>299</v>
      </c>
      <c r="BF40" s="1">
        <v>0.85</v>
      </c>
      <c r="BI40" s="13">
        <v>63799367</v>
      </c>
      <c r="BJ40" s="12" t="s">
        <v>241</v>
      </c>
      <c r="BK40" s="13">
        <v>175777</v>
      </c>
      <c r="BL40" s="12" t="s">
        <v>318</v>
      </c>
      <c r="BM40" s="1">
        <v>1.65</v>
      </c>
      <c r="BQ40" s="13">
        <v>19956724</v>
      </c>
      <c r="BR40" s="12" t="s">
        <v>241</v>
      </c>
      <c r="BS40" s="13">
        <v>94119</v>
      </c>
      <c r="BT40" s="12" t="s">
        <v>347</v>
      </c>
      <c r="BU40" s="9">
        <v>3.34</v>
      </c>
      <c r="BY40">
        <v>5.68</v>
      </c>
      <c r="BZ40" s="13">
        <v>19644613</v>
      </c>
      <c r="CA40" s="12"/>
      <c r="CB40" s="4">
        <v>823450</v>
      </c>
      <c r="CC40" t="s">
        <v>343</v>
      </c>
      <c r="CD40" s="9"/>
      <c r="CE40" t="s">
        <v>400</v>
      </c>
      <c r="CJ40" s="4">
        <v>17794163</v>
      </c>
      <c r="CK40" s="12" t="s">
        <v>241</v>
      </c>
      <c r="CL40" s="4">
        <v>98101</v>
      </c>
      <c r="CM40" t="s">
        <v>416</v>
      </c>
      <c r="CN40" s="9">
        <v>3.77</v>
      </c>
    </row>
    <row r="41" spans="1:93" customFormat="1" ht="19.95" customHeight="1" x14ac:dyDescent="0.3">
      <c r="A41" s="11"/>
      <c r="B41" s="9"/>
      <c r="C41" s="9"/>
      <c r="D41" s="9"/>
      <c r="E41" s="10"/>
      <c r="F41" s="10"/>
      <c r="G41" s="12"/>
      <c r="H41" s="9"/>
      <c r="I41" s="12"/>
      <c r="J41" s="12"/>
      <c r="K41" s="12"/>
      <c r="L41" s="17"/>
      <c r="M41" s="17"/>
      <c r="N41" s="14"/>
      <c r="O41" s="15"/>
      <c r="P41" s="16"/>
      <c r="Q41" s="13">
        <v>7358008</v>
      </c>
      <c r="R41" s="13"/>
      <c r="S41" s="13">
        <v>1695</v>
      </c>
      <c r="T41" s="9" t="s">
        <v>175</v>
      </c>
      <c r="V41" s="4">
        <v>9977316</v>
      </c>
      <c r="W41" s="12"/>
      <c r="X41" s="13">
        <v>5591</v>
      </c>
      <c r="Y41" s="12" t="s">
        <v>163</v>
      </c>
      <c r="AA41" s="27">
        <v>8235266</v>
      </c>
      <c r="AB41" s="12"/>
      <c r="AC41" s="9">
        <v>3401</v>
      </c>
      <c r="AD41" s="28" t="s">
        <v>190</v>
      </c>
      <c r="AE41" s="5"/>
      <c r="AF41" s="27">
        <v>1527929</v>
      </c>
      <c r="AG41" s="12"/>
      <c r="AH41" s="9">
        <v>2487</v>
      </c>
      <c r="AI41" s="28" t="s">
        <v>210</v>
      </c>
      <c r="AJ41" s="1"/>
      <c r="AK41" s="27"/>
      <c r="AL41" s="12"/>
      <c r="AM41" s="9"/>
      <c r="AN41" s="28"/>
      <c r="AP41" s="9"/>
      <c r="AQ41" s="12"/>
      <c r="AR41" s="40"/>
      <c r="AS41" s="12"/>
      <c r="AU41" s="13">
        <v>6017206</v>
      </c>
      <c r="AV41" s="12" t="s">
        <v>241</v>
      </c>
      <c r="AW41" s="13">
        <v>26889</v>
      </c>
      <c r="AX41" s="12" t="s">
        <v>270</v>
      </c>
      <c r="AY41">
        <v>1.43</v>
      </c>
      <c r="BB41" s="13">
        <v>9788236</v>
      </c>
      <c r="BC41" s="12" t="s">
        <v>241</v>
      </c>
      <c r="BD41" s="13">
        <v>44012</v>
      </c>
      <c r="BE41" s="12" t="s">
        <v>300</v>
      </c>
      <c r="BF41" s="1">
        <v>0.8</v>
      </c>
      <c r="BI41" s="13">
        <v>64348371</v>
      </c>
      <c r="BJ41" s="12" t="s">
        <v>241</v>
      </c>
      <c r="BK41" s="13">
        <v>192464</v>
      </c>
      <c r="BL41" s="12" t="s">
        <v>319</v>
      </c>
      <c r="BM41" s="1">
        <v>1.64</v>
      </c>
      <c r="BQ41" s="13">
        <v>20105501</v>
      </c>
      <c r="BR41" s="12" t="s">
        <v>241</v>
      </c>
      <c r="BS41" s="13">
        <v>88735</v>
      </c>
      <c r="BT41" s="12" t="s">
        <v>348</v>
      </c>
      <c r="BU41" s="9">
        <v>3.17</v>
      </c>
      <c r="BY41">
        <v>8.2799999999999994</v>
      </c>
      <c r="BZ41" s="13">
        <v>17719106</v>
      </c>
      <c r="CA41" s="12"/>
      <c r="CB41" s="4">
        <v>1256077</v>
      </c>
      <c r="CC41" t="s">
        <v>344</v>
      </c>
      <c r="CD41" s="12"/>
      <c r="CE41" t="s">
        <v>401</v>
      </c>
      <c r="CJ41" s="4">
        <v>17928781</v>
      </c>
      <c r="CK41" s="12" t="s">
        <v>241</v>
      </c>
      <c r="CL41" s="4">
        <v>100079</v>
      </c>
      <c r="CM41" t="s">
        <v>417</v>
      </c>
      <c r="CN41" s="9">
        <v>4.67</v>
      </c>
    </row>
    <row r="42" spans="1:93" customFormat="1" ht="19.95" customHeight="1" x14ac:dyDescent="0.3">
      <c r="A42" s="11"/>
      <c r="B42" s="9"/>
      <c r="C42" s="9"/>
      <c r="D42" s="9"/>
      <c r="E42" s="10"/>
      <c r="F42" s="10"/>
      <c r="G42" s="12"/>
      <c r="H42" s="9"/>
      <c r="I42" s="12"/>
      <c r="J42" s="12"/>
      <c r="K42" s="12"/>
      <c r="L42" s="17"/>
      <c r="M42" s="17"/>
      <c r="N42" s="14"/>
      <c r="O42" s="15"/>
      <c r="P42" s="16"/>
      <c r="Q42" s="13">
        <v>7257299</v>
      </c>
      <c r="R42" s="13"/>
      <c r="S42" s="13">
        <v>1811</v>
      </c>
      <c r="T42" s="9" t="s">
        <v>176</v>
      </c>
      <c r="V42" s="4">
        <v>10208879</v>
      </c>
      <c r="W42" s="12"/>
      <c r="X42" s="13">
        <v>2575</v>
      </c>
      <c r="Y42" s="12" t="s">
        <v>164</v>
      </c>
      <c r="AA42" s="27">
        <v>7889451</v>
      </c>
      <c r="AB42" s="12"/>
      <c r="AC42" s="9">
        <v>4049</v>
      </c>
      <c r="AD42" s="28" t="s">
        <v>191</v>
      </c>
      <c r="AE42" s="5"/>
      <c r="AF42" s="27">
        <v>1096130</v>
      </c>
      <c r="AG42" s="12"/>
      <c r="AH42" s="9">
        <v>4983</v>
      </c>
      <c r="AI42" s="28" t="s">
        <v>211</v>
      </c>
      <c r="AJ42" s="1"/>
      <c r="AK42" s="27"/>
      <c r="AL42" s="12"/>
      <c r="AM42" s="9"/>
      <c r="AN42" s="28"/>
      <c r="AP42" s="9"/>
      <c r="AQ42" s="12"/>
      <c r="AR42" s="40"/>
      <c r="AS42" s="12"/>
      <c r="AU42" s="13"/>
      <c r="AV42" s="12" t="s">
        <v>241</v>
      </c>
      <c r="AW42" s="13">
        <v>22423</v>
      </c>
      <c r="AX42" s="12" t="s">
        <v>271</v>
      </c>
      <c r="AY42">
        <v>0.05</v>
      </c>
      <c r="AZ42" t="s">
        <v>7</v>
      </c>
      <c r="BA42" t="s">
        <v>332</v>
      </c>
      <c r="BB42" s="13">
        <v>10020087</v>
      </c>
      <c r="BC42" s="12" t="s">
        <v>241</v>
      </c>
      <c r="BD42" s="13">
        <v>65412</v>
      </c>
      <c r="BE42" s="12" t="s">
        <v>301</v>
      </c>
      <c r="BF42" s="1">
        <v>1.06</v>
      </c>
      <c r="BG42" t="s">
        <v>7</v>
      </c>
      <c r="BH42" t="s">
        <v>332</v>
      </c>
      <c r="BI42" s="13">
        <v>63021729</v>
      </c>
      <c r="BJ42" s="12" t="s">
        <v>241</v>
      </c>
      <c r="BK42" s="13">
        <v>149158</v>
      </c>
      <c r="BL42" s="12" t="s">
        <v>320</v>
      </c>
      <c r="BM42" s="1">
        <v>1.71</v>
      </c>
      <c r="BN42" t="s">
        <v>7</v>
      </c>
      <c r="BO42" t="s">
        <v>332</v>
      </c>
      <c r="BQ42" s="13">
        <v>20595398</v>
      </c>
      <c r="BR42" s="12" t="s">
        <v>241</v>
      </c>
      <c r="BS42" s="13">
        <v>110335</v>
      </c>
      <c r="BT42" s="12" t="s">
        <v>349</v>
      </c>
      <c r="BU42" s="9">
        <v>3.99</v>
      </c>
      <c r="BV42" t="s">
        <v>7</v>
      </c>
      <c r="BW42" t="s">
        <v>332</v>
      </c>
      <c r="BY42">
        <v>8.2799999999999994</v>
      </c>
      <c r="BZ42" s="13"/>
      <c r="CA42" s="12"/>
      <c r="CB42" s="4">
        <v>1576690</v>
      </c>
      <c r="CC42" t="s">
        <v>379</v>
      </c>
      <c r="CD42" s="12"/>
      <c r="CE42" t="s">
        <v>113</v>
      </c>
      <c r="CJ42" s="4">
        <v>18310718</v>
      </c>
      <c r="CK42" s="12" t="s">
        <v>241</v>
      </c>
      <c r="CL42" s="4">
        <v>85472</v>
      </c>
      <c r="CM42" t="s">
        <v>418</v>
      </c>
      <c r="CN42" s="9">
        <v>4.01</v>
      </c>
    </row>
    <row r="43" spans="1:93" customFormat="1" ht="19.95" customHeight="1" x14ac:dyDescent="0.3">
      <c r="A43" s="30"/>
      <c r="B43" s="18"/>
      <c r="C43" s="18"/>
      <c r="D43" s="18"/>
      <c r="E43" s="31"/>
      <c r="F43" s="31"/>
      <c r="G43" s="32"/>
      <c r="H43" s="18"/>
      <c r="I43" s="32"/>
      <c r="J43" s="32"/>
      <c r="K43" s="32"/>
      <c r="L43" s="33"/>
      <c r="M43" s="33"/>
      <c r="N43" s="34"/>
      <c r="O43" s="35"/>
      <c r="P43" s="36"/>
      <c r="Q43" s="37">
        <v>7087138</v>
      </c>
      <c r="R43" s="37"/>
      <c r="S43" s="37">
        <v>1318</v>
      </c>
      <c r="T43" s="18" t="s">
        <v>177</v>
      </c>
      <c r="V43" s="4">
        <v>10099182</v>
      </c>
      <c r="W43" s="32"/>
      <c r="X43" s="37">
        <v>4724</v>
      </c>
      <c r="Y43" s="32" t="s">
        <v>165</v>
      </c>
      <c r="AA43" s="38">
        <v>7785448</v>
      </c>
      <c r="AB43" s="32"/>
      <c r="AC43" s="18">
        <v>5529</v>
      </c>
      <c r="AD43" s="39" t="s">
        <v>192</v>
      </c>
      <c r="AE43" s="5"/>
      <c r="AF43" s="38">
        <v>221832</v>
      </c>
      <c r="AG43" s="32"/>
      <c r="AH43" s="18">
        <v>2609</v>
      </c>
      <c r="AI43" s="39" t="s">
        <v>212</v>
      </c>
      <c r="AJ43" s="1"/>
      <c r="AK43" s="38"/>
      <c r="AL43" s="32"/>
      <c r="AM43" s="18"/>
      <c r="AN43" s="39"/>
      <c r="AP43" s="9"/>
      <c r="AQ43" s="12"/>
      <c r="AR43" s="40"/>
      <c r="AS43" s="12"/>
      <c r="AU43" s="13">
        <v>6049607</v>
      </c>
      <c r="AV43" s="12" t="s">
        <v>241</v>
      </c>
      <c r="AW43" s="13">
        <v>28162</v>
      </c>
      <c r="AX43" s="12" t="s">
        <v>272</v>
      </c>
      <c r="AY43">
        <v>1.52</v>
      </c>
      <c r="AZ43" s="5">
        <f>AVERAGE(AY40:AY46)</f>
        <v>1.4014285714285712</v>
      </c>
      <c r="BA43">
        <f>MEDIAN(AY40:AY46)</f>
        <v>1.46</v>
      </c>
      <c r="BB43" s="13">
        <v>10423387</v>
      </c>
      <c r="BC43" s="12" t="s">
        <v>241</v>
      </c>
      <c r="BD43" s="13">
        <v>80984</v>
      </c>
      <c r="BE43" s="12" t="s">
        <v>302</v>
      </c>
      <c r="BF43" s="1">
        <v>2.19</v>
      </c>
      <c r="BG43" s="5">
        <f>AVERAGE(BF40:BF46)</f>
        <v>2.1183333333333336</v>
      </c>
      <c r="BH43">
        <f>MEDIAN(BF40:BF46)</f>
        <v>1.625</v>
      </c>
      <c r="BI43" s="13">
        <v>62259970</v>
      </c>
      <c r="BJ43" s="12" t="s">
        <v>241</v>
      </c>
      <c r="BK43" s="13">
        <v>148257</v>
      </c>
      <c r="BL43" s="12" t="s">
        <v>321</v>
      </c>
      <c r="BM43" s="1">
        <v>1.81</v>
      </c>
      <c r="BN43" s="5">
        <f>AVERAGE(BM40:BM46)</f>
        <v>1.7050000000000001</v>
      </c>
      <c r="BO43">
        <f>MEDIAN(BM40:BM46)</f>
        <v>1.68</v>
      </c>
      <c r="BQ43" s="13">
        <v>20076867</v>
      </c>
      <c r="BR43" s="12" t="s">
        <v>241</v>
      </c>
      <c r="BS43" s="13">
        <v>100384</v>
      </c>
      <c r="BT43" s="12" t="s">
        <v>350</v>
      </c>
      <c r="BU43" s="9">
        <v>3.9</v>
      </c>
      <c r="BV43" s="5">
        <f>AVERAGE(BU40:BU46)</f>
        <v>3.77</v>
      </c>
      <c r="BW43">
        <f>MEDIAN(BU40:BU46)</f>
        <v>3.34</v>
      </c>
      <c r="BY43" s="1">
        <v>10.83</v>
      </c>
      <c r="BZ43" s="13">
        <v>18006173</v>
      </c>
      <c r="CA43" s="12"/>
      <c r="CB43" s="4">
        <v>1737931</v>
      </c>
      <c r="CC43" t="s">
        <v>345</v>
      </c>
      <c r="CD43" s="12"/>
      <c r="CE43" t="s">
        <v>402</v>
      </c>
      <c r="CJ43" s="13"/>
      <c r="CK43" s="12"/>
      <c r="CL43" s="13"/>
      <c r="CM43" s="12"/>
      <c r="CN43" s="9"/>
      <c r="CO43" s="5"/>
    </row>
    <row r="44" spans="1:93" customFormat="1" ht="19.95" customHeight="1" x14ac:dyDescent="0.3">
      <c r="A44" s="11"/>
      <c r="B44" s="9"/>
      <c r="C44" s="9"/>
      <c r="D44" s="9"/>
      <c r="E44" s="10"/>
      <c r="F44" s="10"/>
      <c r="G44" s="12"/>
      <c r="H44" s="9"/>
      <c r="I44" s="12"/>
      <c r="J44" s="12"/>
      <c r="K44" s="12"/>
      <c r="L44" s="17"/>
      <c r="M44" s="17"/>
      <c r="N44" s="14"/>
      <c r="O44" s="15"/>
      <c r="P44" s="16"/>
      <c r="Q44" s="13">
        <v>7343765</v>
      </c>
      <c r="R44" s="13"/>
      <c r="S44" s="13">
        <v>1387</v>
      </c>
      <c r="T44" s="9" t="s">
        <v>178</v>
      </c>
      <c r="U44" s="12"/>
      <c r="V44" s="13">
        <v>10089265</v>
      </c>
      <c r="W44" s="12"/>
      <c r="X44" s="13">
        <v>1317</v>
      </c>
      <c r="Y44" s="12" t="s">
        <v>166</v>
      </c>
      <c r="Z44" s="12"/>
      <c r="AA44" s="27">
        <v>7990835</v>
      </c>
      <c r="AB44" s="12"/>
      <c r="AC44" s="9" t="s">
        <v>18</v>
      </c>
      <c r="AD44" s="28" t="s">
        <v>193</v>
      </c>
      <c r="AE44" s="28"/>
      <c r="AF44" s="27">
        <v>1326241</v>
      </c>
      <c r="AG44" s="12"/>
      <c r="AH44" s="9" t="s">
        <v>18</v>
      </c>
      <c r="AI44" s="28" t="s">
        <v>213</v>
      </c>
      <c r="AJ44" s="9"/>
      <c r="AK44" s="27"/>
      <c r="AL44" s="12"/>
      <c r="AM44" s="9"/>
      <c r="AN44" s="28"/>
      <c r="AP44" s="9"/>
      <c r="AQ44" s="12"/>
      <c r="AR44" s="40"/>
      <c r="AS44" s="12"/>
      <c r="AU44" s="13">
        <v>6000353</v>
      </c>
      <c r="AV44" s="12" t="s">
        <v>241</v>
      </c>
      <c r="AW44" s="13">
        <v>25043</v>
      </c>
      <c r="AX44" s="12" t="s">
        <v>273</v>
      </c>
      <c r="AY44">
        <v>1.54</v>
      </c>
      <c r="BB44" s="13">
        <v>10068904</v>
      </c>
      <c r="BC44" s="12" t="s">
        <v>241</v>
      </c>
      <c r="BD44" s="13">
        <v>51690</v>
      </c>
      <c r="BE44" s="12" t="s">
        <v>303</v>
      </c>
      <c r="BF44" s="1">
        <v>4.5</v>
      </c>
      <c r="BI44" s="13">
        <v>61230727</v>
      </c>
      <c r="BJ44" s="12" t="s">
        <v>241</v>
      </c>
      <c r="BK44" s="13">
        <v>183946</v>
      </c>
      <c r="BL44" s="12" t="s">
        <v>322</v>
      </c>
      <c r="BM44" s="1">
        <v>1.58</v>
      </c>
      <c r="BQ44" s="13">
        <v>20001833</v>
      </c>
      <c r="BR44" s="12" t="s">
        <v>241</v>
      </c>
      <c r="BS44" s="13">
        <v>101329</v>
      </c>
      <c r="BT44" s="12" t="s">
        <v>351</v>
      </c>
      <c r="BU44" s="9">
        <v>3.25</v>
      </c>
      <c r="BY44" s="1">
        <v>10.83</v>
      </c>
      <c r="BZ44" s="13">
        <v>19314939</v>
      </c>
      <c r="CA44" s="12"/>
      <c r="CB44" s="4"/>
      <c r="CC44" t="s">
        <v>380</v>
      </c>
      <c r="CD44" s="12"/>
      <c r="CE44" t="s">
        <v>114</v>
      </c>
      <c r="CF44" s="4">
        <v>757068</v>
      </c>
      <c r="CJ44" s="13"/>
      <c r="CK44" s="12"/>
      <c r="CL44" s="13"/>
      <c r="CM44" s="12"/>
      <c r="CN44" s="9"/>
    </row>
    <row r="45" spans="1:93" customFormat="1" ht="19.95" customHeight="1" x14ac:dyDescent="0.3">
      <c r="A45" s="11"/>
      <c r="B45" s="9"/>
      <c r="C45" s="9"/>
      <c r="D45" s="9"/>
      <c r="E45" s="10"/>
      <c r="F45" s="10"/>
      <c r="G45" s="12"/>
      <c r="H45" s="9"/>
      <c r="I45" s="12"/>
      <c r="J45" s="12"/>
      <c r="K45" s="12"/>
      <c r="L45" s="17"/>
      <c r="M45" s="17"/>
      <c r="N45" s="14"/>
      <c r="O45" s="15"/>
      <c r="P45" s="16"/>
      <c r="Q45" s="13">
        <v>7277698</v>
      </c>
      <c r="R45" s="13"/>
      <c r="S45" s="13">
        <v>1597</v>
      </c>
      <c r="T45" s="9" t="s">
        <v>179</v>
      </c>
      <c r="U45" s="12"/>
      <c r="V45" s="13">
        <v>9636239</v>
      </c>
      <c r="W45" s="12"/>
      <c r="X45" s="13">
        <v>125741</v>
      </c>
      <c r="Y45" s="12" t="s">
        <v>167</v>
      </c>
      <c r="Z45" s="12"/>
      <c r="AA45" s="27">
        <v>7993024</v>
      </c>
      <c r="AB45" s="12"/>
      <c r="AC45" s="9">
        <v>1597</v>
      </c>
      <c r="AD45" s="28" t="s">
        <v>194</v>
      </c>
      <c r="AE45" s="28"/>
      <c r="AF45" s="27">
        <v>3822107</v>
      </c>
      <c r="AG45" s="12"/>
      <c r="AH45" s="9">
        <v>1945</v>
      </c>
      <c r="AI45" s="28" t="s">
        <v>214</v>
      </c>
      <c r="AJ45" s="9"/>
      <c r="AK45" s="27"/>
      <c r="AL45" s="12"/>
      <c r="AM45" s="9"/>
      <c r="AN45" s="28"/>
      <c r="AP45" s="9"/>
      <c r="AQ45" s="12"/>
      <c r="AR45" s="40"/>
      <c r="AS45" s="12"/>
      <c r="AU45" s="13">
        <v>6027993</v>
      </c>
      <c r="AV45" s="12" t="s">
        <v>241</v>
      </c>
      <c r="AW45" s="13">
        <v>19574</v>
      </c>
      <c r="AX45" s="12" t="s">
        <v>274</v>
      </c>
      <c r="AY45">
        <v>2.63</v>
      </c>
      <c r="BB45" s="13">
        <v>10058780</v>
      </c>
      <c r="BC45" s="12" t="s">
        <v>241</v>
      </c>
      <c r="BD45" s="13">
        <v>50182</v>
      </c>
      <c r="BE45" s="12" t="s">
        <v>304</v>
      </c>
      <c r="BF45" s="1"/>
      <c r="BG45" s="1">
        <v>29</v>
      </c>
      <c r="BI45" s="13">
        <v>62865843</v>
      </c>
      <c r="BJ45" s="12" t="s">
        <v>241</v>
      </c>
      <c r="BK45" s="13">
        <v>169709</v>
      </c>
      <c r="BL45" s="12" t="s">
        <v>323</v>
      </c>
      <c r="BM45" s="1"/>
      <c r="BN45" s="1">
        <v>4.03</v>
      </c>
      <c r="BQ45" s="13">
        <v>20310653</v>
      </c>
      <c r="BR45" s="12" t="s">
        <v>241</v>
      </c>
      <c r="BS45" s="13">
        <v>93958</v>
      </c>
      <c r="BT45" s="12" t="s">
        <v>352</v>
      </c>
      <c r="BU45" s="9">
        <v>3.1</v>
      </c>
      <c r="BY45">
        <v>13.33</v>
      </c>
      <c r="BZ45" s="13">
        <v>17442616</v>
      </c>
      <c r="CA45" s="12"/>
      <c r="CB45" s="4"/>
      <c r="CC45" t="s">
        <v>381</v>
      </c>
      <c r="CD45" s="12"/>
      <c r="CE45" t="s">
        <v>95</v>
      </c>
      <c r="CF45" s="4">
        <v>1936993</v>
      </c>
      <c r="CJ45" s="13"/>
      <c r="CK45" s="12"/>
      <c r="CL45" s="13"/>
      <c r="CM45" s="12"/>
      <c r="CN45" s="9"/>
    </row>
    <row r="46" spans="1:93" customFormat="1" ht="19.95" customHeight="1" x14ac:dyDescent="0.3">
      <c r="A46" s="11"/>
      <c r="B46" s="9"/>
      <c r="C46" s="9"/>
      <c r="D46" s="9"/>
      <c r="E46" s="10"/>
      <c r="F46" s="10"/>
      <c r="G46" s="12"/>
      <c r="H46" s="9"/>
      <c r="I46" s="12"/>
      <c r="J46" s="12"/>
      <c r="K46" s="12"/>
      <c r="L46" s="17"/>
      <c r="M46" s="17"/>
      <c r="N46" s="14"/>
      <c r="O46" s="15"/>
      <c r="P46" s="16"/>
      <c r="Q46" s="13">
        <v>7296407</v>
      </c>
      <c r="R46" s="13"/>
      <c r="S46" s="13">
        <v>1328</v>
      </c>
      <c r="T46" s="9" t="s">
        <v>180</v>
      </c>
      <c r="U46" s="12"/>
      <c r="V46" s="13">
        <v>9966634</v>
      </c>
      <c r="W46" s="12"/>
      <c r="X46" s="13">
        <v>1685</v>
      </c>
      <c r="Y46" s="12" t="s">
        <v>168</v>
      </c>
      <c r="Z46" s="12"/>
      <c r="AA46" s="27">
        <v>7999065</v>
      </c>
      <c r="AB46" s="12"/>
      <c r="AC46" s="9">
        <v>1246</v>
      </c>
      <c r="AD46" s="28" t="s">
        <v>195</v>
      </c>
      <c r="AE46" s="28"/>
      <c r="AF46" s="27">
        <v>3763263</v>
      </c>
      <c r="AG46" s="12"/>
      <c r="AH46" s="9">
        <v>2793</v>
      </c>
      <c r="AI46" s="28" t="s">
        <v>215</v>
      </c>
      <c r="AJ46" s="9"/>
      <c r="AK46" s="27"/>
      <c r="AL46" s="12"/>
      <c r="AM46" s="9"/>
      <c r="AN46" s="28"/>
      <c r="AP46" s="9"/>
      <c r="AQ46" s="12"/>
      <c r="AR46" s="40"/>
      <c r="AS46" s="12"/>
      <c r="AU46" s="13">
        <v>5780500</v>
      </c>
      <c r="AV46" s="12" t="s">
        <v>241</v>
      </c>
      <c r="AW46" s="13">
        <v>26725</v>
      </c>
      <c r="AX46" s="12" t="s">
        <v>275</v>
      </c>
      <c r="AY46">
        <v>1.18</v>
      </c>
      <c r="BB46" s="13">
        <v>10091117</v>
      </c>
      <c r="BC46" s="12" t="s">
        <v>241</v>
      </c>
      <c r="BD46" s="13">
        <v>52071</v>
      </c>
      <c r="BE46" s="12" t="s">
        <v>305</v>
      </c>
      <c r="BF46" s="1">
        <v>3.31</v>
      </c>
      <c r="BI46" s="13">
        <v>61847959</v>
      </c>
      <c r="BJ46" s="12" t="s">
        <v>241</v>
      </c>
      <c r="BK46" s="13">
        <v>155992</v>
      </c>
      <c r="BL46" s="12" t="s">
        <v>324</v>
      </c>
      <c r="BM46" s="1">
        <v>1.84</v>
      </c>
      <c r="BQ46" s="13">
        <v>21397404</v>
      </c>
      <c r="BR46" s="12" t="s">
        <v>241</v>
      </c>
      <c r="BS46" s="13">
        <v>100175</v>
      </c>
      <c r="BT46" s="12" t="s">
        <v>353</v>
      </c>
      <c r="BU46" s="9">
        <v>5.64</v>
      </c>
      <c r="BZ46" s="13"/>
      <c r="CA46" s="12"/>
      <c r="CB46" s="13"/>
      <c r="CC46" s="12"/>
      <c r="CD46" s="12"/>
      <c r="CE46" s="13"/>
      <c r="CJ46" s="13"/>
      <c r="CK46" s="12"/>
      <c r="CL46" s="13"/>
      <c r="CM46" s="12"/>
      <c r="CN46" s="9"/>
    </row>
    <row r="47" spans="1:93" ht="19.95" customHeight="1" x14ac:dyDescent="0.3">
      <c r="A47" s="12"/>
      <c r="B47" s="12"/>
      <c r="C47" s="12"/>
      <c r="D47" s="12"/>
      <c r="E47" s="28"/>
      <c r="F47" s="28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7240064</v>
      </c>
      <c r="R47" s="12"/>
      <c r="S47" s="13">
        <v>1977</v>
      </c>
      <c r="T47" s="9" t="s">
        <v>181</v>
      </c>
      <c r="U47" s="12"/>
      <c r="V47" s="13">
        <v>9907891</v>
      </c>
      <c r="W47" s="40"/>
      <c r="X47" s="13">
        <v>1382</v>
      </c>
      <c r="Y47" s="12" t="s">
        <v>169</v>
      </c>
      <c r="Z47" s="15"/>
      <c r="AA47" s="12">
        <v>7913316</v>
      </c>
      <c r="AB47" s="12"/>
      <c r="AC47" s="12">
        <v>1067</v>
      </c>
      <c r="AD47" s="12" t="s">
        <v>196</v>
      </c>
      <c r="AE47" s="12"/>
      <c r="AF47" s="12">
        <v>3835018</v>
      </c>
      <c r="AG47" s="12"/>
      <c r="AH47" s="12">
        <v>2253</v>
      </c>
      <c r="AI47" s="12" t="s">
        <v>216</v>
      </c>
      <c r="AJ47" s="12"/>
      <c r="AK47" s="12"/>
      <c r="AL47" s="12"/>
      <c r="AM47" s="12"/>
      <c r="AN47" s="12"/>
      <c r="AP47" s="12"/>
      <c r="AQ47" s="12"/>
      <c r="AR47" s="12"/>
      <c r="AS47" s="12"/>
      <c r="AU47" s="12" t="s">
        <v>245</v>
      </c>
      <c r="AV47" s="12"/>
      <c r="AW47" s="27">
        <f>100*(STDEV(AW40:AW46)/AVERAGE(AW40:AW46))</f>
        <v>13.634638421590415</v>
      </c>
      <c r="AX47" s="9"/>
      <c r="BB47" s="12" t="s">
        <v>245</v>
      </c>
      <c r="BC47" s="12"/>
      <c r="BD47" s="27">
        <f>100*(STDEV(BD40:BD46)/AVERAGE(BD40:BD46))</f>
        <v>22.144465835357988</v>
      </c>
      <c r="BE47" s="12"/>
      <c r="BI47" s="12" t="s">
        <v>245</v>
      </c>
      <c r="BJ47" s="12"/>
      <c r="BK47" s="27">
        <f>100*(STDEV(BK40:BK46)/AVERAGE(BK40:BK46))</f>
        <v>10.330527954732528</v>
      </c>
      <c r="BL47" s="12"/>
      <c r="BM47"/>
      <c r="BQ47" s="12" t="s">
        <v>245</v>
      </c>
      <c r="BR47" s="12"/>
      <c r="BS47" s="27">
        <f>100*(STDEV(BS40:BS46)/AVERAGE(BS40:BS46))</f>
        <v>7.0576484302886033</v>
      </c>
      <c r="BT47" s="12"/>
      <c r="BU47" s="12"/>
      <c r="BZ47" s="12"/>
      <c r="CA47" s="12"/>
      <c r="CB47" s="27"/>
      <c r="CC47" s="12"/>
      <c r="CD47" s="12"/>
      <c r="CJ47" s="12"/>
      <c r="CK47" s="12"/>
      <c r="CL47" s="27"/>
      <c r="CM47" s="12"/>
      <c r="CN47" s="12"/>
    </row>
    <row r="48" spans="1:93" ht="19.95" customHeight="1" x14ac:dyDescent="0.3">
      <c r="A48" s="12"/>
      <c r="B48" s="12"/>
      <c r="C48" s="12"/>
      <c r="D48" s="12"/>
      <c r="E48" s="28"/>
      <c r="F48" s="28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v>7207185</v>
      </c>
      <c r="R48" s="12"/>
      <c r="S48" s="12">
        <v>1607</v>
      </c>
      <c r="T48" s="12" t="s">
        <v>182</v>
      </c>
      <c r="U48" s="12"/>
      <c r="V48" s="13">
        <v>9979186</v>
      </c>
      <c r="W48" s="40"/>
      <c r="X48" s="13">
        <v>1628</v>
      </c>
      <c r="Y48" s="12" t="s">
        <v>170</v>
      </c>
      <c r="Z48" s="15"/>
      <c r="AA48" s="12">
        <v>8016199</v>
      </c>
      <c r="AB48" s="12"/>
      <c r="AC48" s="12">
        <v>2026</v>
      </c>
      <c r="AD48" s="12" t="s">
        <v>197</v>
      </c>
      <c r="AE48" s="12"/>
      <c r="AF48" s="12">
        <v>3789177</v>
      </c>
      <c r="AG48" s="12"/>
      <c r="AH48" s="12">
        <v>4456</v>
      </c>
      <c r="AI48" s="12" t="s">
        <v>217</v>
      </c>
      <c r="AJ48" s="12"/>
      <c r="AK48" s="12"/>
      <c r="AL48" s="12"/>
      <c r="AM48" s="12"/>
      <c r="AN48" s="12"/>
      <c r="AP48" s="12"/>
      <c r="AQ48" s="12"/>
      <c r="AR48" s="12"/>
      <c r="AS48" s="12"/>
      <c r="AU48" s="9"/>
      <c r="AV48" s="9"/>
      <c r="AW48" s="9"/>
      <c r="AX48" s="9"/>
      <c r="BB48" s="12"/>
      <c r="BC48" s="12"/>
      <c r="BD48" s="27"/>
      <c r="BE48" s="12"/>
      <c r="BI48" s="12"/>
      <c r="BJ48" s="12"/>
      <c r="BK48" s="27"/>
      <c r="BL48" s="12"/>
      <c r="BM48"/>
      <c r="BQ48" s="12"/>
      <c r="BR48" s="12"/>
      <c r="BS48" s="27"/>
      <c r="BT48" s="12"/>
      <c r="BU48" s="12"/>
      <c r="BZ48" s="12"/>
      <c r="CA48" s="12"/>
      <c r="CB48" s="27"/>
      <c r="CC48" s="12"/>
      <c r="CD48" s="12"/>
      <c r="CJ48" s="12"/>
      <c r="CK48" s="12"/>
      <c r="CL48" s="27"/>
      <c r="CM48" s="12"/>
      <c r="CN48" s="12"/>
    </row>
    <row r="49" spans="1:94" customFormat="1" ht="19.95" customHeight="1" x14ac:dyDescent="0.3">
      <c r="A49" s="12"/>
      <c r="B49" s="12"/>
      <c r="C49" s="12"/>
      <c r="D49" s="12"/>
      <c r="E49" s="28"/>
      <c r="F49" s="28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>
        <v>7237016</v>
      </c>
      <c r="R49" s="12"/>
      <c r="S49" s="12">
        <v>889</v>
      </c>
      <c r="T49" s="12" t="s">
        <v>183</v>
      </c>
      <c r="U49" s="12"/>
      <c r="V49" s="13">
        <v>9907822</v>
      </c>
      <c r="W49" s="40"/>
      <c r="X49" s="13">
        <v>1413</v>
      </c>
      <c r="Y49" s="12" t="s">
        <v>171</v>
      </c>
      <c r="Z49" s="15"/>
      <c r="AA49" s="12">
        <v>7831596</v>
      </c>
      <c r="AB49" s="12"/>
      <c r="AC49" s="12">
        <v>417</v>
      </c>
      <c r="AD49" s="12" t="s">
        <v>198</v>
      </c>
      <c r="AE49" s="12"/>
      <c r="AF49" s="12">
        <v>3799599</v>
      </c>
      <c r="AG49" s="12"/>
      <c r="AH49" s="12" t="s">
        <v>18</v>
      </c>
      <c r="AI49" s="12" t="s">
        <v>218</v>
      </c>
      <c r="AJ49" s="12"/>
      <c r="AK49" s="12"/>
      <c r="AL49" s="12"/>
      <c r="AM49" s="12"/>
      <c r="AN49" s="12"/>
      <c r="AP49" s="12"/>
      <c r="AQ49" s="12"/>
      <c r="AR49" s="12"/>
      <c r="AS49" s="12"/>
      <c r="AU49" s="13" t="s">
        <v>18</v>
      </c>
      <c r="AV49" s="12" t="s">
        <v>261</v>
      </c>
      <c r="AW49" s="13">
        <v>17891</v>
      </c>
      <c r="AX49" s="12" t="s">
        <v>266</v>
      </c>
      <c r="BB49" s="12"/>
      <c r="BC49" s="12"/>
      <c r="BD49" s="27"/>
      <c r="BE49" s="12"/>
      <c r="BI49" s="60">
        <v>16147979</v>
      </c>
      <c r="BJ49" s="12">
        <v>345</v>
      </c>
      <c r="BK49" s="13">
        <v>57770</v>
      </c>
      <c r="BL49" s="12" t="s">
        <v>325</v>
      </c>
      <c r="BQ49" s="12"/>
      <c r="BR49" s="12"/>
      <c r="BS49" s="27"/>
      <c r="BT49" s="12"/>
      <c r="BU49" s="12"/>
      <c r="BV49" s="1"/>
      <c r="BW49" s="1"/>
      <c r="BY49" s="1"/>
      <c r="BZ49" s="12"/>
      <c r="CA49" s="12"/>
      <c r="CB49" s="27"/>
      <c r="CC49" s="12"/>
      <c r="CD49" s="12"/>
      <c r="CE49" s="1"/>
      <c r="CF49" s="1"/>
      <c r="CJ49" s="12"/>
      <c r="CK49" s="12"/>
      <c r="CL49" s="27"/>
      <c r="CM49" s="12"/>
      <c r="CN49" s="12"/>
      <c r="CO49" s="1"/>
      <c r="CP49" s="1"/>
    </row>
    <row r="50" spans="1:94" customFormat="1" ht="19.9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v>7331113</v>
      </c>
      <c r="R50" s="12"/>
      <c r="S50" s="12">
        <v>1193</v>
      </c>
      <c r="T50" s="12" t="s">
        <v>184</v>
      </c>
      <c r="U50" s="12"/>
      <c r="V50" s="13">
        <v>9613736</v>
      </c>
      <c r="W50" s="12"/>
      <c r="X50" s="13">
        <v>130544</v>
      </c>
      <c r="Y50" s="12" t="s">
        <v>172</v>
      </c>
      <c r="Z50" s="12"/>
      <c r="AA50" s="12">
        <v>7907882</v>
      </c>
      <c r="AB50" s="12"/>
      <c r="AC50" s="12">
        <v>1254</v>
      </c>
      <c r="AD50" s="12" t="s">
        <v>199</v>
      </c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P50" s="12"/>
      <c r="AQ50" s="12"/>
      <c r="AR50" s="12"/>
      <c r="AS50" s="12"/>
      <c r="AU50" s="13">
        <v>5789187</v>
      </c>
      <c r="AV50" s="12" t="s">
        <v>262</v>
      </c>
      <c r="AW50" s="13">
        <v>19516</v>
      </c>
      <c r="AX50" s="12" t="s">
        <v>267</v>
      </c>
      <c r="BB50" s="12"/>
      <c r="BC50" s="12"/>
      <c r="BD50" s="27"/>
      <c r="BE50" s="12"/>
      <c r="BI50" s="60">
        <v>19092286</v>
      </c>
      <c r="BJ50" s="12">
        <v>217</v>
      </c>
      <c r="BK50" s="13">
        <v>159506</v>
      </c>
      <c r="BL50" s="12" t="s">
        <v>326</v>
      </c>
      <c r="BQ50" s="13">
        <v>18901622</v>
      </c>
      <c r="BR50" s="12"/>
      <c r="BS50" s="13">
        <v>60342</v>
      </c>
      <c r="BT50" s="12" t="s">
        <v>360</v>
      </c>
      <c r="BU50" s="12">
        <v>3.96</v>
      </c>
      <c r="BV50" s="1"/>
      <c r="BW50" s="1"/>
      <c r="BY50" s="1"/>
      <c r="BZ50" s="13"/>
      <c r="CA50" s="12"/>
      <c r="CB50" s="13"/>
      <c r="CC50" s="12"/>
      <c r="CD50" s="12"/>
      <c r="CE50" s="1"/>
      <c r="CF50" s="1"/>
      <c r="CJ50" s="4">
        <v>17347701</v>
      </c>
      <c r="CK50" s="12" t="s">
        <v>12</v>
      </c>
      <c r="CL50" s="4">
        <v>64615</v>
      </c>
      <c r="CM50" s="12"/>
      <c r="CN50" s="12">
        <v>2.8</v>
      </c>
      <c r="CO50" s="1"/>
      <c r="CP50" s="1"/>
    </row>
    <row r="51" spans="1:94" customFormat="1" ht="19.95" customHeight="1" x14ac:dyDescent="0.3">
      <c r="A51" s="12"/>
      <c r="B51" s="12"/>
      <c r="C51" s="12"/>
      <c r="D51" s="12"/>
      <c r="E51" s="28"/>
      <c r="F51" s="28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>
        <v>7238327</v>
      </c>
      <c r="R51" s="12"/>
      <c r="S51" s="12">
        <v>1256</v>
      </c>
      <c r="T51" s="12" t="s">
        <v>185</v>
      </c>
      <c r="U51" s="12"/>
      <c r="V51" s="13">
        <v>10016596</v>
      </c>
      <c r="W51" s="12"/>
      <c r="X51" s="13">
        <v>3018</v>
      </c>
      <c r="Y51" s="12" t="s">
        <v>173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P51" s="12"/>
      <c r="AQ51" s="12"/>
      <c r="AR51" s="12"/>
      <c r="AS51" s="12"/>
      <c r="AU51" s="13">
        <v>5657176</v>
      </c>
      <c r="AV51" s="12" t="s">
        <v>263</v>
      </c>
      <c r="AW51" s="13">
        <v>15145</v>
      </c>
      <c r="AX51" s="12" t="s">
        <v>268</v>
      </c>
      <c r="BB51" s="12"/>
      <c r="BC51" s="12"/>
      <c r="BD51" s="27"/>
      <c r="BE51" s="12"/>
      <c r="BI51" s="60">
        <v>64168756</v>
      </c>
      <c r="BJ51" s="12">
        <v>105</v>
      </c>
      <c r="BK51" s="13">
        <v>185156</v>
      </c>
      <c r="BL51" s="12" t="s">
        <v>327</v>
      </c>
      <c r="BQ51" s="13">
        <v>18195586</v>
      </c>
      <c r="BR51" s="12"/>
      <c r="BS51" s="13">
        <v>68803</v>
      </c>
      <c r="BT51" s="12" t="s">
        <v>359</v>
      </c>
      <c r="BU51" s="12">
        <v>3.35</v>
      </c>
      <c r="BZ51" s="13"/>
      <c r="CA51" s="12"/>
      <c r="CB51" s="13"/>
      <c r="CC51" s="12"/>
      <c r="CD51" s="12"/>
      <c r="CJ51" s="4">
        <v>17406119</v>
      </c>
      <c r="CK51" s="12" t="s">
        <v>12</v>
      </c>
      <c r="CL51" s="4">
        <v>70058</v>
      </c>
      <c r="CM51" s="12"/>
      <c r="CN51" s="12">
        <v>3.38</v>
      </c>
    </row>
    <row r="52" spans="1:94" customFormat="1" ht="19.95" customHeight="1" x14ac:dyDescent="0.3">
      <c r="A52" s="12"/>
      <c r="B52" s="12"/>
      <c r="C52" s="12"/>
      <c r="D52" s="12"/>
      <c r="E52" s="28"/>
      <c r="F52" s="28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>
        <v>7306633</v>
      </c>
      <c r="R52" s="12"/>
      <c r="S52" s="12">
        <v>1788</v>
      </c>
      <c r="T52" s="12" t="s">
        <v>186</v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P52" s="12"/>
      <c r="AQ52" s="12"/>
      <c r="AR52" s="12"/>
      <c r="AS52" s="12"/>
      <c r="AU52" s="13">
        <v>5831004</v>
      </c>
      <c r="AV52" s="12" t="s">
        <v>264</v>
      </c>
      <c r="AW52" s="13">
        <v>17590</v>
      </c>
      <c r="AX52" s="12" t="s">
        <v>260</v>
      </c>
      <c r="BB52" s="12"/>
      <c r="BC52" s="12"/>
      <c r="BD52" s="27"/>
      <c r="BE52" s="12"/>
      <c r="BI52" s="12"/>
      <c r="BJ52" s="12"/>
      <c r="BK52" s="27"/>
      <c r="BL52" s="12"/>
      <c r="BQ52" s="13">
        <v>18606574</v>
      </c>
      <c r="BR52" s="12"/>
      <c r="BS52" s="13">
        <v>68310</v>
      </c>
      <c r="BT52" s="12" t="s">
        <v>358</v>
      </c>
      <c r="BU52" s="12">
        <v>3.19</v>
      </c>
      <c r="BZ52" s="13"/>
      <c r="CA52" s="12"/>
      <c r="CB52" s="13"/>
      <c r="CC52" s="12"/>
      <c r="CD52" s="12"/>
      <c r="CJ52" s="13"/>
      <c r="CK52" s="12"/>
      <c r="CL52" s="13"/>
      <c r="CM52" s="12"/>
      <c r="CN52" s="12"/>
    </row>
    <row r="53" spans="1:94" customFormat="1" ht="19.95" customHeight="1" x14ac:dyDescent="0.3">
      <c r="A53" s="12"/>
      <c r="B53" s="12"/>
      <c r="C53" s="12"/>
      <c r="D53" s="12"/>
      <c r="E53" s="28"/>
      <c r="F53" s="28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>
        <v>7235648</v>
      </c>
      <c r="R53" s="12"/>
      <c r="S53" s="12">
        <v>1168</v>
      </c>
      <c r="T53" s="12" t="s">
        <v>187</v>
      </c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P53" s="12"/>
      <c r="AQ53" s="12"/>
      <c r="AR53" s="12"/>
      <c r="AS53" s="12"/>
      <c r="AU53" s="13">
        <v>5720813</v>
      </c>
      <c r="AV53" s="12" t="s">
        <v>265</v>
      </c>
      <c r="AW53" s="13">
        <v>14302</v>
      </c>
      <c r="AX53" s="12" t="s">
        <v>259</v>
      </c>
      <c r="AZ53" s="1"/>
      <c r="BB53" s="12"/>
      <c r="BC53" s="12"/>
      <c r="BD53" s="27"/>
      <c r="BE53" s="12"/>
      <c r="BI53" s="12"/>
      <c r="BJ53" s="12"/>
      <c r="BK53" s="27"/>
      <c r="BL53" s="12"/>
      <c r="BQ53" s="13">
        <v>17304220</v>
      </c>
      <c r="BR53" s="12"/>
      <c r="BS53" s="13">
        <v>122765</v>
      </c>
      <c r="BT53" s="12" t="s">
        <v>373</v>
      </c>
      <c r="BU53" s="12">
        <v>6.55</v>
      </c>
      <c r="BZ53" s="13"/>
      <c r="CA53" s="12"/>
      <c r="CB53" s="13"/>
      <c r="CC53" s="12"/>
      <c r="CD53" s="12"/>
      <c r="CJ53" s="13"/>
      <c r="CK53" s="12"/>
      <c r="CL53" s="13"/>
      <c r="CM53" s="12"/>
      <c r="CN53" s="12"/>
    </row>
    <row r="54" spans="1:94" customFormat="1" ht="19.95" customHeight="1" x14ac:dyDescent="0.3">
      <c r="A54" s="12"/>
      <c r="B54" s="12"/>
      <c r="C54" s="12"/>
      <c r="D54" s="12"/>
      <c r="E54" s="28"/>
      <c r="F54" s="28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>
        <v>7291206</v>
      </c>
      <c r="R54" s="12"/>
      <c r="S54" s="12">
        <v>1677</v>
      </c>
      <c r="T54" s="12" t="s">
        <v>188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P54" s="12"/>
      <c r="AQ54" s="12"/>
      <c r="AR54" s="12"/>
      <c r="AS54" s="12"/>
      <c r="AU54" s="12"/>
      <c r="AV54" s="12"/>
      <c r="AW54" s="12"/>
      <c r="AX54" s="12"/>
      <c r="AZ54" s="1"/>
      <c r="BB54" s="12"/>
      <c r="BC54" s="12"/>
      <c r="BD54" s="27"/>
      <c r="BE54" s="12"/>
      <c r="BI54" s="12"/>
      <c r="BJ54" s="12"/>
      <c r="BK54" s="27"/>
      <c r="BL54" s="12"/>
      <c r="BQ54" s="13">
        <v>17394664</v>
      </c>
      <c r="BR54" s="12"/>
      <c r="BS54" s="13">
        <v>196423</v>
      </c>
      <c r="BT54" s="12" t="s">
        <v>374</v>
      </c>
      <c r="BU54" s="12">
        <v>7.29</v>
      </c>
      <c r="BZ54" s="13"/>
      <c r="CA54" s="12"/>
      <c r="CB54" s="13"/>
      <c r="CC54" s="12"/>
      <c r="CD54" s="12"/>
      <c r="CJ54" s="13"/>
      <c r="CK54" s="12"/>
      <c r="CL54" s="13"/>
      <c r="CM54" s="12"/>
      <c r="CN54" s="12"/>
    </row>
    <row r="55" spans="1:94" customFormat="1" ht="19.95" customHeight="1" x14ac:dyDescent="0.3">
      <c r="A55" s="12"/>
      <c r="B55" s="12"/>
      <c r="C55" s="12"/>
      <c r="D55" s="12"/>
      <c r="E55" s="28"/>
      <c r="F55" s="28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P55" s="12"/>
      <c r="AQ55" s="12"/>
      <c r="AR55" s="12"/>
      <c r="AS55" s="12"/>
      <c r="AU55" s="12"/>
      <c r="AV55" s="12"/>
      <c r="AW55" s="12"/>
      <c r="AX55" s="12"/>
      <c r="AZ55" s="1"/>
      <c r="BB55" s="12"/>
      <c r="BC55" s="12"/>
      <c r="BD55" s="27"/>
      <c r="BE55" s="12"/>
      <c r="BI55" s="12"/>
      <c r="BJ55" s="12"/>
      <c r="BK55" s="27"/>
      <c r="BL55" s="12"/>
      <c r="BQ55" s="13">
        <v>16989757</v>
      </c>
      <c r="BR55" s="12"/>
      <c r="BS55" s="13">
        <v>337485</v>
      </c>
      <c r="BT55" s="12" t="s">
        <v>375</v>
      </c>
      <c r="BU55" s="12">
        <v>11.89</v>
      </c>
      <c r="BZ55" s="13"/>
      <c r="CA55" s="12"/>
      <c r="CB55" s="13"/>
      <c r="CC55" s="12"/>
      <c r="CD55" s="12"/>
      <c r="CJ55" s="13"/>
      <c r="CK55" s="12"/>
      <c r="CL55" s="13"/>
      <c r="CM55" s="12"/>
      <c r="CN55" s="12"/>
    </row>
    <row r="56" spans="1:94" customFormat="1" ht="19.95" customHeight="1" x14ac:dyDescent="0.3">
      <c r="A56" s="12"/>
      <c r="B56" s="12"/>
      <c r="C56" s="12"/>
      <c r="D56" s="12"/>
      <c r="E56" s="28"/>
      <c r="F56" s="28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P56" s="12"/>
      <c r="AQ56" s="12"/>
      <c r="AR56" s="12"/>
      <c r="AS56" s="12"/>
      <c r="AU56" s="12"/>
      <c r="AV56" s="12"/>
      <c r="AW56" s="12"/>
      <c r="AX56" s="12"/>
      <c r="BB56" s="12"/>
      <c r="BC56" s="12"/>
      <c r="BD56" s="27"/>
      <c r="BE56" s="12"/>
      <c r="BI56" s="12"/>
      <c r="BJ56" s="12"/>
      <c r="BK56" s="27"/>
      <c r="BL56" s="12"/>
      <c r="BQ56" s="13">
        <v>17504340</v>
      </c>
      <c r="BR56" s="12" t="s">
        <v>376</v>
      </c>
      <c r="BS56" s="13"/>
      <c r="BT56" s="12" t="s">
        <v>377</v>
      </c>
      <c r="BU56" s="12">
        <v>3.41</v>
      </c>
      <c r="BV56" s="13">
        <v>284892</v>
      </c>
      <c r="BZ56" s="13"/>
      <c r="CA56" s="12"/>
      <c r="CB56" s="13"/>
      <c r="CC56" s="12"/>
      <c r="CD56" s="12"/>
      <c r="CJ56" s="13"/>
      <c r="CK56" s="12"/>
      <c r="CL56" s="13"/>
      <c r="CM56" s="12"/>
      <c r="CN56" s="12"/>
      <c r="CO56" s="13"/>
    </row>
    <row r="57" spans="1:94" customFormat="1" ht="19.95" customHeight="1" x14ac:dyDescent="0.3">
      <c r="A57" s="12"/>
      <c r="B57" s="12"/>
      <c r="C57" s="12"/>
      <c r="D57" s="12"/>
      <c r="E57" s="28"/>
      <c r="F57" s="28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P57" s="12"/>
      <c r="AQ57" s="12"/>
      <c r="AR57" s="12"/>
      <c r="AS57" s="12"/>
      <c r="AU57" s="12"/>
      <c r="AV57" s="12"/>
      <c r="AW57" s="12"/>
      <c r="AX57" s="12"/>
      <c r="BB57" s="12"/>
      <c r="BC57" s="12"/>
      <c r="BD57" s="27"/>
      <c r="BE57" s="12"/>
      <c r="BI57" s="12"/>
      <c r="BJ57" s="12"/>
      <c r="BK57" s="27"/>
      <c r="BL57" s="12"/>
      <c r="BQ57" s="13">
        <v>17719106</v>
      </c>
      <c r="BR57" s="12"/>
      <c r="BS57" s="13">
        <v>967349</v>
      </c>
      <c r="BT57" s="12" t="s">
        <v>378</v>
      </c>
      <c r="BU57" s="12">
        <v>36.92</v>
      </c>
      <c r="BZ57" s="13"/>
      <c r="CA57" s="12"/>
      <c r="CB57" s="13"/>
      <c r="CC57" s="12"/>
      <c r="CD57" s="12"/>
      <c r="CJ57" s="13"/>
      <c r="CK57" s="12"/>
      <c r="CL57" s="13"/>
      <c r="CM57" s="12"/>
      <c r="CN57" s="12"/>
    </row>
    <row r="58" spans="1:94" customFormat="1" ht="19.9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P58" s="12"/>
      <c r="AQ58" s="12"/>
      <c r="AR58" s="12"/>
      <c r="AS58" s="12"/>
      <c r="AU58" s="12" t="s">
        <v>290</v>
      </c>
      <c r="AV58" s="12"/>
      <c r="AW58" s="27"/>
      <c r="AX58" s="12"/>
      <c r="BB58" s="12"/>
      <c r="BC58" s="12"/>
      <c r="BD58" s="27"/>
      <c r="BE58" s="12"/>
      <c r="BI58" s="12"/>
      <c r="BJ58" s="12"/>
      <c r="BK58" s="27"/>
      <c r="BL58" s="12"/>
      <c r="BQ58" s="13">
        <v>17442616</v>
      </c>
      <c r="BR58" s="12"/>
      <c r="BS58" s="13">
        <v>1576690</v>
      </c>
      <c r="BT58" s="12" t="s">
        <v>379</v>
      </c>
      <c r="BU58" s="12">
        <v>62.08</v>
      </c>
      <c r="BZ58" s="13"/>
      <c r="CA58" s="12"/>
      <c r="CB58" s="13"/>
      <c r="CC58" s="12"/>
      <c r="CD58" s="12"/>
      <c r="CJ58" s="13"/>
      <c r="CK58" s="12"/>
      <c r="CL58" s="13"/>
      <c r="CM58" s="12"/>
      <c r="CN58" s="12"/>
    </row>
    <row r="59" spans="1:94" customFormat="1" ht="19.9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P59" s="12"/>
      <c r="AQ59" s="12"/>
      <c r="AR59" s="12"/>
      <c r="AS59" s="12"/>
      <c r="AU59" s="13">
        <v>5758395</v>
      </c>
      <c r="AV59" s="12" t="s">
        <v>107</v>
      </c>
      <c r="AW59" s="13">
        <v>22156</v>
      </c>
      <c r="AX59" s="12" t="s">
        <v>279</v>
      </c>
      <c r="BB59" s="12"/>
      <c r="BC59" s="12"/>
      <c r="BD59" s="27"/>
      <c r="BE59" s="12"/>
      <c r="BI59" s="12"/>
      <c r="BJ59" s="12"/>
      <c r="BK59" s="27"/>
      <c r="BL59" s="12"/>
      <c r="BQ59" s="13">
        <v>18006173</v>
      </c>
      <c r="BR59" s="12" t="s">
        <v>376</v>
      </c>
      <c r="BS59" s="13"/>
      <c r="BT59" s="12" t="s">
        <v>380</v>
      </c>
      <c r="BU59" s="12">
        <v>25.11</v>
      </c>
      <c r="BV59" s="13">
        <v>757068</v>
      </c>
      <c r="BZ59" s="13"/>
      <c r="CA59" s="12"/>
      <c r="CB59" s="13"/>
      <c r="CC59" s="12"/>
      <c r="CD59" s="12"/>
      <c r="CJ59" s="13"/>
      <c r="CK59" s="12"/>
      <c r="CL59" s="13"/>
      <c r="CM59" s="12"/>
      <c r="CN59" s="12"/>
      <c r="CO59" s="13"/>
    </row>
    <row r="60" spans="1:94" customFormat="1" ht="19.9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P60" s="12"/>
      <c r="AQ60" s="12"/>
      <c r="AR60" s="12"/>
      <c r="AS60" s="12"/>
      <c r="AU60" s="13">
        <v>5868634</v>
      </c>
      <c r="AV60" s="12" t="s">
        <v>287</v>
      </c>
      <c r="AW60" s="13">
        <v>36777</v>
      </c>
      <c r="AX60" s="12" t="s">
        <v>280</v>
      </c>
      <c r="BB60" s="12"/>
      <c r="BC60" s="12"/>
      <c r="BD60" s="12"/>
      <c r="BE60" s="12"/>
      <c r="BI60" s="12"/>
      <c r="BJ60" s="12"/>
      <c r="BK60" s="12"/>
      <c r="BL60" s="12"/>
      <c r="BQ60" s="13">
        <v>17371902</v>
      </c>
      <c r="BR60" s="12"/>
      <c r="BS60" s="13"/>
      <c r="BT60" s="12" t="s">
        <v>381</v>
      </c>
      <c r="BU60" s="12"/>
      <c r="BV60" s="13">
        <v>1936993</v>
      </c>
      <c r="BZ60" s="13"/>
      <c r="CA60" s="12"/>
      <c r="CB60" s="13"/>
      <c r="CC60" s="12"/>
      <c r="CD60" s="12"/>
      <c r="CJ60" s="13"/>
      <c r="CK60" s="12"/>
      <c r="CL60" s="13"/>
      <c r="CM60" s="12"/>
      <c r="CN60" s="12"/>
      <c r="CO60" s="13"/>
    </row>
    <row r="61" spans="1:94" customFormat="1" ht="19.95" customHeight="1" x14ac:dyDescent="0.3">
      <c r="AU61" s="13">
        <v>5905847</v>
      </c>
      <c r="AV61" s="12" t="s">
        <v>288</v>
      </c>
      <c r="AW61" s="13">
        <v>51793</v>
      </c>
      <c r="AX61" s="12" t="s">
        <v>281</v>
      </c>
      <c r="BB61" s="12"/>
      <c r="BC61" s="12"/>
      <c r="BD61" s="12"/>
      <c r="BE61" s="12"/>
      <c r="BI61" s="12"/>
      <c r="BJ61" s="12"/>
      <c r="BK61" s="12"/>
      <c r="BL61" s="12"/>
      <c r="BQ61" s="12"/>
      <c r="BR61" s="12"/>
      <c r="BS61" s="12"/>
      <c r="BT61" s="12"/>
      <c r="BU61" s="12"/>
      <c r="BZ61" s="12"/>
      <c r="CA61" s="12"/>
      <c r="CB61" s="12"/>
      <c r="CC61" s="12"/>
      <c r="CD61" s="12"/>
      <c r="CJ61" s="12"/>
      <c r="CK61" s="12"/>
      <c r="CL61" s="12"/>
      <c r="CM61" s="12"/>
      <c r="CN61" s="12"/>
    </row>
    <row r="62" spans="1:94" s="7" customFormat="1" ht="19.95" customHeight="1" x14ac:dyDescent="0.3">
      <c r="A62"/>
      <c r="B62"/>
      <c r="C62"/>
      <c r="D62"/>
      <c r="E62" s="5"/>
      <c r="F62" s="5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13">
        <v>5971152</v>
      </c>
      <c r="AV62" s="12" t="s">
        <v>289</v>
      </c>
      <c r="AW62" s="13">
        <v>103406</v>
      </c>
      <c r="AX62" s="12" t="s">
        <v>282</v>
      </c>
      <c r="AY62"/>
      <c r="AZ62"/>
      <c r="BA62"/>
      <c r="BB62" s="12"/>
      <c r="BC62" s="12"/>
      <c r="BD62" s="12"/>
      <c r="BE62" s="12"/>
      <c r="BF62"/>
      <c r="BG62"/>
      <c r="BH62"/>
      <c r="BI62" s="12"/>
      <c r="BJ62" s="12"/>
      <c r="BK62" s="12"/>
      <c r="BL62" s="12"/>
      <c r="BM62"/>
      <c r="BQ62" s="12"/>
      <c r="BR62" s="12"/>
      <c r="BS62" s="12"/>
      <c r="BT62" s="12"/>
      <c r="BU62" s="12"/>
      <c r="BV62"/>
      <c r="BW62"/>
      <c r="BY62"/>
      <c r="BZ62" s="12"/>
      <c r="CA62" s="12"/>
      <c r="CB62" s="12"/>
      <c r="CC62" s="12"/>
      <c r="CD62" s="12"/>
      <c r="CE62"/>
      <c r="CF62"/>
      <c r="CJ62" s="12"/>
      <c r="CK62" s="12"/>
      <c r="CL62" s="12"/>
      <c r="CM62" s="12"/>
      <c r="CN62" s="12"/>
      <c r="CO62"/>
      <c r="CP62"/>
    </row>
    <row r="63" spans="1:94" s="7" customFormat="1" ht="19.95" customHeight="1" x14ac:dyDescent="0.3">
      <c r="A63"/>
      <c r="B63"/>
      <c r="C63"/>
      <c r="D63"/>
      <c r="E63" s="5"/>
      <c r="F63" s="5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13">
        <v>6284592</v>
      </c>
      <c r="AV63" s="12" t="s">
        <v>111</v>
      </c>
      <c r="AW63" s="13">
        <v>184602</v>
      </c>
      <c r="AX63" s="12" t="s">
        <v>283</v>
      </c>
      <c r="AY63"/>
      <c r="AZ63"/>
      <c r="BA63"/>
      <c r="BB63" s="12"/>
      <c r="BC63" s="12"/>
      <c r="BD63" s="12"/>
      <c r="BE63" s="12"/>
      <c r="BF63"/>
      <c r="BG63"/>
      <c r="BH63"/>
      <c r="BI63" s="12"/>
      <c r="BJ63" s="12"/>
      <c r="BK63" s="12"/>
      <c r="BL63" s="12"/>
      <c r="BM63"/>
      <c r="BQ63" s="12"/>
      <c r="BR63" s="12"/>
      <c r="BS63" s="12"/>
      <c r="BT63" s="12"/>
      <c r="BU63" s="12"/>
      <c r="BZ63" s="12"/>
      <c r="CA63" s="12"/>
      <c r="CB63" s="12"/>
      <c r="CC63" s="12"/>
      <c r="CD63" s="12"/>
      <c r="CJ63" s="12"/>
      <c r="CK63" s="12"/>
      <c r="CL63" s="12"/>
      <c r="CM63" s="12"/>
      <c r="CN63" s="12"/>
    </row>
    <row r="64" spans="1:94" ht="19.95" customHeight="1" x14ac:dyDescent="0.3">
      <c r="AU64" s="13">
        <v>6268898</v>
      </c>
      <c r="AV64" s="12" t="s">
        <v>112</v>
      </c>
      <c r="AW64" s="13">
        <v>329538</v>
      </c>
      <c r="AX64" s="12" t="s">
        <v>284</v>
      </c>
      <c r="BB64" s="12"/>
      <c r="BC64" s="12"/>
      <c r="BD64" s="12"/>
      <c r="BE64" s="12"/>
      <c r="BI64" s="12"/>
      <c r="BJ64" s="12"/>
      <c r="BK64" s="12"/>
      <c r="BL64" s="12"/>
      <c r="BM64"/>
      <c r="BQ64" s="13">
        <v>18169695</v>
      </c>
      <c r="BR64" s="12" t="s">
        <v>241</v>
      </c>
      <c r="BS64" s="13">
        <v>101917</v>
      </c>
      <c r="BT64" s="12" t="s">
        <v>354</v>
      </c>
      <c r="BU64" s="12"/>
      <c r="BV64" s="7"/>
      <c r="BW64" t="s">
        <v>382</v>
      </c>
      <c r="BY64" s="7"/>
      <c r="BZ64" s="13"/>
      <c r="CA64" s="12"/>
      <c r="CB64" s="13"/>
      <c r="CC64" s="12"/>
      <c r="CD64" s="12"/>
      <c r="CE64" s="7"/>
      <c r="CF64"/>
      <c r="CJ64" s="13"/>
      <c r="CK64" s="12"/>
      <c r="CL64" s="13"/>
      <c r="CM64" s="12"/>
      <c r="CN64" s="12"/>
      <c r="CO64" s="7"/>
      <c r="CP64"/>
    </row>
    <row r="65" spans="47:94" ht="19.95" customHeight="1" x14ac:dyDescent="0.3">
      <c r="AU65" s="13">
        <v>6273346</v>
      </c>
      <c r="AV65" s="12" t="s">
        <v>113</v>
      </c>
      <c r="AW65" s="13">
        <v>494014</v>
      </c>
      <c r="AX65" s="12" t="s">
        <v>285</v>
      </c>
      <c r="BB65" s="12"/>
      <c r="BC65" s="12"/>
      <c r="BD65" s="12"/>
      <c r="BE65" s="12"/>
      <c r="BI65" s="12"/>
      <c r="BJ65" s="12"/>
      <c r="BK65" s="12"/>
      <c r="BL65" s="12"/>
      <c r="BM65"/>
      <c r="BQ65" s="13">
        <v>18330013</v>
      </c>
      <c r="BR65" s="12" t="s">
        <v>241</v>
      </c>
      <c r="BS65" s="13">
        <v>99450</v>
      </c>
      <c r="BT65" s="12" t="s">
        <v>355</v>
      </c>
      <c r="BU65" s="12"/>
      <c r="BW65" s="1">
        <f>100*(_xlfn.STDEV.P(BS64:BS67)/AVERAGE(BS64:BS67))</f>
        <v>4.9361179886359094</v>
      </c>
      <c r="BZ65" s="13"/>
      <c r="CA65" s="12"/>
      <c r="CB65" s="13"/>
      <c r="CC65" s="12"/>
      <c r="CD65" s="12"/>
      <c r="CJ65" s="13"/>
      <c r="CK65" s="12"/>
      <c r="CL65" s="13"/>
      <c r="CM65" s="12"/>
      <c r="CN65" s="12"/>
    </row>
    <row r="66" spans="47:94" ht="19.95" customHeight="1" x14ac:dyDescent="0.3">
      <c r="AU66" s="13">
        <v>6158756</v>
      </c>
      <c r="AV66" s="12" t="s">
        <v>114</v>
      </c>
      <c r="AW66" s="13">
        <v>674581</v>
      </c>
      <c r="AX66" s="12" t="s">
        <v>286</v>
      </c>
      <c r="BB66" s="12"/>
      <c r="BC66" s="12"/>
      <c r="BD66" s="12"/>
      <c r="BE66" s="12"/>
      <c r="BI66" s="12"/>
      <c r="BJ66" s="12"/>
      <c r="BK66" s="12"/>
      <c r="BL66" s="12"/>
      <c r="BM66"/>
      <c r="BQ66" s="13">
        <v>18142107</v>
      </c>
      <c r="BR66" s="12" t="s">
        <v>241</v>
      </c>
      <c r="BS66" s="13">
        <v>95425</v>
      </c>
      <c r="BT66" s="12" t="s">
        <v>356</v>
      </c>
      <c r="BU66" s="12"/>
      <c r="BZ66" s="13"/>
      <c r="CA66" s="12"/>
      <c r="CB66" s="13"/>
      <c r="CC66" s="12"/>
      <c r="CD66" s="12"/>
      <c r="CJ66" s="13"/>
      <c r="CK66" s="12"/>
      <c r="CL66" s="13"/>
      <c r="CM66" s="12"/>
      <c r="CN66" s="12"/>
    </row>
    <row r="67" spans="47:94" ht="19.95" customHeight="1" x14ac:dyDescent="0.3">
      <c r="BL67"/>
      <c r="BM67"/>
      <c r="BQ67" s="13">
        <v>18519788</v>
      </c>
      <c r="BR67" s="12" t="s">
        <v>241</v>
      </c>
      <c r="BS67" s="13">
        <v>89316</v>
      </c>
      <c r="BT67" s="12" t="s">
        <v>357</v>
      </c>
      <c r="BU67" s="12"/>
      <c r="BZ67" s="13"/>
      <c r="CA67" s="12"/>
      <c r="CB67" s="13"/>
      <c r="CC67" s="12"/>
      <c r="CD67" s="12"/>
      <c r="CJ67" s="13"/>
      <c r="CK67" s="12"/>
      <c r="CL67" s="13"/>
      <c r="CM67" s="12"/>
      <c r="CN67" s="12"/>
    </row>
    <row r="68" spans="47:94" ht="19.95" customHeight="1" x14ac:dyDescent="0.3">
      <c r="BQ68" s="13">
        <v>2433787</v>
      </c>
      <c r="BR68" s="12" t="s">
        <v>369</v>
      </c>
      <c r="BS68" s="13">
        <v>15580</v>
      </c>
      <c r="BT68" s="12" t="s">
        <v>383</v>
      </c>
      <c r="BU68" s="9"/>
      <c r="BW68" t="s">
        <v>384</v>
      </c>
      <c r="BZ68" s="13"/>
      <c r="CA68" s="12"/>
      <c r="CB68" s="13"/>
      <c r="CC68" s="12"/>
      <c r="CD68" s="9"/>
      <c r="CF68"/>
      <c r="CJ68" s="13"/>
      <c r="CK68" s="12"/>
      <c r="CL68" s="13"/>
      <c r="CM68" s="12"/>
      <c r="CN68" s="9"/>
      <c r="CP68"/>
    </row>
    <row r="69" spans="47:94" ht="19.95" customHeight="1" x14ac:dyDescent="0.3">
      <c r="BQ69" s="13">
        <v>2647239</v>
      </c>
      <c r="BR69" s="12" t="s">
        <v>385</v>
      </c>
      <c r="BS69" s="13">
        <v>11564</v>
      </c>
      <c r="BT69" s="12" t="s">
        <v>386</v>
      </c>
      <c r="BU69" s="9"/>
      <c r="BW69" s="1">
        <f>100*(_xlfn.STDEV.P(BS68:BS72)/AVERAGE(BS68:BS72))</f>
        <v>23.785632693835058</v>
      </c>
      <c r="BZ69" s="13"/>
      <c r="CA69" s="12"/>
      <c r="CB69" s="13"/>
      <c r="CC69" s="12"/>
      <c r="CD69" s="9"/>
      <c r="CJ69" s="13"/>
      <c r="CK69" s="12"/>
      <c r="CL69" s="13"/>
      <c r="CM69" s="12"/>
      <c r="CN69" s="9"/>
    </row>
    <row r="70" spans="47:94" ht="19.95" customHeight="1" x14ac:dyDescent="0.3">
      <c r="BQ70" s="13">
        <v>3779332</v>
      </c>
      <c r="BR70" s="12" t="s">
        <v>387</v>
      </c>
      <c r="BS70" s="13">
        <v>24089</v>
      </c>
      <c r="BT70" s="12" t="s">
        <v>388</v>
      </c>
      <c r="BU70" s="9"/>
      <c r="BZ70" s="13"/>
      <c r="CA70" s="12"/>
      <c r="CB70" s="13"/>
      <c r="CC70" s="12"/>
      <c r="CD70" s="9"/>
      <c r="CJ70" s="13"/>
      <c r="CK70" s="12"/>
      <c r="CL70" s="13"/>
      <c r="CM70" s="12"/>
      <c r="CN70" s="9"/>
    </row>
    <row r="71" spans="47:94" ht="19.95" customHeight="1" x14ac:dyDescent="0.3">
      <c r="BQ71" s="13">
        <v>4594293</v>
      </c>
      <c r="BR71" s="12" t="s">
        <v>389</v>
      </c>
      <c r="BS71" s="13">
        <v>16824</v>
      </c>
      <c r="BT71" s="12" t="s">
        <v>390</v>
      </c>
      <c r="BU71" s="9"/>
      <c r="BZ71" s="13"/>
      <c r="CA71" s="12"/>
      <c r="CB71" s="13"/>
      <c r="CC71" s="12"/>
      <c r="CD71" s="9"/>
      <c r="CJ71" s="13"/>
      <c r="CK71" s="12"/>
      <c r="CL71" s="13"/>
      <c r="CM71" s="12"/>
      <c r="CN71" s="9"/>
    </row>
    <row r="72" spans="47:94" ht="19.95" customHeight="1" x14ac:dyDescent="0.3">
      <c r="BQ72" s="13">
        <v>2732299</v>
      </c>
      <c r="BR72" s="12" t="s">
        <v>391</v>
      </c>
      <c r="BS72" s="13">
        <v>19475</v>
      </c>
      <c r="BT72" s="12" t="s">
        <v>392</v>
      </c>
      <c r="BU72" s="9"/>
      <c r="BZ72" s="13"/>
      <c r="CA72" s="12"/>
      <c r="CB72" s="13"/>
      <c r="CC72" s="12"/>
      <c r="CD72" s="9"/>
      <c r="CJ72" s="13"/>
      <c r="CK72" s="12"/>
      <c r="CL72" s="13"/>
      <c r="CM72" s="12"/>
      <c r="CN72" s="9"/>
    </row>
    <row r="73" spans="47:94" ht="19.95" customHeight="1" x14ac:dyDescent="0.3">
      <c r="BQ73" s="13" t="s">
        <v>18</v>
      </c>
      <c r="BR73" s="12" t="s">
        <v>393</v>
      </c>
      <c r="BS73" s="13">
        <v>6675</v>
      </c>
      <c r="BT73" s="12" t="s">
        <v>394</v>
      </c>
      <c r="BU73" s="9"/>
      <c r="BZ73" s="13"/>
      <c r="CA73" s="12"/>
      <c r="CB73" s="13"/>
      <c r="CC73" s="12"/>
      <c r="CD73" s="9"/>
      <c r="CJ73" s="13"/>
      <c r="CK73" s="12"/>
      <c r="CL73" s="13"/>
      <c r="CM73" s="12"/>
      <c r="CN73" s="9"/>
    </row>
    <row r="74" spans="47:94" ht="19.95" customHeight="1" x14ac:dyDescent="0.3"/>
    <row r="75" spans="47:94" ht="19.95" customHeight="1" x14ac:dyDescent="0.3"/>
    <row r="76" spans="47:94" ht="19.95" customHeight="1" x14ac:dyDescent="0.3"/>
    <row r="77" spans="47:94" ht="19.95" customHeight="1" x14ac:dyDescent="0.3"/>
    <row r="78" spans="47:94" ht="19.95" customHeight="1" x14ac:dyDescent="0.3"/>
    <row r="79" spans="47:94" ht="19.95" customHeight="1" x14ac:dyDescent="0.3"/>
    <row r="80" spans="47:94" ht="19.95" customHeight="1" x14ac:dyDescent="0.3"/>
    <row r="81" ht="19.95" customHeight="1" x14ac:dyDescent="0.3"/>
    <row r="82" ht="19.95" customHeight="1" x14ac:dyDescent="0.3"/>
    <row r="83" ht="19.95" customHeight="1" x14ac:dyDescent="0.3"/>
    <row r="84" ht="19.95" customHeight="1" x14ac:dyDescent="0.3"/>
    <row r="85" ht="19.95" customHeight="1" x14ac:dyDescent="0.3"/>
    <row r="86" ht="19.95" customHeight="1" x14ac:dyDescent="0.3"/>
    <row r="87" ht="19.95" customHeight="1" x14ac:dyDescent="0.3"/>
    <row r="88" ht="19.95" customHeight="1" x14ac:dyDescent="0.3"/>
    <row r="89" ht="19.95" customHeight="1" x14ac:dyDescent="0.3"/>
    <row r="90" ht="19.95" customHeight="1" x14ac:dyDescent="0.3"/>
    <row r="91" ht="19.95" customHeight="1" x14ac:dyDescent="0.3"/>
    <row r="92" ht="19.95" customHeight="1" x14ac:dyDescent="0.3"/>
    <row r="93" ht="19.95" customHeight="1" x14ac:dyDescent="0.3"/>
    <row r="94" ht="19.95" customHeight="1" x14ac:dyDescent="0.3"/>
    <row r="95" ht="19.95" customHeight="1" x14ac:dyDescent="0.3"/>
    <row r="96" ht="19.95" customHeight="1" x14ac:dyDescent="0.3"/>
    <row r="97" ht="19.95" customHeight="1" x14ac:dyDescent="0.3"/>
    <row r="98" ht="19.95" customHeight="1" x14ac:dyDescent="0.3"/>
  </sheetData>
  <printOptions gridLines="1"/>
  <pageMargins left="0.7" right="0.7" top="0.75" bottom="0.75" header="0.3" footer="0.3"/>
  <pageSetup scale="3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5C8F-A20A-48AC-82B2-85C7CA994534}">
  <sheetPr>
    <pageSetUpPr fitToPage="1"/>
  </sheetPr>
  <dimension ref="A32:AV110"/>
  <sheetViews>
    <sheetView topLeftCell="W50" zoomScale="90" zoomScaleNormal="90" zoomScalePageLayoutView="85" workbookViewId="0">
      <selection activeCell="AF103" sqref="AF103"/>
    </sheetView>
  </sheetViews>
  <sheetFormatPr defaultColWidth="8.77734375" defaultRowHeight="15.6" x14ac:dyDescent="0.3"/>
  <cols>
    <col min="1" max="1" width="9.21875" style="41" customWidth="1"/>
    <col min="2" max="2" width="27.77734375" style="41" customWidth="1"/>
    <col min="3" max="4" width="17.44140625" style="41" customWidth="1"/>
    <col min="5" max="5" width="8.77734375" style="41"/>
    <col min="6" max="6" width="7.5546875" style="41" customWidth="1"/>
    <col min="7" max="7" width="6.44140625" style="41" customWidth="1"/>
    <col min="8" max="9" width="10.77734375" style="41" customWidth="1"/>
    <col min="10" max="10" width="11.77734375" style="41" customWidth="1"/>
    <col min="11" max="11" width="5" style="41" customWidth="1"/>
    <col min="12" max="12" width="8.77734375" style="41" customWidth="1"/>
    <col min="13" max="13" width="10.44140625" style="42" customWidth="1"/>
    <col min="14" max="14" width="9.6640625" style="42" customWidth="1"/>
    <col min="15" max="15" width="8.77734375" style="41"/>
    <col min="16" max="16" width="20.77734375" style="41" customWidth="1"/>
    <col min="17" max="17" width="24.5546875" style="41" customWidth="1"/>
    <col min="18" max="18" width="17.5546875" style="41" customWidth="1"/>
    <col min="19" max="19" width="8.77734375" style="41"/>
    <col min="20" max="21" width="8.77734375" style="43"/>
    <col min="22" max="22" width="11.21875" style="43" customWidth="1"/>
    <col min="23" max="23" width="10.77734375" style="43" customWidth="1"/>
    <col min="24" max="29" width="8.77734375" style="43"/>
    <col min="31" max="32" width="8.77734375" style="43"/>
    <col min="33" max="33" width="11.5546875" style="43" customWidth="1"/>
    <col min="34" max="179" width="8.77734375" style="43"/>
    <col min="180" max="180" width="24.77734375" style="43" customWidth="1"/>
    <col min="181" max="181" width="13.44140625" style="43" customWidth="1"/>
    <col min="182" max="182" width="8.77734375" style="43"/>
    <col min="183" max="183" width="6.77734375" style="43" customWidth="1"/>
    <col min="184" max="184" width="6.44140625" style="43" customWidth="1"/>
    <col min="185" max="185" width="8.21875" style="43" customWidth="1"/>
    <col min="186" max="186" width="6.77734375" style="43" customWidth="1"/>
    <col min="187" max="187" width="4.77734375" style="43" customWidth="1"/>
    <col min="188" max="189" width="5" style="43" customWidth="1"/>
    <col min="190" max="190" width="8.77734375" style="43"/>
    <col min="191" max="191" width="10.44140625" style="43" customWidth="1"/>
    <col min="192" max="192" width="3.77734375" style="43" customWidth="1"/>
    <col min="193" max="194" width="8.77734375" style="43"/>
    <col min="195" max="195" width="3.77734375" style="43" customWidth="1"/>
    <col min="196" max="435" width="8.77734375" style="43"/>
    <col min="436" max="436" width="24.77734375" style="43" customWidth="1"/>
    <col min="437" max="437" width="13.44140625" style="43" customWidth="1"/>
    <col min="438" max="438" width="8.77734375" style="43"/>
    <col min="439" max="439" width="6.77734375" style="43" customWidth="1"/>
    <col min="440" max="440" width="6.44140625" style="43" customWidth="1"/>
    <col min="441" max="441" width="8.21875" style="43" customWidth="1"/>
    <col min="442" max="442" width="6.77734375" style="43" customWidth="1"/>
    <col min="443" max="443" width="4.77734375" style="43" customWidth="1"/>
    <col min="444" max="445" width="5" style="43" customWidth="1"/>
    <col min="446" max="446" width="8.77734375" style="43"/>
    <col min="447" max="447" width="10.44140625" style="43" customWidth="1"/>
    <col min="448" max="448" width="3.77734375" style="43" customWidth="1"/>
    <col min="449" max="450" width="8.77734375" style="43"/>
    <col min="451" max="451" width="3.77734375" style="43" customWidth="1"/>
    <col min="452" max="691" width="8.77734375" style="43"/>
    <col min="692" max="692" width="24.77734375" style="43" customWidth="1"/>
    <col min="693" max="693" width="13.44140625" style="43" customWidth="1"/>
    <col min="694" max="694" width="8.77734375" style="43"/>
    <col min="695" max="695" width="6.77734375" style="43" customWidth="1"/>
    <col min="696" max="696" width="6.44140625" style="43" customWidth="1"/>
    <col min="697" max="697" width="8.21875" style="43" customWidth="1"/>
    <col min="698" max="698" width="6.77734375" style="43" customWidth="1"/>
    <col min="699" max="699" width="4.77734375" style="43" customWidth="1"/>
    <col min="700" max="701" width="5" style="43" customWidth="1"/>
    <col min="702" max="702" width="8.77734375" style="43"/>
    <col min="703" max="703" width="10.44140625" style="43" customWidth="1"/>
    <col min="704" max="704" width="3.77734375" style="43" customWidth="1"/>
    <col min="705" max="706" width="8.77734375" style="43"/>
    <col min="707" max="707" width="3.77734375" style="43" customWidth="1"/>
    <col min="708" max="947" width="8.77734375" style="43"/>
    <col min="948" max="948" width="24.77734375" style="43" customWidth="1"/>
    <col min="949" max="949" width="13.44140625" style="43" customWidth="1"/>
    <col min="950" max="950" width="8.77734375" style="43"/>
    <col min="951" max="951" width="6.77734375" style="43" customWidth="1"/>
    <col min="952" max="952" width="6.44140625" style="43" customWidth="1"/>
    <col min="953" max="953" width="8.21875" style="43" customWidth="1"/>
    <col min="954" max="954" width="6.77734375" style="43" customWidth="1"/>
    <col min="955" max="955" width="4.77734375" style="43" customWidth="1"/>
    <col min="956" max="957" width="5" style="43" customWidth="1"/>
    <col min="958" max="958" width="8.77734375" style="43"/>
    <col min="959" max="959" width="10.44140625" style="43" customWidth="1"/>
    <col min="960" max="960" width="3.77734375" style="43" customWidth="1"/>
    <col min="961" max="962" width="8.77734375" style="43"/>
    <col min="963" max="963" width="3.77734375" style="43" customWidth="1"/>
    <col min="964" max="1203" width="8.77734375" style="43"/>
    <col min="1204" max="1204" width="24.77734375" style="43" customWidth="1"/>
    <col min="1205" max="1205" width="13.44140625" style="43" customWidth="1"/>
    <col min="1206" max="1206" width="8.77734375" style="43"/>
    <col min="1207" max="1207" width="6.77734375" style="43" customWidth="1"/>
    <col min="1208" max="1208" width="6.44140625" style="43" customWidth="1"/>
    <col min="1209" max="1209" width="8.21875" style="43" customWidth="1"/>
    <col min="1210" max="1210" width="6.77734375" style="43" customWidth="1"/>
    <col min="1211" max="1211" width="4.77734375" style="43" customWidth="1"/>
    <col min="1212" max="1213" width="5" style="43" customWidth="1"/>
    <col min="1214" max="1214" width="8.77734375" style="43"/>
    <col min="1215" max="1215" width="10.44140625" style="43" customWidth="1"/>
    <col min="1216" max="1216" width="3.77734375" style="43" customWidth="1"/>
    <col min="1217" max="1218" width="8.77734375" style="43"/>
    <col min="1219" max="1219" width="3.77734375" style="43" customWidth="1"/>
    <col min="1220" max="1459" width="8.77734375" style="43"/>
    <col min="1460" max="1460" width="24.77734375" style="43" customWidth="1"/>
    <col min="1461" max="1461" width="13.44140625" style="43" customWidth="1"/>
    <col min="1462" max="1462" width="8.77734375" style="43"/>
    <col min="1463" max="1463" width="6.77734375" style="43" customWidth="1"/>
    <col min="1464" max="1464" width="6.44140625" style="43" customWidth="1"/>
    <col min="1465" max="1465" width="8.21875" style="43" customWidth="1"/>
    <col min="1466" max="1466" width="6.77734375" style="43" customWidth="1"/>
    <col min="1467" max="1467" width="4.77734375" style="43" customWidth="1"/>
    <col min="1468" max="1469" width="5" style="43" customWidth="1"/>
    <col min="1470" max="1470" width="8.77734375" style="43"/>
    <col min="1471" max="1471" width="10.44140625" style="43" customWidth="1"/>
    <col min="1472" max="1472" width="3.77734375" style="43" customWidth="1"/>
    <col min="1473" max="1474" width="8.77734375" style="43"/>
    <col min="1475" max="1475" width="3.77734375" style="43" customWidth="1"/>
    <col min="1476" max="1715" width="8.77734375" style="43"/>
    <col min="1716" max="1716" width="24.77734375" style="43" customWidth="1"/>
    <col min="1717" max="1717" width="13.44140625" style="43" customWidth="1"/>
    <col min="1718" max="1718" width="8.77734375" style="43"/>
    <col min="1719" max="1719" width="6.77734375" style="43" customWidth="1"/>
    <col min="1720" max="1720" width="6.44140625" style="43" customWidth="1"/>
    <col min="1721" max="1721" width="8.21875" style="43" customWidth="1"/>
    <col min="1722" max="1722" width="6.77734375" style="43" customWidth="1"/>
    <col min="1723" max="1723" width="4.77734375" style="43" customWidth="1"/>
    <col min="1724" max="1725" width="5" style="43" customWidth="1"/>
    <col min="1726" max="1726" width="8.77734375" style="43"/>
    <col min="1727" max="1727" width="10.44140625" style="43" customWidth="1"/>
    <col min="1728" max="1728" width="3.77734375" style="43" customWidth="1"/>
    <col min="1729" max="1730" width="8.77734375" style="43"/>
    <col min="1731" max="1731" width="3.77734375" style="43" customWidth="1"/>
    <col min="1732" max="1971" width="8.77734375" style="43"/>
    <col min="1972" max="1972" width="24.77734375" style="43" customWidth="1"/>
    <col min="1973" max="1973" width="13.44140625" style="43" customWidth="1"/>
    <col min="1974" max="1974" width="8.77734375" style="43"/>
    <col min="1975" max="1975" width="6.77734375" style="43" customWidth="1"/>
    <col min="1976" max="1976" width="6.44140625" style="43" customWidth="1"/>
    <col min="1977" max="1977" width="8.21875" style="43" customWidth="1"/>
    <col min="1978" max="1978" width="6.77734375" style="43" customWidth="1"/>
    <col min="1979" max="1979" width="4.77734375" style="43" customWidth="1"/>
    <col min="1980" max="1981" width="5" style="43" customWidth="1"/>
    <col min="1982" max="1982" width="8.77734375" style="43"/>
    <col min="1983" max="1983" width="10.44140625" style="43" customWidth="1"/>
    <col min="1984" max="1984" width="3.77734375" style="43" customWidth="1"/>
    <col min="1985" max="1986" width="8.77734375" style="43"/>
    <col min="1987" max="1987" width="3.77734375" style="43" customWidth="1"/>
    <col min="1988" max="2227" width="8.77734375" style="43"/>
    <col min="2228" max="2228" width="24.77734375" style="43" customWidth="1"/>
    <col min="2229" max="2229" width="13.44140625" style="43" customWidth="1"/>
    <col min="2230" max="2230" width="8.77734375" style="43"/>
    <col min="2231" max="2231" width="6.77734375" style="43" customWidth="1"/>
    <col min="2232" max="2232" width="6.44140625" style="43" customWidth="1"/>
    <col min="2233" max="2233" width="8.21875" style="43" customWidth="1"/>
    <col min="2234" max="2234" width="6.77734375" style="43" customWidth="1"/>
    <col min="2235" max="2235" width="4.77734375" style="43" customWidth="1"/>
    <col min="2236" max="2237" width="5" style="43" customWidth="1"/>
    <col min="2238" max="2238" width="8.77734375" style="43"/>
    <col min="2239" max="2239" width="10.44140625" style="43" customWidth="1"/>
    <col min="2240" max="2240" width="3.77734375" style="43" customWidth="1"/>
    <col min="2241" max="2242" width="8.77734375" style="43"/>
    <col min="2243" max="2243" width="3.77734375" style="43" customWidth="1"/>
    <col min="2244" max="2483" width="8.77734375" style="43"/>
    <col min="2484" max="2484" width="24.77734375" style="43" customWidth="1"/>
    <col min="2485" max="2485" width="13.44140625" style="43" customWidth="1"/>
    <col min="2486" max="2486" width="8.77734375" style="43"/>
    <col min="2487" max="2487" width="6.77734375" style="43" customWidth="1"/>
    <col min="2488" max="2488" width="6.44140625" style="43" customWidth="1"/>
    <col min="2489" max="2489" width="8.21875" style="43" customWidth="1"/>
    <col min="2490" max="2490" width="6.77734375" style="43" customWidth="1"/>
    <col min="2491" max="2491" width="4.77734375" style="43" customWidth="1"/>
    <col min="2492" max="2493" width="5" style="43" customWidth="1"/>
    <col min="2494" max="2494" width="8.77734375" style="43"/>
    <col min="2495" max="2495" width="10.44140625" style="43" customWidth="1"/>
    <col min="2496" max="2496" width="3.77734375" style="43" customWidth="1"/>
    <col min="2497" max="2498" width="8.77734375" style="43"/>
    <col min="2499" max="2499" width="3.77734375" style="43" customWidth="1"/>
    <col min="2500" max="2739" width="8.77734375" style="43"/>
    <col min="2740" max="2740" width="24.77734375" style="43" customWidth="1"/>
    <col min="2741" max="2741" width="13.44140625" style="43" customWidth="1"/>
    <col min="2742" max="2742" width="8.77734375" style="43"/>
    <col min="2743" max="2743" width="6.77734375" style="43" customWidth="1"/>
    <col min="2744" max="2744" width="6.44140625" style="43" customWidth="1"/>
    <col min="2745" max="2745" width="8.21875" style="43" customWidth="1"/>
    <col min="2746" max="2746" width="6.77734375" style="43" customWidth="1"/>
    <col min="2747" max="2747" width="4.77734375" style="43" customWidth="1"/>
    <col min="2748" max="2749" width="5" style="43" customWidth="1"/>
    <col min="2750" max="2750" width="8.77734375" style="43"/>
    <col min="2751" max="2751" width="10.44140625" style="43" customWidth="1"/>
    <col min="2752" max="2752" width="3.77734375" style="43" customWidth="1"/>
    <col min="2753" max="2754" width="8.77734375" style="43"/>
    <col min="2755" max="2755" width="3.77734375" style="43" customWidth="1"/>
    <col min="2756" max="2995" width="8.77734375" style="43"/>
    <col min="2996" max="2996" width="24.77734375" style="43" customWidth="1"/>
    <col min="2997" max="2997" width="13.44140625" style="43" customWidth="1"/>
    <col min="2998" max="2998" width="8.77734375" style="43"/>
    <col min="2999" max="2999" width="6.77734375" style="43" customWidth="1"/>
    <col min="3000" max="3000" width="6.44140625" style="43" customWidth="1"/>
    <col min="3001" max="3001" width="8.21875" style="43" customWidth="1"/>
    <col min="3002" max="3002" width="6.77734375" style="43" customWidth="1"/>
    <col min="3003" max="3003" width="4.77734375" style="43" customWidth="1"/>
    <col min="3004" max="3005" width="5" style="43" customWidth="1"/>
    <col min="3006" max="3006" width="8.77734375" style="43"/>
    <col min="3007" max="3007" width="10.44140625" style="43" customWidth="1"/>
    <col min="3008" max="3008" width="3.77734375" style="43" customWidth="1"/>
    <col min="3009" max="3010" width="8.77734375" style="43"/>
    <col min="3011" max="3011" width="3.77734375" style="43" customWidth="1"/>
    <col min="3012" max="3251" width="8.77734375" style="43"/>
    <col min="3252" max="3252" width="24.77734375" style="43" customWidth="1"/>
    <col min="3253" max="3253" width="13.44140625" style="43" customWidth="1"/>
    <col min="3254" max="3254" width="8.77734375" style="43"/>
    <col min="3255" max="3255" width="6.77734375" style="43" customWidth="1"/>
    <col min="3256" max="3256" width="6.44140625" style="43" customWidth="1"/>
    <col min="3257" max="3257" width="8.21875" style="43" customWidth="1"/>
    <col min="3258" max="3258" width="6.77734375" style="43" customWidth="1"/>
    <col min="3259" max="3259" width="4.77734375" style="43" customWidth="1"/>
    <col min="3260" max="3261" width="5" style="43" customWidth="1"/>
    <col min="3262" max="3262" width="8.77734375" style="43"/>
    <col min="3263" max="3263" width="10.44140625" style="43" customWidth="1"/>
    <col min="3264" max="3264" width="3.77734375" style="43" customWidth="1"/>
    <col min="3265" max="3266" width="8.77734375" style="43"/>
    <col min="3267" max="3267" width="3.77734375" style="43" customWidth="1"/>
    <col min="3268" max="3507" width="8.77734375" style="43"/>
    <col min="3508" max="3508" width="24.77734375" style="43" customWidth="1"/>
    <col min="3509" max="3509" width="13.44140625" style="43" customWidth="1"/>
    <col min="3510" max="3510" width="8.77734375" style="43"/>
    <col min="3511" max="3511" width="6.77734375" style="43" customWidth="1"/>
    <col min="3512" max="3512" width="6.44140625" style="43" customWidth="1"/>
    <col min="3513" max="3513" width="8.21875" style="43" customWidth="1"/>
    <col min="3514" max="3514" width="6.77734375" style="43" customWidth="1"/>
    <col min="3515" max="3515" width="4.77734375" style="43" customWidth="1"/>
    <col min="3516" max="3517" width="5" style="43" customWidth="1"/>
    <col min="3518" max="3518" width="8.77734375" style="43"/>
    <col min="3519" max="3519" width="10.44140625" style="43" customWidth="1"/>
    <col min="3520" max="3520" width="3.77734375" style="43" customWidth="1"/>
    <col min="3521" max="3522" width="8.77734375" style="43"/>
    <col min="3523" max="3523" width="3.77734375" style="43" customWidth="1"/>
    <col min="3524" max="3763" width="8.77734375" style="43"/>
    <col min="3764" max="3764" width="24.77734375" style="43" customWidth="1"/>
    <col min="3765" max="3765" width="13.44140625" style="43" customWidth="1"/>
    <col min="3766" max="3766" width="8.77734375" style="43"/>
    <col min="3767" max="3767" width="6.77734375" style="43" customWidth="1"/>
    <col min="3768" max="3768" width="6.44140625" style="43" customWidth="1"/>
    <col min="3769" max="3769" width="8.21875" style="43" customWidth="1"/>
    <col min="3770" max="3770" width="6.77734375" style="43" customWidth="1"/>
    <col min="3771" max="3771" width="4.77734375" style="43" customWidth="1"/>
    <col min="3772" max="3773" width="5" style="43" customWidth="1"/>
    <col min="3774" max="3774" width="8.77734375" style="43"/>
    <col min="3775" max="3775" width="10.44140625" style="43" customWidth="1"/>
    <col min="3776" max="3776" width="3.77734375" style="43" customWidth="1"/>
    <col min="3777" max="3778" width="8.77734375" style="43"/>
    <col min="3779" max="3779" width="3.77734375" style="43" customWidth="1"/>
    <col min="3780" max="4019" width="8.77734375" style="43"/>
    <col min="4020" max="4020" width="24.77734375" style="43" customWidth="1"/>
    <col min="4021" max="4021" width="13.44140625" style="43" customWidth="1"/>
    <col min="4022" max="4022" width="8.77734375" style="43"/>
    <col min="4023" max="4023" width="6.77734375" style="43" customWidth="1"/>
    <col min="4024" max="4024" width="6.44140625" style="43" customWidth="1"/>
    <col min="4025" max="4025" width="8.21875" style="43" customWidth="1"/>
    <col min="4026" max="4026" width="6.77734375" style="43" customWidth="1"/>
    <col min="4027" max="4027" width="4.77734375" style="43" customWidth="1"/>
    <col min="4028" max="4029" width="5" style="43" customWidth="1"/>
    <col min="4030" max="4030" width="8.77734375" style="43"/>
    <col min="4031" max="4031" width="10.44140625" style="43" customWidth="1"/>
    <col min="4032" max="4032" width="3.77734375" style="43" customWidth="1"/>
    <col min="4033" max="4034" width="8.77734375" style="43"/>
    <col min="4035" max="4035" width="3.77734375" style="43" customWidth="1"/>
    <col min="4036" max="4275" width="8.77734375" style="43"/>
    <col min="4276" max="4276" width="24.77734375" style="43" customWidth="1"/>
    <col min="4277" max="4277" width="13.44140625" style="43" customWidth="1"/>
    <col min="4278" max="4278" width="8.77734375" style="43"/>
    <col min="4279" max="4279" width="6.77734375" style="43" customWidth="1"/>
    <col min="4280" max="4280" width="6.44140625" style="43" customWidth="1"/>
    <col min="4281" max="4281" width="8.21875" style="43" customWidth="1"/>
    <col min="4282" max="4282" width="6.77734375" style="43" customWidth="1"/>
    <col min="4283" max="4283" width="4.77734375" style="43" customWidth="1"/>
    <col min="4284" max="4285" width="5" style="43" customWidth="1"/>
    <col min="4286" max="4286" width="8.77734375" style="43"/>
    <col min="4287" max="4287" width="10.44140625" style="43" customWidth="1"/>
    <col min="4288" max="4288" width="3.77734375" style="43" customWidth="1"/>
    <col min="4289" max="4290" width="8.77734375" style="43"/>
    <col min="4291" max="4291" width="3.77734375" style="43" customWidth="1"/>
    <col min="4292" max="4531" width="8.77734375" style="43"/>
    <col min="4532" max="4532" width="24.77734375" style="43" customWidth="1"/>
    <col min="4533" max="4533" width="13.44140625" style="43" customWidth="1"/>
    <col min="4534" max="4534" width="8.77734375" style="43"/>
    <col min="4535" max="4535" width="6.77734375" style="43" customWidth="1"/>
    <col min="4536" max="4536" width="6.44140625" style="43" customWidth="1"/>
    <col min="4537" max="4537" width="8.21875" style="43" customWidth="1"/>
    <col min="4538" max="4538" width="6.77734375" style="43" customWidth="1"/>
    <col min="4539" max="4539" width="4.77734375" style="43" customWidth="1"/>
    <col min="4540" max="4541" width="5" style="43" customWidth="1"/>
    <col min="4542" max="4542" width="8.77734375" style="43"/>
    <col min="4543" max="4543" width="10.44140625" style="43" customWidth="1"/>
    <col min="4544" max="4544" width="3.77734375" style="43" customWidth="1"/>
    <col min="4545" max="4546" width="8.77734375" style="43"/>
    <col min="4547" max="4547" width="3.77734375" style="43" customWidth="1"/>
    <col min="4548" max="4787" width="8.77734375" style="43"/>
    <col min="4788" max="4788" width="24.77734375" style="43" customWidth="1"/>
    <col min="4789" max="4789" width="13.44140625" style="43" customWidth="1"/>
    <col min="4790" max="4790" width="8.77734375" style="43"/>
    <col min="4791" max="4791" width="6.77734375" style="43" customWidth="1"/>
    <col min="4792" max="4792" width="6.44140625" style="43" customWidth="1"/>
    <col min="4793" max="4793" width="8.21875" style="43" customWidth="1"/>
    <col min="4794" max="4794" width="6.77734375" style="43" customWidth="1"/>
    <col min="4795" max="4795" width="4.77734375" style="43" customWidth="1"/>
    <col min="4796" max="4797" width="5" style="43" customWidth="1"/>
    <col min="4798" max="4798" width="8.77734375" style="43"/>
    <col min="4799" max="4799" width="10.44140625" style="43" customWidth="1"/>
    <col min="4800" max="4800" width="3.77734375" style="43" customWidth="1"/>
    <col min="4801" max="4802" width="8.77734375" style="43"/>
    <col min="4803" max="4803" width="3.77734375" style="43" customWidth="1"/>
    <col min="4804" max="5043" width="8.77734375" style="43"/>
    <col min="5044" max="5044" width="24.77734375" style="43" customWidth="1"/>
    <col min="5045" max="5045" width="13.44140625" style="43" customWidth="1"/>
    <col min="5046" max="5046" width="8.77734375" style="43"/>
    <col min="5047" max="5047" width="6.77734375" style="43" customWidth="1"/>
    <col min="5048" max="5048" width="6.44140625" style="43" customWidth="1"/>
    <col min="5049" max="5049" width="8.21875" style="43" customWidth="1"/>
    <col min="5050" max="5050" width="6.77734375" style="43" customWidth="1"/>
    <col min="5051" max="5051" width="4.77734375" style="43" customWidth="1"/>
    <col min="5052" max="5053" width="5" style="43" customWidth="1"/>
    <col min="5054" max="5054" width="8.77734375" style="43"/>
    <col min="5055" max="5055" width="10.44140625" style="43" customWidth="1"/>
    <col min="5056" max="5056" width="3.77734375" style="43" customWidth="1"/>
    <col min="5057" max="5058" width="8.77734375" style="43"/>
    <col min="5059" max="5059" width="3.77734375" style="43" customWidth="1"/>
    <col min="5060" max="5299" width="8.77734375" style="43"/>
    <col min="5300" max="5300" width="24.77734375" style="43" customWidth="1"/>
    <col min="5301" max="5301" width="13.44140625" style="43" customWidth="1"/>
    <col min="5302" max="5302" width="8.77734375" style="43"/>
    <col min="5303" max="5303" width="6.77734375" style="43" customWidth="1"/>
    <col min="5304" max="5304" width="6.44140625" style="43" customWidth="1"/>
    <col min="5305" max="5305" width="8.21875" style="43" customWidth="1"/>
    <col min="5306" max="5306" width="6.77734375" style="43" customWidth="1"/>
    <col min="5307" max="5307" width="4.77734375" style="43" customWidth="1"/>
    <col min="5308" max="5309" width="5" style="43" customWidth="1"/>
    <col min="5310" max="5310" width="8.77734375" style="43"/>
    <col min="5311" max="5311" width="10.44140625" style="43" customWidth="1"/>
    <col min="5312" max="5312" width="3.77734375" style="43" customWidth="1"/>
    <col min="5313" max="5314" width="8.77734375" style="43"/>
    <col min="5315" max="5315" width="3.77734375" style="43" customWidth="1"/>
    <col min="5316" max="5555" width="8.77734375" style="43"/>
    <col min="5556" max="5556" width="24.77734375" style="43" customWidth="1"/>
    <col min="5557" max="5557" width="13.44140625" style="43" customWidth="1"/>
    <col min="5558" max="5558" width="8.77734375" style="43"/>
    <col min="5559" max="5559" width="6.77734375" style="43" customWidth="1"/>
    <col min="5560" max="5560" width="6.44140625" style="43" customWidth="1"/>
    <col min="5561" max="5561" width="8.21875" style="43" customWidth="1"/>
    <col min="5562" max="5562" width="6.77734375" style="43" customWidth="1"/>
    <col min="5563" max="5563" width="4.77734375" style="43" customWidth="1"/>
    <col min="5564" max="5565" width="5" style="43" customWidth="1"/>
    <col min="5566" max="5566" width="8.77734375" style="43"/>
    <col min="5567" max="5567" width="10.44140625" style="43" customWidth="1"/>
    <col min="5568" max="5568" width="3.77734375" style="43" customWidth="1"/>
    <col min="5569" max="5570" width="8.77734375" style="43"/>
    <col min="5571" max="5571" width="3.77734375" style="43" customWidth="1"/>
    <col min="5572" max="5811" width="8.77734375" style="43"/>
    <col min="5812" max="5812" width="24.77734375" style="43" customWidth="1"/>
    <col min="5813" max="5813" width="13.44140625" style="43" customWidth="1"/>
    <col min="5814" max="5814" width="8.77734375" style="43"/>
    <col min="5815" max="5815" width="6.77734375" style="43" customWidth="1"/>
    <col min="5816" max="5816" width="6.44140625" style="43" customWidth="1"/>
    <col min="5817" max="5817" width="8.21875" style="43" customWidth="1"/>
    <col min="5818" max="5818" width="6.77734375" style="43" customWidth="1"/>
    <col min="5819" max="5819" width="4.77734375" style="43" customWidth="1"/>
    <col min="5820" max="5821" width="5" style="43" customWidth="1"/>
    <col min="5822" max="5822" width="8.77734375" style="43"/>
    <col min="5823" max="5823" width="10.44140625" style="43" customWidth="1"/>
    <col min="5824" max="5824" width="3.77734375" style="43" customWidth="1"/>
    <col min="5825" max="5826" width="8.77734375" style="43"/>
    <col min="5827" max="5827" width="3.77734375" style="43" customWidth="1"/>
    <col min="5828" max="6067" width="8.77734375" style="43"/>
    <col min="6068" max="6068" width="24.77734375" style="43" customWidth="1"/>
    <col min="6069" max="6069" width="13.44140625" style="43" customWidth="1"/>
    <col min="6070" max="6070" width="8.77734375" style="43"/>
    <col min="6071" max="6071" width="6.77734375" style="43" customWidth="1"/>
    <col min="6072" max="6072" width="6.44140625" style="43" customWidth="1"/>
    <col min="6073" max="6073" width="8.21875" style="43" customWidth="1"/>
    <col min="6074" max="6074" width="6.77734375" style="43" customWidth="1"/>
    <col min="6075" max="6075" width="4.77734375" style="43" customWidth="1"/>
    <col min="6076" max="6077" width="5" style="43" customWidth="1"/>
    <col min="6078" max="6078" width="8.77734375" style="43"/>
    <col min="6079" max="6079" width="10.44140625" style="43" customWidth="1"/>
    <col min="6080" max="6080" width="3.77734375" style="43" customWidth="1"/>
    <col min="6081" max="6082" width="8.77734375" style="43"/>
    <col min="6083" max="6083" width="3.77734375" style="43" customWidth="1"/>
    <col min="6084" max="6323" width="8.77734375" style="43"/>
    <col min="6324" max="6324" width="24.77734375" style="43" customWidth="1"/>
    <col min="6325" max="6325" width="13.44140625" style="43" customWidth="1"/>
    <col min="6326" max="6326" width="8.77734375" style="43"/>
    <col min="6327" max="6327" width="6.77734375" style="43" customWidth="1"/>
    <col min="6328" max="6328" width="6.44140625" style="43" customWidth="1"/>
    <col min="6329" max="6329" width="8.21875" style="43" customWidth="1"/>
    <col min="6330" max="6330" width="6.77734375" style="43" customWidth="1"/>
    <col min="6331" max="6331" width="4.77734375" style="43" customWidth="1"/>
    <col min="6332" max="6333" width="5" style="43" customWidth="1"/>
    <col min="6334" max="6334" width="8.77734375" style="43"/>
    <col min="6335" max="6335" width="10.44140625" style="43" customWidth="1"/>
    <col min="6336" max="6336" width="3.77734375" style="43" customWidth="1"/>
    <col min="6337" max="6338" width="8.77734375" style="43"/>
    <col min="6339" max="6339" width="3.77734375" style="43" customWidth="1"/>
    <col min="6340" max="6579" width="8.77734375" style="43"/>
    <col min="6580" max="6580" width="24.77734375" style="43" customWidth="1"/>
    <col min="6581" max="6581" width="13.44140625" style="43" customWidth="1"/>
    <col min="6582" max="6582" width="8.77734375" style="43"/>
    <col min="6583" max="6583" width="6.77734375" style="43" customWidth="1"/>
    <col min="6584" max="6584" width="6.44140625" style="43" customWidth="1"/>
    <col min="6585" max="6585" width="8.21875" style="43" customWidth="1"/>
    <col min="6586" max="6586" width="6.77734375" style="43" customWidth="1"/>
    <col min="6587" max="6587" width="4.77734375" style="43" customWidth="1"/>
    <col min="6588" max="6589" width="5" style="43" customWidth="1"/>
    <col min="6590" max="6590" width="8.77734375" style="43"/>
    <col min="6591" max="6591" width="10.44140625" style="43" customWidth="1"/>
    <col min="6592" max="6592" width="3.77734375" style="43" customWidth="1"/>
    <col min="6593" max="6594" width="8.77734375" style="43"/>
    <col min="6595" max="6595" width="3.77734375" style="43" customWidth="1"/>
    <col min="6596" max="6835" width="8.77734375" style="43"/>
    <col min="6836" max="6836" width="24.77734375" style="43" customWidth="1"/>
    <col min="6837" max="6837" width="13.44140625" style="43" customWidth="1"/>
    <col min="6838" max="6838" width="8.77734375" style="43"/>
    <col min="6839" max="6839" width="6.77734375" style="43" customWidth="1"/>
    <col min="6840" max="6840" width="6.44140625" style="43" customWidth="1"/>
    <col min="6841" max="6841" width="8.21875" style="43" customWidth="1"/>
    <col min="6842" max="6842" width="6.77734375" style="43" customWidth="1"/>
    <col min="6843" max="6843" width="4.77734375" style="43" customWidth="1"/>
    <col min="6844" max="6845" width="5" style="43" customWidth="1"/>
    <col min="6846" max="6846" width="8.77734375" style="43"/>
    <col min="6847" max="6847" width="10.44140625" style="43" customWidth="1"/>
    <col min="6848" max="6848" width="3.77734375" style="43" customWidth="1"/>
    <col min="6849" max="6850" width="8.77734375" style="43"/>
    <col min="6851" max="6851" width="3.77734375" style="43" customWidth="1"/>
    <col min="6852" max="7091" width="8.77734375" style="43"/>
    <col min="7092" max="7092" width="24.77734375" style="43" customWidth="1"/>
    <col min="7093" max="7093" width="13.44140625" style="43" customWidth="1"/>
    <col min="7094" max="7094" width="8.77734375" style="43"/>
    <col min="7095" max="7095" width="6.77734375" style="43" customWidth="1"/>
    <col min="7096" max="7096" width="6.44140625" style="43" customWidth="1"/>
    <col min="7097" max="7097" width="8.21875" style="43" customWidth="1"/>
    <col min="7098" max="7098" width="6.77734375" style="43" customWidth="1"/>
    <col min="7099" max="7099" width="4.77734375" style="43" customWidth="1"/>
    <col min="7100" max="7101" width="5" style="43" customWidth="1"/>
    <col min="7102" max="7102" width="8.77734375" style="43"/>
    <col min="7103" max="7103" width="10.44140625" style="43" customWidth="1"/>
    <col min="7104" max="7104" width="3.77734375" style="43" customWidth="1"/>
    <col min="7105" max="7106" width="8.77734375" style="43"/>
    <col min="7107" max="7107" width="3.77734375" style="43" customWidth="1"/>
    <col min="7108" max="7347" width="8.77734375" style="43"/>
    <col min="7348" max="7348" width="24.77734375" style="43" customWidth="1"/>
    <col min="7349" max="7349" width="13.44140625" style="43" customWidth="1"/>
    <col min="7350" max="7350" width="8.77734375" style="43"/>
    <col min="7351" max="7351" width="6.77734375" style="43" customWidth="1"/>
    <col min="7352" max="7352" width="6.44140625" style="43" customWidth="1"/>
    <col min="7353" max="7353" width="8.21875" style="43" customWidth="1"/>
    <col min="7354" max="7354" width="6.77734375" style="43" customWidth="1"/>
    <col min="7355" max="7355" width="4.77734375" style="43" customWidth="1"/>
    <col min="7356" max="7357" width="5" style="43" customWidth="1"/>
    <col min="7358" max="7358" width="8.77734375" style="43"/>
    <col min="7359" max="7359" width="10.44140625" style="43" customWidth="1"/>
    <col min="7360" max="7360" width="3.77734375" style="43" customWidth="1"/>
    <col min="7361" max="7362" width="8.77734375" style="43"/>
    <col min="7363" max="7363" width="3.77734375" style="43" customWidth="1"/>
    <col min="7364" max="7603" width="8.77734375" style="43"/>
    <col min="7604" max="7604" width="24.77734375" style="43" customWidth="1"/>
    <col min="7605" max="7605" width="13.44140625" style="43" customWidth="1"/>
    <col min="7606" max="7606" width="8.77734375" style="43"/>
    <col min="7607" max="7607" width="6.77734375" style="43" customWidth="1"/>
    <col min="7608" max="7608" width="6.44140625" style="43" customWidth="1"/>
    <col min="7609" max="7609" width="8.21875" style="43" customWidth="1"/>
    <col min="7610" max="7610" width="6.77734375" style="43" customWidth="1"/>
    <col min="7611" max="7611" width="4.77734375" style="43" customWidth="1"/>
    <col min="7612" max="7613" width="5" style="43" customWidth="1"/>
    <col min="7614" max="7614" width="8.77734375" style="43"/>
    <col min="7615" max="7615" width="10.44140625" style="43" customWidth="1"/>
    <col min="7616" max="7616" width="3.77734375" style="43" customWidth="1"/>
    <col min="7617" max="7618" width="8.77734375" style="43"/>
    <col min="7619" max="7619" width="3.77734375" style="43" customWidth="1"/>
    <col min="7620" max="7859" width="8.77734375" style="43"/>
    <col min="7860" max="7860" width="24.77734375" style="43" customWidth="1"/>
    <col min="7861" max="7861" width="13.44140625" style="43" customWidth="1"/>
    <col min="7862" max="7862" width="8.77734375" style="43"/>
    <col min="7863" max="7863" width="6.77734375" style="43" customWidth="1"/>
    <col min="7864" max="7864" width="6.44140625" style="43" customWidth="1"/>
    <col min="7865" max="7865" width="8.21875" style="43" customWidth="1"/>
    <col min="7866" max="7866" width="6.77734375" style="43" customWidth="1"/>
    <col min="7867" max="7867" width="4.77734375" style="43" customWidth="1"/>
    <col min="7868" max="7869" width="5" style="43" customWidth="1"/>
    <col min="7870" max="7870" width="8.77734375" style="43"/>
    <col min="7871" max="7871" width="10.44140625" style="43" customWidth="1"/>
    <col min="7872" max="7872" width="3.77734375" style="43" customWidth="1"/>
    <col min="7873" max="7874" width="8.77734375" style="43"/>
    <col min="7875" max="7875" width="3.77734375" style="43" customWidth="1"/>
    <col min="7876" max="8115" width="8.77734375" style="43"/>
    <col min="8116" max="8116" width="24.77734375" style="43" customWidth="1"/>
    <col min="8117" max="8117" width="13.44140625" style="43" customWidth="1"/>
    <col min="8118" max="8118" width="8.77734375" style="43"/>
    <col min="8119" max="8119" width="6.77734375" style="43" customWidth="1"/>
    <col min="8120" max="8120" width="6.44140625" style="43" customWidth="1"/>
    <col min="8121" max="8121" width="8.21875" style="43" customWidth="1"/>
    <col min="8122" max="8122" width="6.77734375" style="43" customWidth="1"/>
    <col min="8123" max="8123" width="4.77734375" style="43" customWidth="1"/>
    <col min="8124" max="8125" width="5" style="43" customWidth="1"/>
    <col min="8126" max="8126" width="8.77734375" style="43"/>
    <col min="8127" max="8127" width="10.44140625" style="43" customWidth="1"/>
    <col min="8128" max="8128" width="3.77734375" style="43" customWidth="1"/>
    <col min="8129" max="8130" width="8.77734375" style="43"/>
    <col min="8131" max="8131" width="3.77734375" style="43" customWidth="1"/>
    <col min="8132" max="8371" width="8.77734375" style="43"/>
    <col min="8372" max="8372" width="24.77734375" style="43" customWidth="1"/>
    <col min="8373" max="8373" width="13.44140625" style="43" customWidth="1"/>
    <col min="8374" max="8374" width="8.77734375" style="43"/>
    <col min="8375" max="8375" width="6.77734375" style="43" customWidth="1"/>
    <col min="8376" max="8376" width="6.44140625" style="43" customWidth="1"/>
    <col min="8377" max="8377" width="8.21875" style="43" customWidth="1"/>
    <col min="8378" max="8378" width="6.77734375" style="43" customWidth="1"/>
    <col min="8379" max="8379" width="4.77734375" style="43" customWidth="1"/>
    <col min="8380" max="8381" width="5" style="43" customWidth="1"/>
    <col min="8382" max="8382" width="8.77734375" style="43"/>
    <col min="8383" max="8383" width="10.44140625" style="43" customWidth="1"/>
    <col min="8384" max="8384" width="3.77734375" style="43" customWidth="1"/>
    <col min="8385" max="8386" width="8.77734375" style="43"/>
    <col min="8387" max="8387" width="3.77734375" style="43" customWidth="1"/>
    <col min="8388" max="8627" width="8.77734375" style="43"/>
    <col min="8628" max="8628" width="24.77734375" style="43" customWidth="1"/>
    <col min="8629" max="8629" width="13.44140625" style="43" customWidth="1"/>
    <col min="8630" max="8630" width="8.77734375" style="43"/>
    <col min="8631" max="8631" width="6.77734375" style="43" customWidth="1"/>
    <col min="8632" max="8632" width="6.44140625" style="43" customWidth="1"/>
    <col min="8633" max="8633" width="8.21875" style="43" customWidth="1"/>
    <col min="8634" max="8634" width="6.77734375" style="43" customWidth="1"/>
    <col min="8635" max="8635" width="4.77734375" style="43" customWidth="1"/>
    <col min="8636" max="8637" width="5" style="43" customWidth="1"/>
    <col min="8638" max="8638" width="8.77734375" style="43"/>
    <col min="8639" max="8639" width="10.44140625" style="43" customWidth="1"/>
    <col min="8640" max="8640" width="3.77734375" style="43" customWidth="1"/>
    <col min="8641" max="8642" width="8.77734375" style="43"/>
    <col min="8643" max="8643" width="3.77734375" style="43" customWidth="1"/>
    <col min="8644" max="8883" width="8.77734375" style="43"/>
    <col min="8884" max="8884" width="24.77734375" style="43" customWidth="1"/>
    <col min="8885" max="8885" width="13.44140625" style="43" customWidth="1"/>
    <col min="8886" max="8886" width="8.77734375" style="43"/>
    <col min="8887" max="8887" width="6.77734375" style="43" customWidth="1"/>
    <col min="8888" max="8888" width="6.44140625" style="43" customWidth="1"/>
    <col min="8889" max="8889" width="8.21875" style="43" customWidth="1"/>
    <col min="8890" max="8890" width="6.77734375" style="43" customWidth="1"/>
    <col min="8891" max="8891" width="4.77734375" style="43" customWidth="1"/>
    <col min="8892" max="8893" width="5" style="43" customWidth="1"/>
    <col min="8894" max="8894" width="8.77734375" style="43"/>
    <col min="8895" max="8895" width="10.44140625" style="43" customWidth="1"/>
    <col min="8896" max="8896" width="3.77734375" style="43" customWidth="1"/>
    <col min="8897" max="8898" width="8.77734375" style="43"/>
    <col min="8899" max="8899" width="3.77734375" style="43" customWidth="1"/>
    <col min="8900" max="9139" width="8.77734375" style="43"/>
    <col min="9140" max="9140" width="24.77734375" style="43" customWidth="1"/>
    <col min="9141" max="9141" width="13.44140625" style="43" customWidth="1"/>
    <col min="9142" max="9142" width="8.77734375" style="43"/>
    <col min="9143" max="9143" width="6.77734375" style="43" customWidth="1"/>
    <col min="9144" max="9144" width="6.44140625" style="43" customWidth="1"/>
    <col min="9145" max="9145" width="8.21875" style="43" customWidth="1"/>
    <col min="9146" max="9146" width="6.77734375" style="43" customWidth="1"/>
    <col min="9147" max="9147" width="4.77734375" style="43" customWidth="1"/>
    <col min="9148" max="9149" width="5" style="43" customWidth="1"/>
    <col min="9150" max="9150" width="8.77734375" style="43"/>
    <col min="9151" max="9151" width="10.44140625" style="43" customWidth="1"/>
    <col min="9152" max="9152" width="3.77734375" style="43" customWidth="1"/>
    <col min="9153" max="9154" width="8.77734375" style="43"/>
    <col min="9155" max="9155" width="3.77734375" style="43" customWidth="1"/>
    <col min="9156" max="9395" width="8.77734375" style="43"/>
    <col min="9396" max="9396" width="24.77734375" style="43" customWidth="1"/>
    <col min="9397" max="9397" width="13.44140625" style="43" customWidth="1"/>
    <col min="9398" max="9398" width="8.77734375" style="43"/>
    <col min="9399" max="9399" width="6.77734375" style="43" customWidth="1"/>
    <col min="9400" max="9400" width="6.44140625" style="43" customWidth="1"/>
    <col min="9401" max="9401" width="8.21875" style="43" customWidth="1"/>
    <col min="9402" max="9402" width="6.77734375" style="43" customWidth="1"/>
    <col min="9403" max="9403" width="4.77734375" style="43" customWidth="1"/>
    <col min="9404" max="9405" width="5" style="43" customWidth="1"/>
    <col min="9406" max="9406" width="8.77734375" style="43"/>
    <col min="9407" max="9407" width="10.44140625" style="43" customWidth="1"/>
    <col min="9408" max="9408" width="3.77734375" style="43" customWidth="1"/>
    <col min="9409" max="9410" width="8.77734375" style="43"/>
    <col min="9411" max="9411" width="3.77734375" style="43" customWidth="1"/>
    <col min="9412" max="9651" width="8.77734375" style="43"/>
    <col min="9652" max="9652" width="24.77734375" style="43" customWidth="1"/>
    <col min="9653" max="9653" width="13.44140625" style="43" customWidth="1"/>
    <col min="9654" max="9654" width="8.77734375" style="43"/>
    <col min="9655" max="9655" width="6.77734375" style="43" customWidth="1"/>
    <col min="9656" max="9656" width="6.44140625" style="43" customWidth="1"/>
    <col min="9657" max="9657" width="8.21875" style="43" customWidth="1"/>
    <col min="9658" max="9658" width="6.77734375" style="43" customWidth="1"/>
    <col min="9659" max="9659" width="4.77734375" style="43" customWidth="1"/>
    <col min="9660" max="9661" width="5" style="43" customWidth="1"/>
    <col min="9662" max="9662" width="8.77734375" style="43"/>
    <col min="9663" max="9663" width="10.44140625" style="43" customWidth="1"/>
    <col min="9664" max="9664" width="3.77734375" style="43" customWidth="1"/>
    <col min="9665" max="9666" width="8.77734375" style="43"/>
    <col min="9667" max="9667" width="3.77734375" style="43" customWidth="1"/>
    <col min="9668" max="9907" width="8.77734375" style="43"/>
    <col min="9908" max="9908" width="24.77734375" style="43" customWidth="1"/>
    <col min="9909" max="9909" width="13.44140625" style="43" customWidth="1"/>
    <col min="9910" max="9910" width="8.77734375" style="43"/>
    <col min="9911" max="9911" width="6.77734375" style="43" customWidth="1"/>
    <col min="9912" max="9912" width="6.44140625" style="43" customWidth="1"/>
    <col min="9913" max="9913" width="8.21875" style="43" customWidth="1"/>
    <col min="9914" max="9914" width="6.77734375" style="43" customWidth="1"/>
    <col min="9915" max="9915" width="4.77734375" style="43" customWidth="1"/>
    <col min="9916" max="9917" width="5" style="43" customWidth="1"/>
    <col min="9918" max="9918" width="8.77734375" style="43"/>
    <col min="9919" max="9919" width="10.44140625" style="43" customWidth="1"/>
    <col min="9920" max="9920" width="3.77734375" style="43" customWidth="1"/>
    <col min="9921" max="9922" width="8.77734375" style="43"/>
    <col min="9923" max="9923" width="3.77734375" style="43" customWidth="1"/>
    <col min="9924" max="10163" width="8.77734375" style="43"/>
    <col min="10164" max="10164" width="24.77734375" style="43" customWidth="1"/>
    <col min="10165" max="10165" width="13.44140625" style="43" customWidth="1"/>
    <col min="10166" max="10166" width="8.77734375" style="43"/>
    <col min="10167" max="10167" width="6.77734375" style="43" customWidth="1"/>
    <col min="10168" max="10168" width="6.44140625" style="43" customWidth="1"/>
    <col min="10169" max="10169" width="8.21875" style="43" customWidth="1"/>
    <col min="10170" max="10170" width="6.77734375" style="43" customWidth="1"/>
    <col min="10171" max="10171" width="4.77734375" style="43" customWidth="1"/>
    <col min="10172" max="10173" width="5" style="43" customWidth="1"/>
    <col min="10174" max="10174" width="8.77734375" style="43"/>
    <col min="10175" max="10175" width="10.44140625" style="43" customWidth="1"/>
    <col min="10176" max="10176" width="3.77734375" style="43" customWidth="1"/>
    <col min="10177" max="10178" width="8.77734375" style="43"/>
    <col min="10179" max="10179" width="3.77734375" style="43" customWidth="1"/>
    <col min="10180" max="10419" width="8.77734375" style="43"/>
    <col min="10420" max="10420" width="24.77734375" style="43" customWidth="1"/>
    <col min="10421" max="10421" width="13.44140625" style="43" customWidth="1"/>
    <col min="10422" max="10422" width="8.77734375" style="43"/>
    <col min="10423" max="10423" width="6.77734375" style="43" customWidth="1"/>
    <col min="10424" max="10424" width="6.44140625" style="43" customWidth="1"/>
    <col min="10425" max="10425" width="8.21875" style="43" customWidth="1"/>
    <col min="10426" max="10426" width="6.77734375" style="43" customWidth="1"/>
    <col min="10427" max="10427" width="4.77734375" style="43" customWidth="1"/>
    <col min="10428" max="10429" width="5" style="43" customWidth="1"/>
    <col min="10430" max="10430" width="8.77734375" style="43"/>
    <col min="10431" max="10431" width="10.44140625" style="43" customWidth="1"/>
    <col min="10432" max="10432" width="3.77734375" style="43" customWidth="1"/>
    <col min="10433" max="10434" width="8.77734375" style="43"/>
    <col min="10435" max="10435" width="3.77734375" style="43" customWidth="1"/>
    <col min="10436" max="10675" width="8.77734375" style="43"/>
    <col min="10676" max="10676" width="24.77734375" style="43" customWidth="1"/>
    <col min="10677" max="10677" width="13.44140625" style="43" customWidth="1"/>
    <col min="10678" max="10678" width="8.77734375" style="43"/>
    <col min="10679" max="10679" width="6.77734375" style="43" customWidth="1"/>
    <col min="10680" max="10680" width="6.44140625" style="43" customWidth="1"/>
    <col min="10681" max="10681" width="8.21875" style="43" customWidth="1"/>
    <col min="10682" max="10682" width="6.77734375" style="43" customWidth="1"/>
    <col min="10683" max="10683" width="4.77734375" style="43" customWidth="1"/>
    <col min="10684" max="10685" width="5" style="43" customWidth="1"/>
    <col min="10686" max="10686" width="8.77734375" style="43"/>
    <col min="10687" max="10687" width="10.44140625" style="43" customWidth="1"/>
    <col min="10688" max="10688" width="3.77734375" style="43" customWidth="1"/>
    <col min="10689" max="10690" width="8.77734375" style="43"/>
    <col min="10691" max="10691" width="3.77734375" style="43" customWidth="1"/>
    <col min="10692" max="10931" width="8.77734375" style="43"/>
    <col min="10932" max="10932" width="24.77734375" style="43" customWidth="1"/>
    <col min="10933" max="10933" width="13.44140625" style="43" customWidth="1"/>
    <col min="10934" max="10934" width="8.77734375" style="43"/>
    <col min="10935" max="10935" width="6.77734375" style="43" customWidth="1"/>
    <col min="10936" max="10936" width="6.44140625" style="43" customWidth="1"/>
    <col min="10937" max="10937" width="8.21875" style="43" customWidth="1"/>
    <col min="10938" max="10938" width="6.77734375" style="43" customWidth="1"/>
    <col min="10939" max="10939" width="4.77734375" style="43" customWidth="1"/>
    <col min="10940" max="10941" width="5" style="43" customWidth="1"/>
    <col min="10942" max="10942" width="8.77734375" style="43"/>
    <col min="10943" max="10943" width="10.44140625" style="43" customWidth="1"/>
    <col min="10944" max="10944" width="3.77734375" style="43" customWidth="1"/>
    <col min="10945" max="10946" width="8.77734375" style="43"/>
    <col min="10947" max="10947" width="3.77734375" style="43" customWidth="1"/>
    <col min="10948" max="11187" width="8.77734375" style="43"/>
    <col min="11188" max="11188" width="24.77734375" style="43" customWidth="1"/>
    <col min="11189" max="11189" width="13.44140625" style="43" customWidth="1"/>
    <col min="11190" max="11190" width="8.77734375" style="43"/>
    <col min="11191" max="11191" width="6.77734375" style="43" customWidth="1"/>
    <col min="11192" max="11192" width="6.44140625" style="43" customWidth="1"/>
    <col min="11193" max="11193" width="8.21875" style="43" customWidth="1"/>
    <col min="11194" max="11194" width="6.77734375" style="43" customWidth="1"/>
    <col min="11195" max="11195" width="4.77734375" style="43" customWidth="1"/>
    <col min="11196" max="11197" width="5" style="43" customWidth="1"/>
    <col min="11198" max="11198" width="8.77734375" style="43"/>
    <col min="11199" max="11199" width="10.44140625" style="43" customWidth="1"/>
    <col min="11200" max="11200" width="3.77734375" style="43" customWidth="1"/>
    <col min="11201" max="11202" width="8.77734375" style="43"/>
    <col min="11203" max="11203" width="3.77734375" style="43" customWidth="1"/>
    <col min="11204" max="11443" width="8.77734375" style="43"/>
    <col min="11444" max="11444" width="24.77734375" style="43" customWidth="1"/>
    <col min="11445" max="11445" width="13.44140625" style="43" customWidth="1"/>
    <col min="11446" max="11446" width="8.77734375" style="43"/>
    <col min="11447" max="11447" width="6.77734375" style="43" customWidth="1"/>
    <col min="11448" max="11448" width="6.44140625" style="43" customWidth="1"/>
    <col min="11449" max="11449" width="8.21875" style="43" customWidth="1"/>
    <col min="11450" max="11450" width="6.77734375" style="43" customWidth="1"/>
    <col min="11451" max="11451" width="4.77734375" style="43" customWidth="1"/>
    <col min="11452" max="11453" width="5" style="43" customWidth="1"/>
    <col min="11454" max="11454" width="8.77734375" style="43"/>
    <col min="11455" max="11455" width="10.44140625" style="43" customWidth="1"/>
    <col min="11456" max="11456" width="3.77734375" style="43" customWidth="1"/>
    <col min="11457" max="11458" width="8.77734375" style="43"/>
    <col min="11459" max="11459" width="3.77734375" style="43" customWidth="1"/>
    <col min="11460" max="11699" width="8.77734375" style="43"/>
    <col min="11700" max="11700" width="24.77734375" style="43" customWidth="1"/>
    <col min="11701" max="11701" width="13.44140625" style="43" customWidth="1"/>
    <col min="11702" max="11702" width="8.77734375" style="43"/>
    <col min="11703" max="11703" width="6.77734375" style="43" customWidth="1"/>
    <col min="11704" max="11704" width="6.44140625" style="43" customWidth="1"/>
    <col min="11705" max="11705" width="8.21875" style="43" customWidth="1"/>
    <col min="11706" max="11706" width="6.77734375" style="43" customWidth="1"/>
    <col min="11707" max="11707" width="4.77734375" style="43" customWidth="1"/>
    <col min="11708" max="11709" width="5" style="43" customWidth="1"/>
    <col min="11710" max="11710" width="8.77734375" style="43"/>
    <col min="11711" max="11711" width="10.44140625" style="43" customWidth="1"/>
    <col min="11712" max="11712" width="3.77734375" style="43" customWidth="1"/>
    <col min="11713" max="11714" width="8.77734375" style="43"/>
    <col min="11715" max="11715" width="3.77734375" style="43" customWidth="1"/>
    <col min="11716" max="11955" width="8.77734375" style="43"/>
    <col min="11956" max="11956" width="24.77734375" style="43" customWidth="1"/>
    <col min="11957" max="11957" width="13.44140625" style="43" customWidth="1"/>
    <col min="11958" max="11958" width="8.77734375" style="43"/>
    <col min="11959" max="11959" width="6.77734375" style="43" customWidth="1"/>
    <col min="11960" max="11960" width="6.44140625" style="43" customWidth="1"/>
    <col min="11961" max="11961" width="8.21875" style="43" customWidth="1"/>
    <col min="11962" max="11962" width="6.77734375" style="43" customWidth="1"/>
    <col min="11963" max="11963" width="4.77734375" style="43" customWidth="1"/>
    <col min="11964" max="11965" width="5" style="43" customWidth="1"/>
    <col min="11966" max="11966" width="8.77734375" style="43"/>
    <col min="11967" max="11967" width="10.44140625" style="43" customWidth="1"/>
    <col min="11968" max="11968" width="3.77734375" style="43" customWidth="1"/>
    <col min="11969" max="11970" width="8.77734375" style="43"/>
    <col min="11971" max="11971" width="3.77734375" style="43" customWidth="1"/>
    <col min="11972" max="12211" width="8.77734375" style="43"/>
    <col min="12212" max="12212" width="24.77734375" style="43" customWidth="1"/>
    <col min="12213" max="12213" width="13.44140625" style="43" customWidth="1"/>
    <col min="12214" max="12214" width="8.77734375" style="43"/>
    <col min="12215" max="12215" width="6.77734375" style="43" customWidth="1"/>
    <col min="12216" max="12216" width="6.44140625" style="43" customWidth="1"/>
    <col min="12217" max="12217" width="8.21875" style="43" customWidth="1"/>
    <col min="12218" max="12218" width="6.77734375" style="43" customWidth="1"/>
    <col min="12219" max="12219" width="4.77734375" style="43" customWidth="1"/>
    <col min="12220" max="12221" width="5" style="43" customWidth="1"/>
    <col min="12222" max="12222" width="8.77734375" style="43"/>
    <col min="12223" max="12223" width="10.44140625" style="43" customWidth="1"/>
    <col min="12224" max="12224" width="3.77734375" style="43" customWidth="1"/>
    <col min="12225" max="12226" width="8.77734375" style="43"/>
    <col min="12227" max="12227" width="3.77734375" style="43" customWidth="1"/>
    <col min="12228" max="12467" width="8.77734375" style="43"/>
    <col min="12468" max="12468" width="24.77734375" style="43" customWidth="1"/>
    <col min="12469" max="12469" width="13.44140625" style="43" customWidth="1"/>
    <col min="12470" max="12470" width="8.77734375" style="43"/>
    <col min="12471" max="12471" width="6.77734375" style="43" customWidth="1"/>
    <col min="12472" max="12472" width="6.44140625" style="43" customWidth="1"/>
    <col min="12473" max="12473" width="8.21875" style="43" customWidth="1"/>
    <col min="12474" max="12474" width="6.77734375" style="43" customWidth="1"/>
    <col min="12475" max="12475" width="4.77734375" style="43" customWidth="1"/>
    <col min="12476" max="12477" width="5" style="43" customWidth="1"/>
    <col min="12478" max="12478" width="8.77734375" style="43"/>
    <col min="12479" max="12479" width="10.44140625" style="43" customWidth="1"/>
    <col min="12480" max="12480" width="3.77734375" style="43" customWidth="1"/>
    <col min="12481" max="12482" width="8.77734375" style="43"/>
    <col min="12483" max="12483" width="3.77734375" style="43" customWidth="1"/>
    <col min="12484" max="12723" width="8.77734375" style="43"/>
    <col min="12724" max="12724" width="24.77734375" style="43" customWidth="1"/>
    <col min="12725" max="12725" width="13.44140625" style="43" customWidth="1"/>
    <col min="12726" max="12726" width="8.77734375" style="43"/>
    <col min="12727" max="12727" width="6.77734375" style="43" customWidth="1"/>
    <col min="12728" max="12728" width="6.44140625" style="43" customWidth="1"/>
    <col min="12729" max="12729" width="8.21875" style="43" customWidth="1"/>
    <col min="12730" max="12730" width="6.77734375" style="43" customWidth="1"/>
    <col min="12731" max="12731" width="4.77734375" style="43" customWidth="1"/>
    <col min="12732" max="12733" width="5" style="43" customWidth="1"/>
    <col min="12734" max="12734" width="8.77734375" style="43"/>
    <col min="12735" max="12735" width="10.44140625" style="43" customWidth="1"/>
    <col min="12736" max="12736" width="3.77734375" style="43" customWidth="1"/>
    <col min="12737" max="12738" width="8.77734375" style="43"/>
    <col min="12739" max="12739" width="3.77734375" style="43" customWidth="1"/>
    <col min="12740" max="12979" width="8.77734375" style="43"/>
    <col min="12980" max="12980" width="24.77734375" style="43" customWidth="1"/>
    <col min="12981" max="12981" width="13.44140625" style="43" customWidth="1"/>
    <col min="12982" max="12982" width="8.77734375" style="43"/>
    <col min="12983" max="12983" width="6.77734375" style="43" customWidth="1"/>
    <col min="12984" max="12984" width="6.44140625" style="43" customWidth="1"/>
    <col min="12985" max="12985" width="8.21875" style="43" customWidth="1"/>
    <col min="12986" max="12986" width="6.77734375" style="43" customWidth="1"/>
    <col min="12987" max="12987" width="4.77734375" style="43" customWidth="1"/>
    <col min="12988" max="12989" width="5" style="43" customWidth="1"/>
    <col min="12990" max="12990" width="8.77734375" style="43"/>
    <col min="12991" max="12991" width="10.44140625" style="43" customWidth="1"/>
    <col min="12992" max="12992" width="3.77734375" style="43" customWidth="1"/>
    <col min="12993" max="12994" width="8.77734375" style="43"/>
    <col min="12995" max="12995" width="3.77734375" style="43" customWidth="1"/>
    <col min="12996" max="13235" width="8.77734375" style="43"/>
    <col min="13236" max="13236" width="24.77734375" style="43" customWidth="1"/>
    <col min="13237" max="13237" width="13.44140625" style="43" customWidth="1"/>
    <col min="13238" max="13238" width="8.77734375" style="43"/>
    <col min="13239" max="13239" width="6.77734375" style="43" customWidth="1"/>
    <col min="13240" max="13240" width="6.44140625" style="43" customWidth="1"/>
    <col min="13241" max="13241" width="8.21875" style="43" customWidth="1"/>
    <col min="13242" max="13242" width="6.77734375" style="43" customWidth="1"/>
    <col min="13243" max="13243" width="4.77734375" style="43" customWidth="1"/>
    <col min="13244" max="13245" width="5" style="43" customWidth="1"/>
    <col min="13246" max="13246" width="8.77734375" style="43"/>
    <col min="13247" max="13247" width="10.44140625" style="43" customWidth="1"/>
    <col min="13248" max="13248" width="3.77734375" style="43" customWidth="1"/>
    <col min="13249" max="13250" width="8.77734375" style="43"/>
    <col min="13251" max="13251" width="3.77734375" style="43" customWidth="1"/>
    <col min="13252" max="13491" width="8.77734375" style="43"/>
    <col min="13492" max="13492" width="24.77734375" style="43" customWidth="1"/>
    <col min="13493" max="13493" width="13.44140625" style="43" customWidth="1"/>
    <col min="13494" max="13494" width="8.77734375" style="43"/>
    <col min="13495" max="13495" width="6.77734375" style="43" customWidth="1"/>
    <col min="13496" max="13496" width="6.44140625" style="43" customWidth="1"/>
    <col min="13497" max="13497" width="8.21875" style="43" customWidth="1"/>
    <col min="13498" max="13498" width="6.77734375" style="43" customWidth="1"/>
    <col min="13499" max="13499" width="4.77734375" style="43" customWidth="1"/>
    <col min="13500" max="13501" width="5" style="43" customWidth="1"/>
    <col min="13502" max="13502" width="8.77734375" style="43"/>
    <col min="13503" max="13503" width="10.44140625" style="43" customWidth="1"/>
    <col min="13504" max="13504" width="3.77734375" style="43" customWidth="1"/>
    <col min="13505" max="13506" width="8.77734375" style="43"/>
    <col min="13507" max="13507" width="3.77734375" style="43" customWidth="1"/>
    <col min="13508" max="13747" width="8.77734375" style="43"/>
    <col min="13748" max="13748" width="24.77734375" style="43" customWidth="1"/>
    <col min="13749" max="13749" width="13.44140625" style="43" customWidth="1"/>
    <col min="13750" max="13750" width="8.77734375" style="43"/>
    <col min="13751" max="13751" width="6.77734375" style="43" customWidth="1"/>
    <col min="13752" max="13752" width="6.44140625" style="43" customWidth="1"/>
    <col min="13753" max="13753" width="8.21875" style="43" customWidth="1"/>
    <col min="13754" max="13754" width="6.77734375" style="43" customWidth="1"/>
    <col min="13755" max="13755" width="4.77734375" style="43" customWidth="1"/>
    <col min="13756" max="13757" width="5" style="43" customWidth="1"/>
    <col min="13758" max="13758" width="8.77734375" style="43"/>
    <col min="13759" max="13759" width="10.44140625" style="43" customWidth="1"/>
    <col min="13760" max="13760" width="3.77734375" style="43" customWidth="1"/>
    <col min="13761" max="13762" width="8.77734375" style="43"/>
    <col min="13763" max="13763" width="3.77734375" style="43" customWidth="1"/>
    <col min="13764" max="14003" width="8.77734375" style="43"/>
    <col min="14004" max="14004" width="24.77734375" style="43" customWidth="1"/>
    <col min="14005" max="14005" width="13.44140625" style="43" customWidth="1"/>
    <col min="14006" max="14006" width="8.77734375" style="43"/>
    <col min="14007" max="14007" width="6.77734375" style="43" customWidth="1"/>
    <col min="14008" max="14008" width="6.44140625" style="43" customWidth="1"/>
    <col min="14009" max="14009" width="8.21875" style="43" customWidth="1"/>
    <col min="14010" max="14010" width="6.77734375" style="43" customWidth="1"/>
    <col min="14011" max="14011" width="4.77734375" style="43" customWidth="1"/>
    <col min="14012" max="14013" width="5" style="43" customWidth="1"/>
    <col min="14014" max="14014" width="8.77734375" style="43"/>
    <col min="14015" max="14015" width="10.44140625" style="43" customWidth="1"/>
    <col min="14016" max="14016" width="3.77734375" style="43" customWidth="1"/>
    <col min="14017" max="14018" width="8.77734375" style="43"/>
    <col min="14019" max="14019" width="3.77734375" style="43" customWidth="1"/>
    <col min="14020" max="14259" width="8.77734375" style="43"/>
    <col min="14260" max="14260" width="24.77734375" style="43" customWidth="1"/>
    <col min="14261" max="14261" width="13.44140625" style="43" customWidth="1"/>
    <col min="14262" max="14262" width="8.77734375" style="43"/>
    <col min="14263" max="14263" width="6.77734375" style="43" customWidth="1"/>
    <col min="14264" max="14264" width="6.44140625" style="43" customWidth="1"/>
    <col min="14265" max="14265" width="8.21875" style="43" customWidth="1"/>
    <col min="14266" max="14266" width="6.77734375" style="43" customWidth="1"/>
    <col min="14267" max="14267" width="4.77734375" style="43" customWidth="1"/>
    <col min="14268" max="14269" width="5" style="43" customWidth="1"/>
    <col min="14270" max="14270" width="8.77734375" style="43"/>
    <col min="14271" max="14271" width="10.44140625" style="43" customWidth="1"/>
    <col min="14272" max="14272" width="3.77734375" style="43" customWidth="1"/>
    <col min="14273" max="14274" width="8.77734375" style="43"/>
    <col min="14275" max="14275" width="3.77734375" style="43" customWidth="1"/>
    <col min="14276" max="14515" width="8.77734375" style="43"/>
    <col min="14516" max="14516" width="24.77734375" style="43" customWidth="1"/>
    <col min="14517" max="14517" width="13.44140625" style="43" customWidth="1"/>
    <col min="14518" max="14518" width="8.77734375" style="43"/>
    <col min="14519" max="14519" width="6.77734375" style="43" customWidth="1"/>
    <col min="14520" max="14520" width="6.44140625" style="43" customWidth="1"/>
    <col min="14521" max="14521" width="8.21875" style="43" customWidth="1"/>
    <col min="14522" max="14522" width="6.77734375" style="43" customWidth="1"/>
    <col min="14523" max="14523" width="4.77734375" style="43" customWidth="1"/>
    <col min="14524" max="14525" width="5" style="43" customWidth="1"/>
    <col min="14526" max="14526" width="8.77734375" style="43"/>
    <col min="14527" max="14527" width="10.44140625" style="43" customWidth="1"/>
    <col min="14528" max="14528" width="3.77734375" style="43" customWidth="1"/>
    <col min="14529" max="14530" width="8.77734375" style="43"/>
    <col min="14531" max="14531" width="3.77734375" style="43" customWidth="1"/>
    <col min="14532" max="14771" width="8.77734375" style="43"/>
    <col min="14772" max="14772" width="24.77734375" style="43" customWidth="1"/>
    <col min="14773" max="14773" width="13.44140625" style="43" customWidth="1"/>
    <col min="14774" max="14774" width="8.77734375" style="43"/>
    <col min="14775" max="14775" width="6.77734375" style="43" customWidth="1"/>
    <col min="14776" max="14776" width="6.44140625" style="43" customWidth="1"/>
    <col min="14777" max="14777" width="8.21875" style="43" customWidth="1"/>
    <col min="14778" max="14778" width="6.77734375" style="43" customWidth="1"/>
    <col min="14779" max="14779" width="4.77734375" style="43" customWidth="1"/>
    <col min="14780" max="14781" width="5" style="43" customWidth="1"/>
    <col min="14782" max="14782" width="8.77734375" style="43"/>
    <col min="14783" max="14783" width="10.44140625" style="43" customWidth="1"/>
    <col min="14784" max="14784" width="3.77734375" style="43" customWidth="1"/>
    <col min="14785" max="14786" width="8.77734375" style="43"/>
    <col min="14787" max="14787" width="3.77734375" style="43" customWidth="1"/>
    <col min="14788" max="15027" width="8.77734375" style="43"/>
    <col min="15028" max="15028" width="24.77734375" style="43" customWidth="1"/>
    <col min="15029" max="15029" width="13.44140625" style="43" customWidth="1"/>
    <col min="15030" max="15030" width="8.77734375" style="43"/>
    <col min="15031" max="15031" width="6.77734375" style="43" customWidth="1"/>
    <col min="15032" max="15032" width="6.44140625" style="43" customWidth="1"/>
    <col min="15033" max="15033" width="8.21875" style="43" customWidth="1"/>
    <col min="15034" max="15034" width="6.77734375" style="43" customWidth="1"/>
    <col min="15035" max="15035" width="4.77734375" style="43" customWidth="1"/>
    <col min="15036" max="15037" width="5" style="43" customWidth="1"/>
    <col min="15038" max="15038" width="8.77734375" style="43"/>
    <col min="15039" max="15039" width="10.44140625" style="43" customWidth="1"/>
    <col min="15040" max="15040" width="3.77734375" style="43" customWidth="1"/>
    <col min="15041" max="15042" width="8.77734375" style="43"/>
    <col min="15043" max="15043" width="3.77734375" style="43" customWidth="1"/>
    <col min="15044" max="15283" width="8.77734375" style="43"/>
    <col min="15284" max="15284" width="24.77734375" style="43" customWidth="1"/>
    <col min="15285" max="15285" width="13.44140625" style="43" customWidth="1"/>
    <col min="15286" max="15286" width="8.77734375" style="43"/>
    <col min="15287" max="15287" width="6.77734375" style="43" customWidth="1"/>
    <col min="15288" max="15288" width="6.44140625" style="43" customWidth="1"/>
    <col min="15289" max="15289" width="8.21875" style="43" customWidth="1"/>
    <col min="15290" max="15290" width="6.77734375" style="43" customWidth="1"/>
    <col min="15291" max="15291" width="4.77734375" style="43" customWidth="1"/>
    <col min="15292" max="15293" width="5" style="43" customWidth="1"/>
    <col min="15294" max="15294" width="8.77734375" style="43"/>
    <col min="15295" max="15295" width="10.44140625" style="43" customWidth="1"/>
    <col min="15296" max="15296" width="3.77734375" style="43" customWidth="1"/>
    <col min="15297" max="15298" width="8.77734375" style="43"/>
    <col min="15299" max="15299" width="3.77734375" style="43" customWidth="1"/>
    <col min="15300" max="15539" width="8.77734375" style="43"/>
    <col min="15540" max="15540" width="24.77734375" style="43" customWidth="1"/>
    <col min="15541" max="15541" width="13.44140625" style="43" customWidth="1"/>
    <col min="15542" max="15542" width="8.77734375" style="43"/>
    <col min="15543" max="15543" width="6.77734375" style="43" customWidth="1"/>
    <col min="15544" max="15544" width="6.44140625" style="43" customWidth="1"/>
    <col min="15545" max="15545" width="8.21875" style="43" customWidth="1"/>
    <col min="15546" max="15546" width="6.77734375" style="43" customWidth="1"/>
    <col min="15547" max="15547" width="4.77734375" style="43" customWidth="1"/>
    <col min="15548" max="15549" width="5" style="43" customWidth="1"/>
    <col min="15550" max="15550" width="8.77734375" style="43"/>
    <col min="15551" max="15551" width="10.44140625" style="43" customWidth="1"/>
    <col min="15552" max="15552" width="3.77734375" style="43" customWidth="1"/>
    <col min="15553" max="15554" width="8.77734375" style="43"/>
    <col min="15555" max="15555" width="3.77734375" style="43" customWidth="1"/>
    <col min="15556" max="15795" width="8.77734375" style="43"/>
    <col min="15796" max="15796" width="24.77734375" style="43" customWidth="1"/>
    <col min="15797" max="15797" width="13.44140625" style="43" customWidth="1"/>
    <col min="15798" max="15798" width="8.77734375" style="43"/>
    <col min="15799" max="15799" width="6.77734375" style="43" customWidth="1"/>
    <col min="15800" max="15800" width="6.44140625" style="43" customWidth="1"/>
    <col min="15801" max="15801" width="8.21875" style="43" customWidth="1"/>
    <col min="15802" max="15802" width="6.77734375" style="43" customWidth="1"/>
    <col min="15803" max="15803" width="4.77734375" style="43" customWidth="1"/>
    <col min="15804" max="15805" width="5" style="43" customWidth="1"/>
    <col min="15806" max="15806" width="8.77734375" style="43"/>
    <col min="15807" max="15807" width="10.44140625" style="43" customWidth="1"/>
    <col min="15808" max="15808" width="3.77734375" style="43" customWidth="1"/>
    <col min="15809" max="15810" width="8.77734375" style="43"/>
    <col min="15811" max="15811" width="3.77734375" style="43" customWidth="1"/>
    <col min="15812" max="16051" width="8.77734375" style="43"/>
    <col min="16052" max="16052" width="24.77734375" style="43" customWidth="1"/>
    <col min="16053" max="16053" width="13.44140625" style="43" customWidth="1"/>
    <col min="16054" max="16054" width="8.77734375" style="43"/>
    <col min="16055" max="16055" width="6.77734375" style="43" customWidth="1"/>
    <col min="16056" max="16056" width="6.44140625" style="43" customWidth="1"/>
    <col min="16057" max="16057" width="8.21875" style="43" customWidth="1"/>
    <col min="16058" max="16058" width="6.77734375" style="43" customWidth="1"/>
    <col min="16059" max="16059" width="4.77734375" style="43" customWidth="1"/>
    <col min="16060" max="16061" width="5" style="43" customWidth="1"/>
    <col min="16062" max="16062" width="8.77734375" style="43"/>
    <col min="16063" max="16063" width="10.44140625" style="43" customWidth="1"/>
    <col min="16064" max="16064" width="3.77734375" style="43" customWidth="1"/>
    <col min="16065" max="16066" width="8.77734375" style="43"/>
    <col min="16067" max="16067" width="3.77734375" style="43" customWidth="1"/>
    <col min="16068" max="16384" width="8.77734375" style="43"/>
  </cols>
  <sheetData>
    <row r="32" spans="2:30" ht="15" x14ac:dyDescent="0.25">
      <c r="B32" s="41" t="s">
        <v>233</v>
      </c>
      <c r="AD32" s="43"/>
    </row>
    <row r="33" spans="1:48" ht="15" x14ac:dyDescent="0.25">
      <c r="D33" s="44"/>
      <c r="E33" s="43"/>
      <c r="F33" s="43"/>
      <c r="AD33" s="43"/>
    </row>
    <row r="34" spans="1:48" ht="15" x14ac:dyDescent="0.25">
      <c r="B34" s="41" t="s">
        <v>234</v>
      </c>
      <c r="C34" s="45"/>
      <c r="D34" s="44"/>
      <c r="E34" s="43"/>
      <c r="F34" s="43"/>
      <c r="AD34" s="43"/>
    </row>
    <row r="35" spans="1:48" ht="15" x14ac:dyDescent="0.25">
      <c r="B35" s="41" t="s">
        <v>235</v>
      </c>
      <c r="D35" s="44"/>
      <c r="E35" s="43"/>
      <c r="F35" s="43"/>
      <c r="AD35" s="43"/>
    </row>
    <row r="36" spans="1:48" ht="15" x14ac:dyDescent="0.25">
      <c r="B36" s="41" t="s">
        <v>236</v>
      </c>
      <c r="D36" s="44"/>
      <c r="E36" s="43"/>
      <c r="F36" s="43"/>
      <c r="AD36" s="43"/>
    </row>
    <row r="37" spans="1:48" ht="15" x14ac:dyDescent="0.25">
      <c r="A37" s="43"/>
      <c r="D37" s="44"/>
      <c r="E37" s="43"/>
      <c r="F37" s="43"/>
      <c r="AD37" s="43"/>
    </row>
    <row r="38" spans="1:48" ht="15" x14ac:dyDescent="0.25">
      <c r="B38" s="43"/>
      <c r="C38" s="43"/>
      <c r="D38" s="43"/>
      <c r="E38" s="43"/>
      <c r="F38" s="43"/>
      <c r="AD38" s="43"/>
    </row>
    <row r="39" spans="1:48" ht="15" x14ac:dyDescent="0.25">
      <c r="A39" s="41" t="s">
        <v>430</v>
      </c>
      <c r="D39" s="44"/>
      <c r="E39" s="43"/>
      <c r="F39" s="43"/>
      <c r="AD39" s="43"/>
    </row>
    <row r="40" spans="1:48" customFormat="1" ht="14.4" x14ac:dyDescent="0.3">
      <c r="AC40" s="1"/>
      <c r="AD40" s="1"/>
      <c r="AF40" s="1"/>
      <c r="AG40" s="1"/>
    </row>
    <row r="41" spans="1:48" customFormat="1" x14ac:dyDescent="0.3">
      <c r="A41" t="s">
        <v>276</v>
      </c>
      <c r="E41" s="41"/>
      <c r="F41" s="41"/>
      <c r="W41" t="s">
        <v>237</v>
      </c>
      <c r="AK41" t="s">
        <v>337</v>
      </c>
    </row>
    <row r="42" spans="1:48" customFormat="1" ht="100.8" x14ac:dyDescent="0.3">
      <c r="A42" t="s">
        <v>17</v>
      </c>
      <c r="B42" t="s">
        <v>19</v>
      </c>
      <c r="C42" t="s">
        <v>20</v>
      </c>
      <c r="D42" t="s">
        <v>21</v>
      </c>
      <c r="E42" t="s">
        <v>22</v>
      </c>
      <c r="F42" t="s">
        <v>14</v>
      </c>
      <c r="G42" t="s">
        <v>15</v>
      </c>
      <c r="H42" t="s">
        <v>16</v>
      </c>
      <c r="I42" t="s">
        <v>23</v>
      </c>
      <c r="J42" t="s">
        <v>24</v>
      </c>
      <c r="K42" t="s">
        <v>25</v>
      </c>
      <c r="L42" t="s">
        <v>26</v>
      </c>
      <c r="M42" t="s">
        <v>27</v>
      </c>
      <c r="O42" t="s">
        <v>17</v>
      </c>
      <c r="P42" t="s">
        <v>19</v>
      </c>
      <c r="Q42" t="s">
        <v>20</v>
      </c>
      <c r="R42" t="s">
        <v>21</v>
      </c>
      <c r="S42" t="s">
        <v>22</v>
      </c>
      <c r="T42" t="s">
        <v>14</v>
      </c>
      <c r="U42" t="s">
        <v>15</v>
      </c>
      <c r="V42" t="s">
        <v>16</v>
      </c>
      <c r="W42" t="s">
        <v>23</v>
      </c>
      <c r="X42" t="s">
        <v>24</v>
      </c>
      <c r="Y42" t="s">
        <v>25</v>
      </c>
      <c r="Z42" t="s">
        <v>26</v>
      </c>
      <c r="AA42" t="s">
        <v>27</v>
      </c>
      <c r="AC42" s="1" t="s">
        <v>238</v>
      </c>
      <c r="AD42" s="1" t="s">
        <v>239</v>
      </c>
      <c r="AE42" t="s">
        <v>240</v>
      </c>
      <c r="AF42" s="1"/>
      <c r="AG42" s="1" t="s">
        <v>277</v>
      </c>
      <c r="AI42" s="1" t="s">
        <v>329</v>
      </c>
      <c r="AK42" s="51" t="s">
        <v>243</v>
      </c>
      <c r="AL42" s="51" t="s">
        <v>244</v>
      </c>
      <c r="AM42" s="51" t="s">
        <v>245</v>
      </c>
      <c r="AN42" s="51" t="s">
        <v>247</v>
      </c>
      <c r="AO42" s="51" t="s">
        <v>248</v>
      </c>
      <c r="AP42" s="51" t="s">
        <v>250</v>
      </c>
      <c r="AQ42" s="51" t="s">
        <v>251</v>
      </c>
      <c r="AR42" s="51" t="s">
        <v>252</v>
      </c>
      <c r="AS42" s="51" t="s">
        <v>253</v>
      </c>
      <c r="AT42" s="51" t="s">
        <v>254</v>
      </c>
      <c r="AU42" s="51" t="s">
        <v>255</v>
      </c>
      <c r="AV42" s="51"/>
    </row>
    <row r="43" spans="1:48" customFormat="1" ht="14.4" x14ac:dyDescent="0.3">
      <c r="C43" s="8"/>
      <c r="H43" s="4"/>
      <c r="Q43" s="8"/>
      <c r="V43" s="4"/>
      <c r="AF43" s="46"/>
      <c r="AG43" s="59"/>
      <c r="AI43" s="1"/>
    </row>
    <row r="44" spans="1:48" customFormat="1" ht="14.4" x14ac:dyDescent="0.3">
      <c r="A44">
        <v>9</v>
      </c>
      <c r="B44" t="s">
        <v>346</v>
      </c>
      <c r="C44" s="8">
        <v>44778.579988425925</v>
      </c>
      <c r="D44" t="s">
        <v>241</v>
      </c>
      <c r="E44" t="s">
        <v>242</v>
      </c>
      <c r="F44">
        <v>1</v>
      </c>
      <c r="G44">
        <v>2.9969999999999999</v>
      </c>
      <c r="H44" s="4">
        <v>20371827</v>
      </c>
      <c r="I44">
        <v>0</v>
      </c>
      <c r="J44" t="s">
        <v>18</v>
      </c>
      <c r="K44" t="s">
        <v>18</v>
      </c>
      <c r="L44" t="s">
        <v>18</v>
      </c>
      <c r="M44" t="s">
        <v>18</v>
      </c>
      <c r="O44">
        <v>9</v>
      </c>
      <c r="P44" t="s">
        <v>346</v>
      </c>
      <c r="Q44" s="8">
        <v>44778.579988425925</v>
      </c>
      <c r="R44" t="s">
        <v>241</v>
      </c>
      <c r="S44" t="s">
        <v>242</v>
      </c>
      <c r="T44">
        <v>1</v>
      </c>
      <c r="U44">
        <v>7.5460000000000003</v>
      </c>
      <c r="V44" s="4">
        <v>89694</v>
      </c>
      <c r="W44">
        <v>0.51500000000000001</v>
      </c>
      <c r="X44" t="s">
        <v>18</v>
      </c>
      <c r="Y44" t="s">
        <v>18</v>
      </c>
      <c r="Z44" t="s">
        <v>18</v>
      </c>
      <c r="AA44" t="s">
        <v>18</v>
      </c>
      <c r="AC44">
        <v>1</v>
      </c>
      <c r="AE44">
        <v>1</v>
      </c>
      <c r="AF44" s="46"/>
      <c r="AG44" s="59">
        <f t="shared" ref="AG44:AG51" si="0">W44</f>
        <v>0.51500000000000001</v>
      </c>
      <c r="AI44" s="1">
        <v>3.34</v>
      </c>
      <c r="AK44" s="54">
        <f>AVERAGE(AG44:AG50)</f>
        <v>0.57114285714285706</v>
      </c>
      <c r="AL44" s="55">
        <f>STDEV(AG44:AG50)</f>
        <v>5.8550344637267993E-2</v>
      </c>
      <c r="AM44" s="55">
        <f>100*AL44/AK44</f>
        <v>10.251436029536668</v>
      </c>
      <c r="AN44" s="55">
        <f>AK44-(2*AL44)</f>
        <v>0.45404216786832108</v>
      </c>
      <c r="AO44" s="55">
        <f>AK44+(2*AL44)</f>
        <v>0.68824354641739305</v>
      </c>
      <c r="AP44" s="55">
        <f>AK44-(3*AL44)</f>
        <v>0.39549182323105309</v>
      </c>
      <c r="AQ44" s="55">
        <f>AK44+(3*AL44)</f>
        <v>0.74679389105466099</v>
      </c>
      <c r="AR44" s="55">
        <f>COUNT(AG44:AG50)</f>
        <v>7</v>
      </c>
      <c r="AS44" s="55">
        <f>TINV(0.02,(AR44-1))</f>
        <v>3.1426684032909828</v>
      </c>
      <c r="AT44" s="55">
        <f>AL44*AS44</f>
        <v>0.18400431809333975</v>
      </c>
      <c r="AU44" s="57">
        <f>AL44*10</f>
        <v>0.58550344637267993</v>
      </c>
    </row>
    <row r="45" spans="1:48" customFormat="1" ht="14.4" x14ac:dyDescent="0.3">
      <c r="A45">
        <v>10</v>
      </c>
      <c r="B45" t="s">
        <v>347</v>
      </c>
      <c r="C45" s="8">
        <v>44778.570543981485</v>
      </c>
      <c r="D45" t="s">
        <v>241</v>
      </c>
      <c r="E45" t="s">
        <v>242</v>
      </c>
      <c r="F45">
        <v>1</v>
      </c>
      <c r="G45">
        <v>3.0139999999999998</v>
      </c>
      <c r="H45" s="4">
        <v>19956724</v>
      </c>
      <c r="I45">
        <v>0</v>
      </c>
      <c r="J45" t="s">
        <v>18</v>
      </c>
      <c r="K45" t="s">
        <v>18</v>
      </c>
      <c r="L45" t="s">
        <v>18</v>
      </c>
      <c r="M45" t="s">
        <v>18</v>
      </c>
      <c r="O45">
        <v>10</v>
      </c>
      <c r="P45" t="s">
        <v>347</v>
      </c>
      <c r="Q45" s="8">
        <v>44778.570543981485</v>
      </c>
      <c r="R45" t="s">
        <v>241</v>
      </c>
      <c r="S45" t="s">
        <v>242</v>
      </c>
      <c r="T45">
        <v>1</v>
      </c>
      <c r="U45">
        <v>7.5629999999999997</v>
      </c>
      <c r="V45" s="4">
        <v>94119</v>
      </c>
      <c r="W45">
        <v>0.55000000000000004</v>
      </c>
      <c r="X45" t="s">
        <v>18</v>
      </c>
      <c r="Y45" t="s">
        <v>18</v>
      </c>
      <c r="Z45" t="s">
        <v>18</v>
      </c>
      <c r="AA45" t="s">
        <v>18</v>
      </c>
      <c r="AC45">
        <v>1</v>
      </c>
      <c r="AE45">
        <v>2</v>
      </c>
      <c r="AF45" s="46"/>
      <c r="AG45" s="59">
        <f t="shared" si="0"/>
        <v>0.55000000000000004</v>
      </c>
      <c r="AI45" s="1">
        <v>3.17</v>
      </c>
    </row>
    <row r="46" spans="1:48" customFormat="1" ht="14.4" x14ac:dyDescent="0.3">
      <c r="A46">
        <v>11</v>
      </c>
      <c r="B46" t="s">
        <v>348</v>
      </c>
      <c r="C46" s="8">
        <v>44778.561053240737</v>
      </c>
      <c r="D46" t="s">
        <v>241</v>
      </c>
      <c r="E46" t="s">
        <v>242</v>
      </c>
      <c r="F46">
        <v>1</v>
      </c>
      <c r="G46">
        <v>2.9990000000000001</v>
      </c>
      <c r="H46" s="4">
        <v>20105501</v>
      </c>
      <c r="I46">
        <v>0</v>
      </c>
      <c r="J46" t="s">
        <v>18</v>
      </c>
      <c r="K46" t="s">
        <v>18</v>
      </c>
      <c r="L46" t="s">
        <v>18</v>
      </c>
      <c r="M46" t="s">
        <v>18</v>
      </c>
      <c r="O46">
        <v>11</v>
      </c>
      <c r="P46" t="s">
        <v>348</v>
      </c>
      <c r="Q46" s="8">
        <v>44778.561053240737</v>
      </c>
      <c r="R46" t="s">
        <v>241</v>
      </c>
      <c r="S46" t="s">
        <v>242</v>
      </c>
      <c r="T46">
        <v>1</v>
      </c>
      <c r="U46">
        <v>7.56</v>
      </c>
      <c r="V46" s="4">
        <v>88735</v>
      </c>
      <c r="W46">
        <v>0.50800000000000001</v>
      </c>
      <c r="X46" t="s">
        <v>18</v>
      </c>
      <c r="Y46" t="s">
        <v>18</v>
      </c>
      <c r="Z46" t="s">
        <v>18</v>
      </c>
      <c r="AA46" t="s">
        <v>18</v>
      </c>
      <c r="AC46">
        <v>1</v>
      </c>
      <c r="AE46">
        <v>3</v>
      </c>
      <c r="AF46" s="46"/>
      <c r="AG46" s="59">
        <f t="shared" si="0"/>
        <v>0.50800000000000001</v>
      </c>
      <c r="AI46" s="1">
        <v>3.99</v>
      </c>
    </row>
    <row r="47" spans="1:48" customFormat="1" ht="14.4" x14ac:dyDescent="0.3">
      <c r="A47">
        <v>12</v>
      </c>
      <c r="B47" t="s">
        <v>349</v>
      </c>
      <c r="C47" s="8">
        <v>44778.551585648151</v>
      </c>
      <c r="D47" t="s">
        <v>241</v>
      </c>
      <c r="E47" t="s">
        <v>242</v>
      </c>
      <c r="F47">
        <v>1</v>
      </c>
      <c r="G47">
        <v>2.9860000000000002</v>
      </c>
      <c r="H47" s="4">
        <v>20595398</v>
      </c>
      <c r="I47">
        <v>0</v>
      </c>
      <c r="J47" t="s">
        <v>18</v>
      </c>
      <c r="K47" t="s">
        <v>18</v>
      </c>
      <c r="L47" t="s">
        <v>18</v>
      </c>
      <c r="M47" t="s">
        <v>18</v>
      </c>
      <c r="O47">
        <v>12</v>
      </c>
      <c r="P47" t="s">
        <v>349</v>
      </c>
      <c r="Q47" s="8">
        <v>44778.551585648151</v>
      </c>
      <c r="R47" t="s">
        <v>241</v>
      </c>
      <c r="S47" t="s">
        <v>242</v>
      </c>
      <c r="T47">
        <v>1</v>
      </c>
      <c r="U47">
        <v>7.5519999999999996</v>
      </c>
      <c r="V47" s="4">
        <v>110335</v>
      </c>
      <c r="W47">
        <v>0.67400000000000004</v>
      </c>
      <c r="X47" t="s">
        <v>18</v>
      </c>
      <c r="Y47" t="s">
        <v>18</v>
      </c>
      <c r="Z47" t="s">
        <v>18</v>
      </c>
      <c r="AA47" t="s">
        <v>18</v>
      </c>
      <c r="AC47">
        <v>1</v>
      </c>
      <c r="AE47">
        <v>4</v>
      </c>
      <c r="AF47" s="46"/>
      <c r="AG47" s="59">
        <f t="shared" si="0"/>
        <v>0.67400000000000004</v>
      </c>
      <c r="AI47" s="1">
        <v>3.9</v>
      </c>
    </row>
    <row r="48" spans="1:48" customFormat="1" ht="14.4" x14ac:dyDescent="0.3">
      <c r="A48">
        <v>13</v>
      </c>
      <c r="B48" t="s">
        <v>350</v>
      </c>
      <c r="C48" s="8">
        <v>44778.542118055557</v>
      </c>
      <c r="D48" t="s">
        <v>241</v>
      </c>
      <c r="E48" t="s">
        <v>242</v>
      </c>
      <c r="F48">
        <v>1</v>
      </c>
      <c r="G48">
        <v>2.9990000000000001</v>
      </c>
      <c r="H48" s="4">
        <v>20076867</v>
      </c>
      <c r="I48">
        <v>0</v>
      </c>
      <c r="J48" t="s">
        <v>18</v>
      </c>
      <c r="K48" t="s">
        <v>18</v>
      </c>
      <c r="L48" t="s">
        <v>18</v>
      </c>
      <c r="M48" t="s">
        <v>18</v>
      </c>
      <c r="O48">
        <v>13</v>
      </c>
      <c r="P48" t="s">
        <v>350</v>
      </c>
      <c r="Q48" s="8">
        <v>44778.542118055557</v>
      </c>
      <c r="R48" t="s">
        <v>241</v>
      </c>
      <c r="S48" t="s">
        <v>242</v>
      </c>
      <c r="T48">
        <v>1</v>
      </c>
      <c r="U48">
        <v>7.5549999999999997</v>
      </c>
      <c r="V48" s="4">
        <v>100384</v>
      </c>
      <c r="W48">
        <v>0.59799999999999998</v>
      </c>
      <c r="X48" t="s">
        <v>18</v>
      </c>
      <c r="Y48" t="s">
        <v>18</v>
      </c>
      <c r="Z48" t="s">
        <v>18</v>
      </c>
      <c r="AA48" t="s">
        <v>18</v>
      </c>
      <c r="AC48">
        <v>1</v>
      </c>
      <c r="AE48">
        <v>5</v>
      </c>
      <c r="AF48" s="46"/>
      <c r="AG48" s="59">
        <f t="shared" si="0"/>
        <v>0.59799999999999998</v>
      </c>
      <c r="AI48" s="1">
        <v>3.25</v>
      </c>
    </row>
    <row r="49" spans="1:47" customFormat="1" ht="14.4" x14ac:dyDescent="0.3">
      <c r="A49">
        <v>14</v>
      </c>
      <c r="B49" t="s">
        <v>351</v>
      </c>
      <c r="C49" s="8">
        <v>44778.532650462963</v>
      </c>
      <c r="D49" t="s">
        <v>241</v>
      </c>
      <c r="E49" t="s">
        <v>242</v>
      </c>
      <c r="F49">
        <v>1</v>
      </c>
      <c r="G49">
        <v>3.0009999999999999</v>
      </c>
      <c r="H49" s="4">
        <v>20001833</v>
      </c>
      <c r="I49">
        <v>0</v>
      </c>
      <c r="J49" t="s">
        <v>18</v>
      </c>
      <c r="K49" t="s">
        <v>18</v>
      </c>
      <c r="L49" t="s">
        <v>18</v>
      </c>
      <c r="M49" t="s">
        <v>18</v>
      </c>
      <c r="O49">
        <v>14</v>
      </c>
      <c r="P49" t="s">
        <v>351</v>
      </c>
      <c r="Q49" s="8">
        <v>44778.532650462963</v>
      </c>
      <c r="R49" t="s">
        <v>241</v>
      </c>
      <c r="S49" t="s">
        <v>242</v>
      </c>
      <c r="T49">
        <v>1</v>
      </c>
      <c r="U49">
        <v>7.5529999999999999</v>
      </c>
      <c r="V49" s="4">
        <v>101329</v>
      </c>
      <c r="W49">
        <v>0.60499999999999998</v>
      </c>
      <c r="X49" t="s">
        <v>18</v>
      </c>
      <c r="Y49" t="s">
        <v>18</v>
      </c>
      <c r="Z49" t="s">
        <v>18</v>
      </c>
      <c r="AA49" t="s">
        <v>18</v>
      </c>
      <c r="AC49">
        <v>1</v>
      </c>
      <c r="AE49">
        <v>6</v>
      </c>
      <c r="AF49" s="46"/>
      <c r="AG49" s="59">
        <f t="shared" si="0"/>
        <v>0.60499999999999998</v>
      </c>
      <c r="AI49" s="1">
        <v>3.1</v>
      </c>
    </row>
    <row r="50" spans="1:47" customFormat="1" ht="14.4" x14ac:dyDescent="0.3">
      <c r="A50">
        <v>15</v>
      </c>
      <c r="B50" t="s">
        <v>352</v>
      </c>
      <c r="C50" s="8">
        <v>44778.523159722223</v>
      </c>
      <c r="D50" t="s">
        <v>241</v>
      </c>
      <c r="E50" t="s">
        <v>242</v>
      </c>
      <c r="F50">
        <v>1</v>
      </c>
      <c r="G50">
        <v>3.0049999999999999</v>
      </c>
      <c r="H50" s="4">
        <v>20310653</v>
      </c>
      <c r="I50">
        <v>0</v>
      </c>
      <c r="J50" t="s">
        <v>18</v>
      </c>
      <c r="K50" t="s">
        <v>18</v>
      </c>
      <c r="L50" t="s">
        <v>18</v>
      </c>
      <c r="M50" t="s">
        <v>18</v>
      </c>
      <c r="O50">
        <v>15</v>
      </c>
      <c r="P50" t="s">
        <v>352</v>
      </c>
      <c r="Q50" s="8">
        <v>44778.523159722223</v>
      </c>
      <c r="R50" t="s">
        <v>241</v>
      </c>
      <c r="S50" t="s">
        <v>242</v>
      </c>
      <c r="T50">
        <v>1</v>
      </c>
      <c r="U50">
        <v>7.5490000000000004</v>
      </c>
      <c r="V50" s="4">
        <v>93958</v>
      </c>
      <c r="W50">
        <v>0.54800000000000004</v>
      </c>
      <c r="X50" t="s">
        <v>18</v>
      </c>
      <c r="Y50" t="s">
        <v>18</v>
      </c>
      <c r="Z50" t="s">
        <v>18</v>
      </c>
      <c r="AA50" t="s">
        <v>18</v>
      </c>
      <c r="AC50">
        <v>1</v>
      </c>
      <c r="AE50">
        <v>7</v>
      </c>
      <c r="AF50" s="46"/>
      <c r="AG50" s="59">
        <f t="shared" si="0"/>
        <v>0.54800000000000004</v>
      </c>
      <c r="AI50" s="1">
        <v>5.64</v>
      </c>
    </row>
    <row r="51" spans="1:47" customFormat="1" ht="14.4" x14ac:dyDescent="0.3">
      <c r="A51">
        <v>16</v>
      </c>
      <c r="B51" t="s">
        <v>353</v>
      </c>
      <c r="C51" s="8">
        <v>44778.417546296296</v>
      </c>
      <c r="D51" t="s">
        <v>241</v>
      </c>
      <c r="E51" t="s">
        <v>242</v>
      </c>
      <c r="F51">
        <v>0</v>
      </c>
      <c r="G51">
        <v>2.996</v>
      </c>
      <c r="H51" s="4">
        <v>21397404</v>
      </c>
      <c r="I51">
        <v>0</v>
      </c>
      <c r="J51" t="s">
        <v>18</v>
      </c>
      <c r="K51" t="s">
        <v>18</v>
      </c>
      <c r="L51" t="s">
        <v>18</v>
      </c>
      <c r="M51" t="s">
        <v>18</v>
      </c>
      <c r="O51">
        <v>16</v>
      </c>
      <c r="P51" t="s">
        <v>353</v>
      </c>
      <c r="Q51" s="8">
        <v>44778.417546296296</v>
      </c>
      <c r="R51" t="s">
        <v>241</v>
      </c>
      <c r="S51" t="s">
        <v>242</v>
      </c>
      <c r="T51">
        <v>0</v>
      </c>
      <c r="U51">
        <v>7.5549999999999997</v>
      </c>
      <c r="V51" s="4">
        <v>100175</v>
      </c>
      <c r="W51">
        <v>0.59599999999999997</v>
      </c>
      <c r="X51" t="s">
        <v>18</v>
      </c>
      <c r="Y51" t="s">
        <v>18</v>
      </c>
      <c r="Z51" t="s">
        <v>18</v>
      </c>
      <c r="AA51" t="s">
        <v>18</v>
      </c>
      <c r="AC51">
        <v>1</v>
      </c>
      <c r="AE51">
        <v>8</v>
      </c>
      <c r="AF51" s="46"/>
      <c r="AG51" s="59">
        <f t="shared" si="0"/>
        <v>0.59599999999999997</v>
      </c>
      <c r="AI51">
        <v>12.88</v>
      </c>
    </row>
    <row r="52" spans="1:47" customFormat="1" ht="14.4" x14ac:dyDescent="0.3">
      <c r="C52" s="8"/>
      <c r="H52" s="4"/>
      <c r="Q52" s="8"/>
      <c r="V52" s="4"/>
      <c r="AE52">
        <v>9</v>
      </c>
      <c r="AF52" s="46"/>
      <c r="AG52" s="59"/>
      <c r="AI52" s="1"/>
    </row>
    <row r="53" spans="1:47" customFormat="1" ht="14.4" x14ac:dyDescent="0.3">
      <c r="A53">
        <v>26</v>
      </c>
      <c r="B53" t="s">
        <v>357</v>
      </c>
      <c r="C53" s="8">
        <v>44784.595231481479</v>
      </c>
      <c r="D53" t="s">
        <v>241</v>
      </c>
      <c r="E53" t="s">
        <v>242</v>
      </c>
      <c r="F53">
        <v>1</v>
      </c>
      <c r="G53">
        <v>2.9889999999999999</v>
      </c>
      <c r="H53" s="4">
        <v>18519788</v>
      </c>
      <c r="I53">
        <v>0</v>
      </c>
      <c r="J53" t="s">
        <v>18</v>
      </c>
      <c r="K53" t="s">
        <v>18</v>
      </c>
      <c r="L53" t="s">
        <v>18</v>
      </c>
      <c r="M53" t="s">
        <v>18</v>
      </c>
      <c r="O53">
        <v>26</v>
      </c>
      <c r="P53" t="s">
        <v>357</v>
      </c>
      <c r="Q53" s="8">
        <v>44784.595231481479</v>
      </c>
      <c r="R53" t="s">
        <v>241</v>
      </c>
      <c r="S53" t="s">
        <v>242</v>
      </c>
      <c r="T53">
        <v>1</v>
      </c>
      <c r="U53">
        <v>7.5510000000000002</v>
      </c>
      <c r="V53" s="4">
        <v>89316</v>
      </c>
      <c r="W53">
        <v>0.51</v>
      </c>
      <c r="X53" t="s">
        <v>18</v>
      </c>
      <c r="Y53" t="s">
        <v>18</v>
      </c>
      <c r="Z53" t="s">
        <v>18</v>
      </c>
      <c r="AA53" t="s">
        <v>18</v>
      </c>
      <c r="AC53">
        <v>1</v>
      </c>
      <c r="AE53">
        <v>10</v>
      </c>
      <c r="AF53" s="46"/>
      <c r="AG53" s="59">
        <f t="shared" ref="AG53:AG56" si="1">W53</f>
        <v>0.51</v>
      </c>
      <c r="AI53" s="1"/>
      <c r="AK53" s="54">
        <f>AVERAGE(AG53:AG56)</f>
        <v>0.55125000000000002</v>
      </c>
      <c r="AL53" s="55">
        <f>STDEV(AG53:AG56)</f>
        <v>3.1447045436203781E-2</v>
      </c>
      <c r="AM53" s="55">
        <f>100*AL53/AK53</f>
        <v>5.7046794442093027</v>
      </c>
      <c r="AN53" s="55">
        <f>AK53-(2*AL53)</f>
        <v>0.48835590912759247</v>
      </c>
      <c r="AO53" s="55">
        <f>AK53+(2*AL53)</f>
        <v>0.61414409087240762</v>
      </c>
      <c r="AP53" s="55">
        <f>AK53-(3*AL53)</f>
        <v>0.45690886369138867</v>
      </c>
      <c r="AQ53" s="55">
        <f>AK53+(3*AL53)</f>
        <v>0.64559113630861131</v>
      </c>
      <c r="AR53" s="55">
        <f>COUNT(AG53:AG56)</f>
        <v>4</v>
      </c>
      <c r="AS53" s="55">
        <f>TINV(0.02,(AR53-1))</f>
        <v>4.5407028585681335</v>
      </c>
      <c r="AT53" s="55">
        <f>AL53*AS53</f>
        <v>0.14279168910569248</v>
      </c>
      <c r="AU53" s="57">
        <f>AL53*10</f>
        <v>0.3144704543620378</v>
      </c>
    </row>
    <row r="54" spans="1:47" customFormat="1" ht="14.4" x14ac:dyDescent="0.3">
      <c r="A54">
        <v>27</v>
      </c>
      <c r="B54" t="s">
        <v>356</v>
      </c>
      <c r="C54" s="8">
        <v>44784.585763888892</v>
      </c>
      <c r="D54" t="s">
        <v>241</v>
      </c>
      <c r="E54" t="s">
        <v>242</v>
      </c>
      <c r="F54">
        <v>1</v>
      </c>
      <c r="G54">
        <v>3.0030000000000001</v>
      </c>
      <c r="H54" s="4">
        <v>18142107</v>
      </c>
      <c r="I54">
        <v>0</v>
      </c>
      <c r="J54" t="s">
        <v>18</v>
      </c>
      <c r="K54" t="s">
        <v>18</v>
      </c>
      <c r="L54" t="s">
        <v>18</v>
      </c>
      <c r="M54" t="s">
        <v>18</v>
      </c>
      <c r="O54">
        <v>27</v>
      </c>
      <c r="P54" t="s">
        <v>356</v>
      </c>
      <c r="Q54" s="8">
        <v>44784.585763888892</v>
      </c>
      <c r="R54" t="s">
        <v>241</v>
      </c>
      <c r="S54" t="s">
        <v>242</v>
      </c>
      <c r="T54">
        <v>1</v>
      </c>
      <c r="U54">
        <v>7.556</v>
      </c>
      <c r="V54" s="4">
        <v>95425</v>
      </c>
      <c r="W54">
        <v>0.54500000000000004</v>
      </c>
      <c r="X54" t="s">
        <v>18</v>
      </c>
      <c r="Y54" t="s">
        <v>18</v>
      </c>
      <c r="Z54" t="s">
        <v>18</v>
      </c>
      <c r="AA54" t="s">
        <v>18</v>
      </c>
      <c r="AC54">
        <v>1</v>
      </c>
      <c r="AE54">
        <v>11</v>
      </c>
      <c r="AF54" s="46"/>
      <c r="AG54" s="59">
        <f t="shared" si="1"/>
        <v>0.54500000000000004</v>
      </c>
      <c r="AI54" s="1"/>
    </row>
    <row r="55" spans="1:47" customFormat="1" ht="14.4" x14ac:dyDescent="0.3">
      <c r="A55">
        <v>28</v>
      </c>
      <c r="B55" t="s">
        <v>355</v>
      </c>
      <c r="C55" s="8">
        <v>44784.576261574075</v>
      </c>
      <c r="D55" t="s">
        <v>241</v>
      </c>
      <c r="E55" t="s">
        <v>242</v>
      </c>
      <c r="F55">
        <v>1</v>
      </c>
      <c r="G55">
        <v>2.9889999999999999</v>
      </c>
      <c r="H55" s="4">
        <v>18330013</v>
      </c>
      <c r="I55">
        <v>0</v>
      </c>
      <c r="J55" t="s">
        <v>18</v>
      </c>
      <c r="K55" t="s">
        <v>18</v>
      </c>
      <c r="L55" t="s">
        <v>18</v>
      </c>
      <c r="M55" t="s">
        <v>18</v>
      </c>
      <c r="O55">
        <v>28</v>
      </c>
      <c r="P55" t="s">
        <v>355</v>
      </c>
      <c r="Q55" s="8">
        <v>44784.576261574075</v>
      </c>
      <c r="R55" t="s">
        <v>241</v>
      </c>
      <c r="S55" t="s">
        <v>242</v>
      </c>
      <c r="T55">
        <v>1</v>
      </c>
      <c r="U55">
        <v>7.5549999999999997</v>
      </c>
      <c r="V55" s="4">
        <v>99450</v>
      </c>
      <c r="W55">
        <v>0.56799999999999995</v>
      </c>
      <c r="X55" t="s">
        <v>18</v>
      </c>
      <c r="Y55" t="s">
        <v>18</v>
      </c>
      <c r="Z55" t="s">
        <v>18</v>
      </c>
      <c r="AA55" t="s">
        <v>18</v>
      </c>
      <c r="AC55">
        <v>1</v>
      </c>
      <c r="AE55">
        <v>12</v>
      </c>
      <c r="AF55" s="46"/>
      <c r="AG55" s="59">
        <f t="shared" si="1"/>
        <v>0.56799999999999995</v>
      </c>
      <c r="AI55" s="1"/>
    </row>
    <row r="56" spans="1:47" customFormat="1" ht="14.4" x14ac:dyDescent="0.3">
      <c r="A56">
        <v>29</v>
      </c>
      <c r="B56" t="s">
        <v>354</v>
      </c>
      <c r="C56" s="8">
        <v>44784.566793981481</v>
      </c>
      <c r="D56" t="s">
        <v>241</v>
      </c>
      <c r="E56" t="s">
        <v>242</v>
      </c>
      <c r="F56">
        <v>1</v>
      </c>
      <c r="G56">
        <v>3.0009999999999999</v>
      </c>
      <c r="H56" s="4">
        <v>18169695</v>
      </c>
      <c r="I56">
        <v>0</v>
      </c>
      <c r="J56" t="s">
        <v>18</v>
      </c>
      <c r="K56" t="s">
        <v>18</v>
      </c>
      <c r="L56" t="s">
        <v>18</v>
      </c>
      <c r="M56" t="s">
        <v>18</v>
      </c>
      <c r="O56">
        <v>29</v>
      </c>
      <c r="P56" t="s">
        <v>354</v>
      </c>
      <c r="Q56" s="8">
        <v>44784.566793981481</v>
      </c>
      <c r="R56" t="s">
        <v>241</v>
      </c>
      <c r="S56" t="s">
        <v>242</v>
      </c>
      <c r="T56">
        <v>1</v>
      </c>
      <c r="U56">
        <v>7.5590000000000002</v>
      </c>
      <c r="V56" s="4">
        <v>101917</v>
      </c>
      <c r="W56">
        <v>0.58199999999999996</v>
      </c>
      <c r="X56" t="s">
        <v>18</v>
      </c>
      <c r="Y56" t="s">
        <v>18</v>
      </c>
      <c r="Z56" t="s">
        <v>18</v>
      </c>
      <c r="AA56" t="s">
        <v>18</v>
      </c>
      <c r="AC56">
        <v>1</v>
      </c>
      <c r="AE56">
        <v>13</v>
      </c>
      <c r="AF56" s="46"/>
      <c r="AG56" s="59">
        <f t="shared" si="1"/>
        <v>0.58199999999999996</v>
      </c>
    </row>
    <row r="57" spans="1:47" customFormat="1" ht="14.4" x14ac:dyDescent="0.3">
      <c r="C57" s="8"/>
      <c r="H57" s="4"/>
      <c r="Q57" s="8"/>
      <c r="V57" s="4"/>
      <c r="AE57">
        <v>14</v>
      </c>
      <c r="AF57" s="46"/>
      <c r="AG57" s="59"/>
    </row>
    <row r="58" spans="1:47" customFormat="1" ht="14.4" x14ac:dyDescent="0.3">
      <c r="A58">
        <v>14</v>
      </c>
      <c r="B58" t="s">
        <v>415</v>
      </c>
      <c r="C58" s="8">
        <v>44791.511712962965</v>
      </c>
      <c r="D58" t="s">
        <v>241</v>
      </c>
      <c r="E58" t="s">
        <v>242</v>
      </c>
      <c r="F58">
        <v>1</v>
      </c>
      <c r="G58">
        <v>2.9870000000000001</v>
      </c>
      <c r="H58" s="4">
        <v>17645814</v>
      </c>
      <c r="I58">
        <v>0</v>
      </c>
      <c r="J58" t="s">
        <v>18</v>
      </c>
      <c r="K58" t="s">
        <v>18</v>
      </c>
      <c r="L58" t="s">
        <v>18</v>
      </c>
      <c r="M58" t="s">
        <v>18</v>
      </c>
      <c r="O58">
        <v>14</v>
      </c>
      <c r="P58" t="s">
        <v>415</v>
      </c>
      <c r="Q58" s="8">
        <v>44791.511712962965</v>
      </c>
      <c r="R58" t="s">
        <v>241</v>
      </c>
      <c r="S58" t="s">
        <v>242</v>
      </c>
      <c r="T58">
        <v>1</v>
      </c>
      <c r="U58">
        <v>7.5570000000000004</v>
      </c>
      <c r="V58" s="4">
        <v>92165</v>
      </c>
      <c r="W58">
        <v>0.51600000000000001</v>
      </c>
      <c r="X58" t="s">
        <v>18</v>
      </c>
      <c r="Y58" t="s">
        <v>18</v>
      </c>
      <c r="Z58" t="s">
        <v>18</v>
      </c>
      <c r="AA58" t="s">
        <v>18</v>
      </c>
      <c r="AC58">
        <v>1</v>
      </c>
      <c r="AE58">
        <v>15</v>
      </c>
      <c r="AF58" s="46"/>
      <c r="AG58" s="59">
        <f t="shared" ref="AG58:AG64" si="2">W58</f>
        <v>0.51600000000000001</v>
      </c>
      <c r="AI58">
        <v>4.07</v>
      </c>
      <c r="AK58" s="54">
        <f>AVERAGE(AG58:AG61)</f>
        <v>0.52574999999999994</v>
      </c>
      <c r="AL58" s="55">
        <f>STDEV(AG58:AG61)</f>
        <v>3.6917701264659875E-2</v>
      </c>
      <c r="AM58" s="55">
        <f>100*AL58/AK58</f>
        <v>7.0219117954655026</v>
      </c>
      <c r="AN58" s="55">
        <f>AK58-(2*AL58)</f>
        <v>0.45191459747068019</v>
      </c>
      <c r="AO58" s="55">
        <f>AK58+(2*AL58)</f>
        <v>0.59958540252931969</v>
      </c>
      <c r="AP58" s="55">
        <f>AK58-(3*AL58)</f>
        <v>0.41499689620602032</v>
      </c>
      <c r="AQ58" s="55">
        <f>AK58+(3*AL58)</f>
        <v>0.63650310379397956</v>
      </c>
      <c r="AR58" s="55">
        <f>COUNT(AG58:AG61)</f>
        <v>4</v>
      </c>
      <c r="AS58" s="55">
        <f>TINV(0.02,(AR58-1))</f>
        <v>4.5407028585681335</v>
      </c>
      <c r="AT58" s="55">
        <f>AL58*AS58</f>
        <v>0.1676323116642055</v>
      </c>
      <c r="AU58" s="57">
        <f>AL58*10</f>
        <v>0.36917701264659875</v>
      </c>
    </row>
    <row r="59" spans="1:47" customFormat="1" ht="14.4" x14ac:dyDescent="0.3">
      <c r="A59">
        <v>15</v>
      </c>
      <c r="B59" t="s">
        <v>416</v>
      </c>
      <c r="C59" s="8">
        <v>44791.502199074072</v>
      </c>
      <c r="D59" t="s">
        <v>241</v>
      </c>
      <c r="E59" t="s">
        <v>242</v>
      </c>
      <c r="F59">
        <v>1</v>
      </c>
      <c r="G59">
        <v>3</v>
      </c>
      <c r="H59" s="4">
        <v>17794163</v>
      </c>
      <c r="I59">
        <v>0</v>
      </c>
      <c r="J59" t="s">
        <v>18</v>
      </c>
      <c r="K59" t="s">
        <v>18</v>
      </c>
      <c r="L59" t="s">
        <v>18</v>
      </c>
      <c r="M59" t="s">
        <v>18</v>
      </c>
      <c r="O59">
        <v>15</v>
      </c>
      <c r="P59" t="s">
        <v>416</v>
      </c>
      <c r="Q59" s="8">
        <v>44791.502199074072</v>
      </c>
      <c r="R59" t="s">
        <v>241</v>
      </c>
      <c r="S59" t="s">
        <v>242</v>
      </c>
      <c r="T59">
        <v>1</v>
      </c>
      <c r="U59">
        <v>7.5540000000000003</v>
      </c>
      <c r="V59" s="4">
        <v>98101</v>
      </c>
      <c r="W59">
        <v>0.54900000000000004</v>
      </c>
      <c r="X59" t="s">
        <v>18</v>
      </c>
      <c r="Y59" t="s">
        <v>18</v>
      </c>
      <c r="Z59" t="s">
        <v>18</v>
      </c>
      <c r="AA59" t="s">
        <v>18</v>
      </c>
      <c r="AC59">
        <v>1</v>
      </c>
      <c r="AE59">
        <v>16</v>
      </c>
      <c r="AF59" s="46"/>
      <c r="AG59" s="59">
        <f t="shared" si="2"/>
        <v>0.54900000000000004</v>
      </c>
      <c r="AI59" s="1">
        <v>3.77</v>
      </c>
    </row>
    <row r="60" spans="1:47" customFormat="1" ht="14.4" x14ac:dyDescent="0.3">
      <c r="A60">
        <v>16</v>
      </c>
      <c r="B60" t="s">
        <v>417</v>
      </c>
      <c r="C60" s="8">
        <v>44791.492696759262</v>
      </c>
      <c r="D60" t="s">
        <v>241</v>
      </c>
      <c r="E60" t="s">
        <v>242</v>
      </c>
      <c r="F60">
        <v>1</v>
      </c>
      <c r="G60">
        <v>2.988</v>
      </c>
      <c r="H60" s="4">
        <v>17928781</v>
      </c>
      <c r="I60">
        <v>0</v>
      </c>
      <c r="J60" t="s">
        <v>18</v>
      </c>
      <c r="K60" t="s">
        <v>18</v>
      </c>
      <c r="L60" t="s">
        <v>18</v>
      </c>
      <c r="M60" t="s">
        <v>18</v>
      </c>
      <c r="O60">
        <v>16</v>
      </c>
      <c r="P60" t="s">
        <v>417</v>
      </c>
      <c r="Q60" s="8">
        <v>44791.492696759262</v>
      </c>
      <c r="R60" t="s">
        <v>241</v>
      </c>
      <c r="S60" t="s">
        <v>242</v>
      </c>
      <c r="T60">
        <v>1</v>
      </c>
      <c r="U60">
        <v>7.5529999999999999</v>
      </c>
      <c r="V60" s="4">
        <v>100079</v>
      </c>
      <c r="W60">
        <v>0.56000000000000005</v>
      </c>
      <c r="X60" t="s">
        <v>18</v>
      </c>
      <c r="Y60" t="s">
        <v>18</v>
      </c>
      <c r="Z60" t="s">
        <v>18</v>
      </c>
      <c r="AA60" t="s">
        <v>18</v>
      </c>
      <c r="AC60">
        <v>1</v>
      </c>
      <c r="AE60">
        <v>17</v>
      </c>
      <c r="AF60" s="46"/>
      <c r="AG60" s="59">
        <f t="shared" si="2"/>
        <v>0.56000000000000005</v>
      </c>
      <c r="AI60" s="1">
        <v>4.67</v>
      </c>
    </row>
    <row r="61" spans="1:47" customFormat="1" ht="14.4" x14ac:dyDescent="0.3">
      <c r="A61">
        <v>17</v>
      </c>
      <c r="B61" t="s">
        <v>418</v>
      </c>
      <c r="C61" s="8">
        <v>44791.483171296299</v>
      </c>
      <c r="D61" t="s">
        <v>241</v>
      </c>
      <c r="E61" t="s">
        <v>242</v>
      </c>
      <c r="F61">
        <v>1</v>
      </c>
      <c r="G61">
        <v>3.0009999999999999</v>
      </c>
      <c r="H61" s="4">
        <v>18310718</v>
      </c>
      <c r="I61">
        <v>0</v>
      </c>
      <c r="J61" t="s">
        <v>18</v>
      </c>
      <c r="K61" t="s">
        <v>18</v>
      </c>
      <c r="L61" t="s">
        <v>18</v>
      </c>
      <c r="M61" t="s">
        <v>18</v>
      </c>
      <c r="O61">
        <v>17</v>
      </c>
      <c r="P61" t="s">
        <v>418</v>
      </c>
      <c r="Q61" s="8">
        <v>44791.483171296299</v>
      </c>
      <c r="R61" t="s">
        <v>241</v>
      </c>
      <c r="S61" t="s">
        <v>242</v>
      </c>
      <c r="T61">
        <v>1</v>
      </c>
      <c r="U61">
        <v>7.5570000000000004</v>
      </c>
      <c r="V61" s="4">
        <v>85472</v>
      </c>
      <c r="W61">
        <v>0.47799999999999998</v>
      </c>
      <c r="X61" t="s">
        <v>18</v>
      </c>
      <c r="Y61" t="s">
        <v>18</v>
      </c>
      <c r="Z61" t="s">
        <v>18</v>
      </c>
      <c r="AA61" t="s">
        <v>18</v>
      </c>
      <c r="AC61">
        <v>1</v>
      </c>
      <c r="AE61">
        <v>18</v>
      </c>
      <c r="AF61" s="46"/>
      <c r="AG61" s="59">
        <f t="shared" si="2"/>
        <v>0.47799999999999998</v>
      </c>
      <c r="AI61" s="1">
        <v>4.01</v>
      </c>
    </row>
    <row r="62" spans="1:47" customFormat="1" ht="14.4" x14ac:dyDescent="0.3">
      <c r="A62">
        <v>19</v>
      </c>
      <c r="B62" t="s">
        <v>431</v>
      </c>
      <c r="C62" s="8">
        <v>44902.468715277777</v>
      </c>
      <c r="D62" t="s">
        <v>241</v>
      </c>
      <c r="E62" t="s">
        <v>242</v>
      </c>
      <c r="F62">
        <v>1</v>
      </c>
      <c r="G62">
        <v>2.9910000000000001</v>
      </c>
      <c r="H62" s="4">
        <v>21801881</v>
      </c>
      <c r="I62">
        <v>0</v>
      </c>
      <c r="J62" t="s">
        <v>18</v>
      </c>
      <c r="K62" t="s">
        <v>18</v>
      </c>
      <c r="L62" t="s">
        <v>18</v>
      </c>
      <c r="M62" t="s">
        <v>18</v>
      </c>
      <c r="O62">
        <v>19</v>
      </c>
      <c r="P62" t="s">
        <v>431</v>
      </c>
      <c r="Q62" s="8">
        <v>44902.468715277777</v>
      </c>
      <c r="R62" t="s">
        <v>241</v>
      </c>
      <c r="S62" t="s">
        <v>242</v>
      </c>
      <c r="T62">
        <v>1</v>
      </c>
      <c r="U62">
        <v>7.556</v>
      </c>
      <c r="V62" s="4">
        <v>103309</v>
      </c>
      <c r="W62">
        <v>0.57799999999999996</v>
      </c>
      <c r="X62" t="s">
        <v>18</v>
      </c>
      <c r="Y62" t="s">
        <v>18</v>
      </c>
      <c r="Z62" t="s">
        <v>18</v>
      </c>
      <c r="AA62" t="s">
        <v>18</v>
      </c>
      <c r="AC62">
        <v>1</v>
      </c>
      <c r="AE62">
        <v>19</v>
      </c>
      <c r="AF62" s="46"/>
      <c r="AG62" s="59">
        <f t="shared" si="2"/>
        <v>0.57799999999999996</v>
      </c>
    </row>
    <row r="63" spans="1:47" customFormat="1" ht="14.4" x14ac:dyDescent="0.3">
      <c r="A63">
        <v>20</v>
      </c>
      <c r="B63" t="s">
        <v>432</v>
      </c>
      <c r="C63" s="8">
        <v>44902.478125000001</v>
      </c>
      <c r="D63" t="s">
        <v>241</v>
      </c>
      <c r="E63" t="s">
        <v>242</v>
      </c>
      <c r="F63">
        <v>1</v>
      </c>
      <c r="G63">
        <v>2.9910000000000001</v>
      </c>
      <c r="H63" s="4">
        <v>21609579</v>
      </c>
      <c r="I63">
        <v>0</v>
      </c>
      <c r="J63" t="s">
        <v>18</v>
      </c>
      <c r="K63" t="s">
        <v>18</v>
      </c>
      <c r="L63" t="s">
        <v>18</v>
      </c>
      <c r="M63" t="s">
        <v>18</v>
      </c>
      <c r="O63">
        <v>20</v>
      </c>
      <c r="P63" t="s">
        <v>432</v>
      </c>
      <c r="Q63" s="8">
        <v>44902.478125000001</v>
      </c>
      <c r="R63" t="s">
        <v>241</v>
      </c>
      <c r="S63" t="s">
        <v>242</v>
      </c>
      <c r="T63">
        <v>1</v>
      </c>
      <c r="U63">
        <v>7.5549999999999997</v>
      </c>
      <c r="V63" s="4">
        <v>93952</v>
      </c>
      <c r="W63">
        <v>0.52600000000000002</v>
      </c>
      <c r="X63" t="s">
        <v>18</v>
      </c>
      <c r="Y63" t="s">
        <v>18</v>
      </c>
      <c r="Z63" t="s">
        <v>18</v>
      </c>
      <c r="AA63" t="s">
        <v>18</v>
      </c>
      <c r="AC63">
        <v>1</v>
      </c>
      <c r="AE63">
        <v>20</v>
      </c>
      <c r="AF63" s="46"/>
      <c r="AG63" s="59">
        <f t="shared" si="2"/>
        <v>0.52600000000000002</v>
      </c>
    </row>
    <row r="64" spans="1:47" customFormat="1" ht="14.4" x14ac:dyDescent="0.3">
      <c r="A64">
        <v>21</v>
      </c>
      <c r="B64" t="s">
        <v>433</v>
      </c>
      <c r="C64" s="8">
        <v>44902.487500000003</v>
      </c>
      <c r="D64" t="s">
        <v>241</v>
      </c>
      <c r="E64" t="s">
        <v>242</v>
      </c>
      <c r="F64">
        <v>1</v>
      </c>
      <c r="G64">
        <v>2.992</v>
      </c>
      <c r="H64" s="4">
        <v>21841691</v>
      </c>
      <c r="I64">
        <v>0</v>
      </c>
      <c r="J64" t="s">
        <v>18</v>
      </c>
      <c r="K64" t="s">
        <v>18</v>
      </c>
      <c r="L64" t="s">
        <v>18</v>
      </c>
      <c r="M64" t="s">
        <v>18</v>
      </c>
      <c r="O64">
        <v>21</v>
      </c>
      <c r="P64" t="s">
        <v>433</v>
      </c>
      <c r="Q64" s="8">
        <v>44902.487500000003</v>
      </c>
      <c r="R64" t="s">
        <v>241</v>
      </c>
      <c r="S64" t="s">
        <v>242</v>
      </c>
      <c r="T64">
        <v>1</v>
      </c>
      <c r="U64">
        <v>7.5570000000000004</v>
      </c>
      <c r="V64" s="4">
        <v>98320</v>
      </c>
      <c r="W64">
        <v>0.55000000000000004</v>
      </c>
      <c r="X64" t="s">
        <v>18</v>
      </c>
      <c r="Y64" t="s">
        <v>18</v>
      </c>
      <c r="Z64" t="s">
        <v>18</v>
      </c>
      <c r="AA64" t="s">
        <v>18</v>
      </c>
      <c r="AC64">
        <v>1</v>
      </c>
      <c r="AE64">
        <v>21</v>
      </c>
      <c r="AF64" s="46"/>
      <c r="AG64" s="59">
        <f t="shared" si="2"/>
        <v>0.55000000000000004</v>
      </c>
    </row>
    <row r="65" spans="1:33" customFormat="1" ht="14.4" x14ac:dyDescent="0.3">
      <c r="C65" s="8"/>
      <c r="H65" s="4"/>
      <c r="Q65" s="8"/>
      <c r="V65" s="4"/>
      <c r="AF65" s="46"/>
      <c r="AG65" s="59"/>
    </row>
    <row r="66" spans="1:33" customFormat="1" ht="14.4" x14ac:dyDescent="0.3">
      <c r="C66" s="8"/>
      <c r="H66" s="4"/>
      <c r="Q66" s="8"/>
      <c r="V66" s="4"/>
      <c r="AF66" s="46"/>
      <c r="AG66" s="59"/>
    </row>
    <row r="67" spans="1:33" customFormat="1" ht="14.4" x14ac:dyDescent="0.3">
      <c r="C67" s="8"/>
      <c r="H67" s="4"/>
      <c r="Q67" s="8"/>
      <c r="V67" s="4"/>
      <c r="AF67" s="46"/>
      <c r="AG67" s="59"/>
    </row>
    <row r="68" spans="1:33" customFormat="1" ht="14.4" x14ac:dyDescent="0.3">
      <c r="C68" s="8"/>
      <c r="H68" s="4"/>
      <c r="Q68" s="8"/>
      <c r="V68" s="4"/>
      <c r="AF68" s="46"/>
      <c r="AG68" s="59"/>
    </row>
    <row r="69" spans="1:33" customFormat="1" ht="14.4" x14ac:dyDescent="0.3">
      <c r="C69" s="8"/>
      <c r="H69" s="4"/>
      <c r="Q69" s="8"/>
      <c r="V69" s="4"/>
      <c r="AF69" s="46"/>
      <c r="AG69" s="59"/>
    </row>
    <row r="70" spans="1:33" customFormat="1" ht="14.4" x14ac:dyDescent="0.3">
      <c r="C70" s="8"/>
      <c r="H70" s="4"/>
      <c r="Q70" s="8"/>
      <c r="V70" s="4"/>
      <c r="AF70" s="5"/>
      <c r="AG70" s="47"/>
    </row>
    <row r="72" spans="1:33" customFormat="1" ht="14.4" x14ac:dyDescent="0.3">
      <c r="A72" s="48"/>
      <c r="C72" s="8"/>
      <c r="H72" s="4"/>
      <c r="L72" s="7"/>
      <c r="Q72" s="8"/>
      <c r="V72" s="4"/>
      <c r="AF72" s="43"/>
    </row>
    <row r="73" spans="1:33" ht="15" x14ac:dyDescent="0.25">
      <c r="A73" s="49"/>
      <c r="B73" s="49"/>
      <c r="C73" s="49"/>
      <c r="D73" s="49"/>
      <c r="E73" s="50"/>
      <c r="F73" s="51"/>
      <c r="G73" s="51" t="s">
        <v>243</v>
      </c>
      <c r="H73" s="52">
        <f>AVERAGE(H43:H72)</f>
        <v>19626865.105263159</v>
      </c>
      <c r="I73" s="52"/>
      <c r="J73" s="43"/>
      <c r="K73" s="43"/>
      <c r="L73" s="43"/>
      <c r="M73" s="53"/>
      <c r="N73" s="50"/>
      <c r="T73" s="51"/>
      <c r="U73" s="51" t="s">
        <v>243</v>
      </c>
      <c r="V73" s="52">
        <f>AVERAGE(V43:V72)</f>
        <v>96643.947368421053</v>
      </c>
      <c r="W73" s="52"/>
      <c r="AC73" s="51" t="s">
        <v>243</v>
      </c>
      <c r="AD73" s="51"/>
      <c r="AE73" s="41">
        <f>MIN(AE43:AE72)</f>
        <v>1</v>
      </c>
      <c r="AF73" s="54"/>
      <c r="AG73" s="54">
        <f>AVERAGE(AG43:AG71)</f>
        <v>0.55557894736842106</v>
      </c>
    </row>
    <row r="74" spans="1:33" ht="15" x14ac:dyDescent="0.25">
      <c r="A74" s="49"/>
      <c r="B74" s="49"/>
      <c r="C74" s="49"/>
      <c r="D74" s="49"/>
      <c r="E74" s="50"/>
      <c r="F74" s="51"/>
      <c r="G74" s="51" t="s">
        <v>244</v>
      </c>
      <c r="H74" s="55">
        <f>STDEV(H43:H72)</f>
        <v>1462077.8960495039</v>
      </c>
      <c r="I74" s="55"/>
      <c r="J74" s="43"/>
      <c r="K74" s="43"/>
      <c r="L74" s="43"/>
      <c r="M74" s="53"/>
      <c r="N74" s="50"/>
      <c r="T74" s="51"/>
      <c r="U74" s="51" t="s">
        <v>244</v>
      </c>
      <c r="V74" s="55">
        <f>STDEV(V43:V72)</f>
        <v>6075.5984750812295</v>
      </c>
      <c r="W74" s="55"/>
      <c r="AC74" s="51" t="s">
        <v>244</v>
      </c>
      <c r="AD74" s="51"/>
      <c r="AE74" s="41">
        <f>MAX(AE43:AE72)</f>
        <v>21</v>
      </c>
      <c r="AF74" s="55"/>
      <c r="AG74" s="55">
        <f>STDEV(AG43:AG71)</f>
        <v>4.4719267273705135E-2</v>
      </c>
    </row>
    <row r="75" spans="1:33" ht="15" x14ac:dyDescent="0.25">
      <c r="A75" s="49"/>
      <c r="B75" s="49"/>
      <c r="C75" s="49"/>
      <c r="D75" s="49"/>
      <c r="E75" s="50"/>
      <c r="F75" s="51"/>
      <c r="G75" s="51" t="s">
        <v>245</v>
      </c>
      <c r="H75" s="55">
        <f>100*H74/H73</f>
        <v>7.4493704838142074</v>
      </c>
      <c r="I75" s="55"/>
      <c r="J75" s="43"/>
      <c r="K75" s="43"/>
      <c r="L75" s="43"/>
      <c r="M75" s="53"/>
      <c r="N75" s="50"/>
      <c r="T75" s="51"/>
      <c r="U75" s="51" t="s">
        <v>245</v>
      </c>
      <c r="V75" s="55">
        <f>100*V74/V73</f>
        <v>6.2865793880708818</v>
      </c>
      <c r="W75" s="55"/>
      <c r="AC75" s="51" t="s">
        <v>245</v>
      </c>
      <c r="AD75" s="51"/>
      <c r="AE75" s="41"/>
      <c r="AF75" s="55"/>
      <c r="AG75" s="55">
        <f>100*AG74/AG73</f>
        <v>8.0491291985638274</v>
      </c>
    </row>
    <row r="76" spans="1:33" ht="15" x14ac:dyDescent="0.25">
      <c r="A76" s="49"/>
      <c r="B76" s="49"/>
      <c r="C76" s="49"/>
      <c r="D76" s="49"/>
      <c r="E76" s="50"/>
      <c r="F76" s="51" t="s">
        <v>246</v>
      </c>
      <c r="G76" s="51" t="s">
        <v>247</v>
      </c>
      <c r="H76" s="55">
        <f>H73-(2*H74)</f>
        <v>16702709.31316415</v>
      </c>
      <c r="I76" s="55"/>
      <c r="J76" s="43"/>
      <c r="K76" s="43"/>
      <c r="L76" s="43"/>
      <c r="M76" s="43"/>
      <c r="N76" s="43"/>
      <c r="T76" s="51" t="s">
        <v>246</v>
      </c>
      <c r="U76" s="51" t="s">
        <v>247</v>
      </c>
      <c r="V76" s="55">
        <f>V73-(2*V74)</f>
        <v>84492.750418258598</v>
      </c>
      <c r="W76" s="55"/>
      <c r="AC76" s="51" t="s">
        <v>247</v>
      </c>
      <c r="AD76" s="51" t="s">
        <v>246</v>
      </c>
      <c r="AF76" s="55"/>
      <c r="AG76" s="55">
        <f>AG73-(2*AG74)</f>
        <v>0.46614041282101082</v>
      </c>
    </row>
    <row r="77" spans="1:33" ht="15" x14ac:dyDescent="0.25">
      <c r="A77" s="49"/>
      <c r="B77" s="49"/>
      <c r="C77" s="49"/>
      <c r="D77" s="49"/>
      <c r="E77" s="50"/>
      <c r="F77" s="51"/>
      <c r="G77" s="51" t="s">
        <v>248</v>
      </c>
      <c r="H77" s="55">
        <f>H73+(2*H74)</f>
        <v>22551020.897362165</v>
      </c>
      <c r="I77" s="55"/>
      <c r="J77" s="43"/>
      <c r="K77" s="43"/>
      <c r="L77" s="43"/>
      <c r="M77" s="43"/>
      <c r="N77" s="43"/>
      <c r="T77" s="51"/>
      <c r="U77" s="51" t="s">
        <v>248</v>
      </c>
      <c r="V77" s="55">
        <f>V73+(2*V74)</f>
        <v>108795.14431858351</v>
      </c>
      <c r="W77" s="55"/>
      <c r="AC77" s="51" t="s">
        <v>248</v>
      </c>
      <c r="AD77" s="51"/>
      <c r="AF77" s="55"/>
      <c r="AG77" s="55">
        <f>AG73+(2*AG74)</f>
        <v>0.6450174819158313</v>
      </c>
    </row>
    <row r="78" spans="1:33" ht="15" x14ac:dyDescent="0.25">
      <c r="A78" s="49"/>
      <c r="B78" s="49"/>
      <c r="C78" s="49"/>
      <c r="D78" s="49"/>
      <c r="E78" s="50"/>
      <c r="F78" s="51" t="s">
        <v>249</v>
      </c>
      <c r="G78" s="51" t="s">
        <v>250</v>
      </c>
      <c r="H78" s="55">
        <f>H73-(3*H74)</f>
        <v>15240631.417114647</v>
      </c>
      <c r="I78" s="55"/>
      <c r="J78" s="43"/>
      <c r="K78" s="43"/>
      <c r="L78" s="43"/>
      <c r="M78" s="43"/>
      <c r="N78" s="43"/>
      <c r="T78" s="51" t="s">
        <v>249</v>
      </c>
      <c r="U78" s="51" t="s">
        <v>250</v>
      </c>
      <c r="V78" s="55">
        <f>V73-(3*V74)</f>
        <v>78417.151943177363</v>
      </c>
      <c r="W78" s="55"/>
      <c r="AC78" s="51" t="s">
        <v>250</v>
      </c>
      <c r="AD78" s="51" t="s">
        <v>249</v>
      </c>
      <c r="AF78" s="55"/>
      <c r="AG78" s="55">
        <f>AG73-(3*AG74)</f>
        <v>0.42142114554730564</v>
      </c>
    </row>
    <row r="79" spans="1:33" ht="15" x14ac:dyDescent="0.25">
      <c r="F79" s="51"/>
      <c r="G79" s="51" t="s">
        <v>251</v>
      </c>
      <c r="H79" s="55">
        <f>H73+(3*H74)</f>
        <v>24013098.793411672</v>
      </c>
      <c r="I79" s="55"/>
      <c r="J79" s="49"/>
      <c r="K79" s="49"/>
      <c r="L79" s="43"/>
      <c r="M79" s="50"/>
      <c r="N79" s="50"/>
      <c r="T79" s="51"/>
      <c r="U79" s="51" t="s">
        <v>251</v>
      </c>
      <c r="V79" s="55">
        <f>V73+(3*V74)</f>
        <v>114870.74279366474</v>
      </c>
      <c r="W79" s="55"/>
      <c r="AC79" s="51" t="s">
        <v>251</v>
      </c>
      <c r="AD79" s="51"/>
      <c r="AF79" s="55"/>
      <c r="AG79" s="55">
        <f>AG73+(3*AG74)</f>
        <v>0.68973674918953654</v>
      </c>
    </row>
    <row r="80" spans="1:33" ht="15" x14ac:dyDescent="0.25">
      <c r="G80" s="51" t="s">
        <v>252</v>
      </c>
      <c r="H80" s="55">
        <f>COUNT(H43:H72)</f>
        <v>19</v>
      </c>
      <c r="I80" s="55"/>
      <c r="J80" s="49"/>
      <c r="K80" s="49"/>
      <c r="L80" s="43"/>
      <c r="M80" s="50"/>
      <c r="N80" s="50"/>
      <c r="T80" s="41"/>
      <c r="U80" s="51" t="s">
        <v>252</v>
      </c>
      <c r="V80" s="55">
        <f>COUNT(V43:V72)</f>
        <v>19</v>
      </c>
      <c r="W80" s="55"/>
      <c r="AC80" s="51" t="s">
        <v>252</v>
      </c>
      <c r="AD80" s="51"/>
      <c r="AF80" s="55"/>
      <c r="AG80" s="55">
        <f>COUNT(AG43:AG71)</f>
        <v>19</v>
      </c>
    </row>
    <row r="81" spans="7:33" ht="15" x14ac:dyDescent="0.25">
      <c r="G81" s="51" t="s">
        <v>253</v>
      </c>
      <c r="H81" s="55">
        <f>TINV(0.02,(H80-1))</f>
        <v>2.552379630182251</v>
      </c>
      <c r="I81" s="55"/>
      <c r="J81" s="49"/>
      <c r="K81" s="49"/>
      <c r="L81" s="43"/>
      <c r="M81" s="50"/>
      <c r="N81" s="50"/>
      <c r="T81" s="41"/>
      <c r="U81" s="51" t="s">
        <v>253</v>
      </c>
      <c r="V81" s="55">
        <f>TINV(0.02,(V80-1))</f>
        <v>2.552379630182251</v>
      </c>
      <c r="W81" s="55"/>
      <c r="AC81" s="51" t="s">
        <v>253</v>
      </c>
      <c r="AD81" s="51"/>
      <c r="AF81" s="55"/>
      <c r="AG81" s="55">
        <f>TINV(0.02,(AG80-1))</f>
        <v>2.552379630182251</v>
      </c>
    </row>
    <row r="82" spans="7:33" ht="15" x14ac:dyDescent="0.25">
      <c r="G82" s="51" t="s">
        <v>254</v>
      </c>
      <c r="H82" s="55">
        <f>H74*H81</f>
        <v>3731777.8396164766</v>
      </c>
      <c r="I82" s="55"/>
      <c r="T82" s="41"/>
      <c r="U82" s="51" t="s">
        <v>254</v>
      </c>
      <c r="V82" s="55">
        <f>V74*V81</f>
        <v>15507.233788963676</v>
      </c>
      <c r="W82" s="55"/>
      <c r="AC82" s="51" t="s">
        <v>254</v>
      </c>
      <c r="AD82" s="51"/>
      <c r="AF82" s="55"/>
      <c r="AG82" s="55">
        <f>AG74*AG81</f>
        <v>0.11414054686608076</v>
      </c>
    </row>
    <row r="83" spans="7:33" ht="15" x14ac:dyDescent="0.25">
      <c r="G83" s="51" t="s">
        <v>255</v>
      </c>
      <c r="H83" s="57">
        <f>H74*10</f>
        <v>14620778.96049504</v>
      </c>
      <c r="I83" s="57"/>
      <c r="J83" s="56"/>
      <c r="T83" s="41"/>
      <c r="U83" s="51" t="s">
        <v>255</v>
      </c>
      <c r="V83" s="57">
        <f>V74*10</f>
        <v>60755.984750812291</v>
      </c>
      <c r="W83" s="57"/>
      <c r="AC83" s="51" t="s">
        <v>255</v>
      </c>
      <c r="AD83" s="51"/>
      <c r="AF83" s="57"/>
      <c r="AG83" s="57">
        <f>AG74*10</f>
        <v>0.44719267273705132</v>
      </c>
    </row>
    <row r="84" spans="7:33" ht="15" x14ac:dyDescent="0.25">
      <c r="AC84" s="51" t="s">
        <v>256</v>
      </c>
      <c r="AD84" s="51"/>
      <c r="AG84" s="43" t="s">
        <v>306</v>
      </c>
    </row>
    <row r="87" spans="7:33" ht="15" x14ac:dyDescent="0.25">
      <c r="AC87" s="51"/>
      <c r="AD87" s="51"/>
      <c r="AE87" s="41"/>
      <c r="AF87" s="54"/>
      <c r="AG87" s="54"/>
    </row>
    <row r="88" spans="7:33" ht="15" x14ac:dyDescent="0.25">
      <c r="AC88" s="51"/>
      <c r="AD88" s="51"/>
      <c r="AE88" s="41"/>
      <c r="AF88" s="55"/>
      <c r="AG88" s="55"/>
    </row>
    <row r="89" spans="7:33" ht="15" x14ac:dyDescent="0.25">
      <c r="AC89" s="51"/>
      <c r="AD89" s="51"/>
      <c r="AE89" s="41"/>
      <c r="AF89" s="55"/>
      <c r="AG89" s="55"/>
    </row>
    <row r="90" spans="7:33" ht="15" x14ac:dyDescent="0.25">
      <c r="AC90" s="51"/>
      <c r="AD90" s="51"/>
      <c r="AF90" s="55"/>
      <c r="AG90" s="55"/>
    </row>
    <row r="91" spans="7:33" ht="15" x14ac:dyDescent="0.25">
      <c r="AC91" s="51"/>
      <c r="AD91" s="51"/>
      <c r="AF91" s="55"/>
      <c r="AG91" s="55"/>
    </row>
    <row r="92" spans="7:33" ht="15" x14ac:dyDescent="0.25">
      <c r="AC92" s="51"/>
      <c r="AD92" s="51"/>
      <c r="AF92" s="55"/>
      <c r="AG92" s="55"/>
    </row>
    <row r="93" spans="7:33" ht="15" x14ac:dyDescent="0.25">
      <c r="AC93" s="51"/>
      <c r="AD93" s="51"/>
      <c r="AF93" s="55"/>
      <c r="AG93" s="55"/>
    </row>
    <row r="94" spans="7:33" ht="15" x14ac:dyDescent="0.25">
      <c r="AC94" s="51"/>
      <c r="AD94" s="51"/>
      <c r="AF94" s="55"/>
      <c r="AG94" s="55"/>
    </row>
    <row r="95" spans="7:33" ht="15" x14ac:dyDescent="0.25">
      <c r="AC95" s="51"/>
      <c r="AD95" s="51"/>
      <c r="AF95" s="55"/>
      <c r="AG95" s="55"/>
    </row>
    <row r="96" spans="7:33" ht="15" x14ac:dyDescent="0.25">
      <c r="AC96" s="51"/>
      <c r="AD96" s="51"/>
      <c r="AF96" s="55"/>
      <c r="AG96" s="55"/>
    </row>
    <row r="97" spans="1:33" ht="15" x14ac:dyDescent="0.25">
      <c r="AC97" s="51"/>
      <c r="AD97" s="51"/>
      <c r="AF97" s="57"/>
      <c r="AG97" s="57"/>
    </row>
    <row r="98" spans="1:33" ht="15" x14ac:dyDescent="0.25">
      <c r="AC98" s="51"/>
      <c r="AD98" s="51"/>
    </row>
    <row r="99" spans="1:33" ht="15" x14ac:dyDescent="0.25">
      <c r="AC99" s="51"/>
      <c r="AD99" s="51"/>
    </row>
    <row r="103" spans="1:33" ht="13.2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AD103" s="43"/>
    </row>
    <row r="104" spans="1:33" ht="13.2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AD104" s="43"/>
    </row>
    <row r="105" spans="1:33" ht="13.2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AD105" s="43"/>
    </row>
    <row r="106" spans="1:33" ht="13.2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AD106" s="43"/>
    </row>
    <row r="107" spans="1:33" ht="13.2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AD107" s="43"/>
    </row>
    <row r="108" spans="1:33" ht="13.2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AD108" s="43"/>
    </row>
    <row r="109" spans="1:33" ht="13.2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AD109" s="43"/>
    </row>
    <row r="110" spans="1:33" ht="13.2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AD110" s="43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E521-CBBB-4019-8C91-C7A71A1B4A98}">
  <sheetPr>
    <pageSetUpPr fitToPage="1"/>
  </sheetPr>
  <dimension ref="A32:AV96"/>
  <sheetViews>
    <sheetView topLeftCell="U18" zoomScale="90" zoomScaleNormal="90" zoomScalePageLayoutView="85" workbookViewId="0">
      <selection activeCell="AC42" sqref="AC42:AG50"/>
    </sheetView>
  </sheetViews>
  <sheetFormatPr defaultColWidth="8.77734375" defaultRowHeight="15.6" x14ac:dyDescent="0.3"/>
  <cols>
    <col min="1" max="1" width="9.21875" style="41" customWidth="1"/>
    <col min="2" max="2" width="27.77734375" style="41" customWidth="1"/>
    <col min="3" max="4" width="17.44140625" style="41" customWidth="1"/>
    <col min="5" max="5" width="8.77734375" style="41"/>
    <col min="6" max="6" width="7.5546875" style="41" customWidth="1"/>
    <col min="7" max="7" width="6.44140625" style="41" customWidth="1"/>
    <col min="8" max="9" width="10.77734375" style="41" customWidth="1"/>
    <col min="10" max="10" width="11.77734375" style="41" customWidth="1"/>
    <col min="11" max="11" width="5" style="41" customWidth="1"/>
    <col min="12" max="12" width="8.77734375" style="41" customWidth="1"/>
    <col min="13" max="13" width="10.44140625" style="42" customWidth="1"/>
    <col min="14" max="14" width="9.6640625" style="42" customWidth="1"/>
    <col min="15" max="15" width="8.77734375" style="41"/>
    <col min="16" max="16" width="20.77734375" style="41" customWidth="1"/>
    <col min="17" max="17" width="24.5546875" style="41" customWidth="1"/>
    <col min="18" max="18" width="17.5546875" style="41" customWidth="1"/>
    <col min="19" max="19" width="8.77734375" style="41"/>
    <col min="20" max="21" width="8.77734375" style="43"/>
    <col min="22" max="22" width="11.21875" style="43" customWidth="1"/>
    <col min="23" max="23" width="10.77734375" style="43" customWidth="1"/>
    <col min="24" max="29" width="8.77734375" style="43"/>
    <col min="31" max="32" width="8.77734375" style="43"/>
    <col min="33" max="33" width="11.5546875" style="43" customWidth="1"/>
    <col min="34" max="179" width="8.77734375" style="43"/>
    <col min="180" max="180" width="24.77734375" style="43" customWidth="1"/>
    <col min="181" max="181" width="13.44140625" style="43" customWidth="1"/>
    <col min="182" max="182" width="8.77734375" style="43"/>
    <col min="183" max="183" width="6.77734375" style="43" customWidth="1"/>
    <col min="184" max="184" width="6.44140625" style="43" customWidth="1"/>
    <col min="185" max="185" width="8.21875" style="43" customWidth="1"/>
    <col min="186" max="186" width="6.77734375" style="43" customWidth="1"/>
    <col min="187" max="187" width="4.77734375" style="43" customWidth="1"/>
    <col min="188" max="189" width="5" style="43" customWidth="1"/>
    <col min="190" max="190" width="8.77734375" style="43"/>
    <col min="191" max="191" width="10.44140625" style="43" customWidth="1"/>
    <col min="192" max="192" width="3.77734375" style="43" customWidth="1"/>
    <col min="193" max="194" width="8.77734375" style="43"/>
    <col min="195" max="195" width="3.77734375" style="43" customWidth="1"/>
    <col min="196" max="435" width="8.77734375" style="43"/>
    <col min="436" max="436" width="24.77734375" style="43" customWidth="1"/>
    <col min="437" max="437" width="13.44140625" style="43" customWidth="1"/>
    <col min="438" max="438" width="8.77734375" style="43"/>
    <col min="439" max="439" width="6.77734375" style="43" customWidth="1"/>
    <col min="440" max="440" width="6.44140625" style="43" customWidth="1"/>
    <col min="441" max="441" width="8.21875" style="43" customWidth="1"/>
    <col min="442" max="442" width="6.77734375" style="43" customWidth="1"/>
    <col min="443" max="443" width="4.77734375" style="43" customWidth="1"/>
    <col min="444" max="445" width="5" style="43" customWidth="1"/>
    <col min="446" max="446" width="8.77734375" style="43"/>
    <col min="447" max="447" width="10.44140625" style="43" customWidth="1"/>
    <col min="448" max="448" width="3.77734375" style="43" customWidth="1"/>
    <col min="449" max="450" width="8.77734375" style="43"/>
    <col min="451" max="451" width="3.77734375" style="43" customWidth="1"/>
    <col min="452" max="691" width="8.77734375" style="43"/>
    <col min="692" max="692" width="24.77734375" style="43" customWidth="1"/>
    <col min="693" max="693" width="13.44140625" style="43" customWidth="1"/>
    <col min="694" max="694" width="8.77734375" style="43"/>
    <col min="695" max="695" width="6.77734375" style="43" customWidth="1"/>
    <col min="696" max="696" width="6.44140625" style="43" customWidth="1"/>
    <col min="697" max="697" width="8.21875" style="43" customWidth="1"/>
    <col min="698" max="698" width="6.77734375" style="43" customWidth="1"/>
    <col min="699" max="699" width="4.77734375" style="43" customWidth="1"/>
    <col min="700" max="701" width="5" style="43" customWidth="1"/>
    <col min="702" max="702" width="8.77734375" style="43"/>
    <col min="703" max="703" width="10.44140625" style="43" customWidth="1"/>
    <col min="704" max="704" width="3.77734375" style="43" customWidth="1"/>
    <col min="705" max="706" width="8.77734375" style="43"/>
    <col min="707" max="707" width="3.77734375" style="43" customWidth="1"/>
    <col min="708" max="947" width="8.77734375" style="43"/>
    <col min="948" max="948" width="24.77734375" style="43" customWidth="1"/>
    <col min="949" max="949" width="13.44140625" style="43" customWidth="1"/>
    <col min="950" max="950" width="8.77734375" style="43"/>
    <col min="951" max="951" width="6.77734375" style="43" customWidth="1"/>
    <col min="952" max="952" width="6.44140625" style="43" customWidth="1"/>
    <col min="953" max="953" width="8.21875" style="43" customWidth="1"/>
    <col min="954" max="954" width="6.77734375" style="43" customWidth="1"/>
    <col min="955" max="955" width="4.77734375" style="43" customWidth="1"/>
    <col min="956" max="957" width="5" style="43" customWidth="1"/>
    <col min="958" max="958" width="8.77734375" style="43"/>
    <col min="959" max="959" width="10.44140625" style="43" customWidth="1"/>
    <col min="960" max="960" width="3.77734375" style="43" customWidth="1"/>
    <col min="961" max="962" width="8.77734375" style="43"/>
    <col min="963" max="963" width="3.77734375" style="43" customWidth="1"/>
    <col min="964" max="1203" width="8.77734375" style="43"/>
    <col min="1204" max="1204" width="24.77734375" style="43" customWidth="1"/>
    <col min="1205" max="1205" width="13.44140625" style="43" customWidth="1"/>
    <col min="1206" max="1206" width="8.77734375" style="43"/>
    <col min="1207" max="1207" width="6.77734375" style="43" customWidth="1"/>
    <col min="1208" max="1208" width="6.44140625" style="43" customWidth="1"/>
    <col min="1209" max="1209" width="8.21875" style="43" customWidth="1"/>
    <col min="1210" max="1210" width="6.77734375" style="43" customWidth="1"/>
    <col min="1211" max="1211" width="4.77734375" style="43" customWidth="1"/>
    <col min="1212" max="1213" width="5" style="43" customWidth="1"/>
    <col min="1214" max="1214" width="8.77734375" style="43"/>
    <col min="1215" max="1215" width="10.44140625" style="43" customWidth="1"/>
    <col min="1216" max="1216" width="3.77734375" style="43" customWidth="1"/>
    <col min="1217" max="1218" width="8.77734375" style="43"/>
    <col min="1219" max="1219" width="3.77734375" style="43" customWidth="1"/>
    <col min="1220" max="1459" width="8.77734375" style="43"/>
    <col min="1460" max="1460" width="24.77734375" style="43" customWidth="1"/>
    <col min="1461" max="1461" width="13.44140625" style="43" customWidth="1"/>
    <col min="1462" max="1462" width="8.77734375" style="43"/>
    <col min="1463" max="1463" width="6.77734375" style="43" customWidth="1"/>
    <col min="1464" max="1464" width="6.44140625" style="43" customWidth="1"/>
    <col min="1465" max="1465" width="8.21875" style="43" customWidth="1"/>
    <col min="1466" max="1466" width="6.77734375" style="43" customWidth="1"/>
    <col min="1467" max="1467" width="4.77734375" style="43" customWidth="1"/>
    <col min="1468" max="1469" width="5" style="43" customWidth="1"/>
    <col min="1470" max="1470" width="8.77734375" style="43"/>
    <col min="1471" max="1471" width="10.44140625" style="43" customWidth="1"/>
    <col min="1472" max="1472" width="3.77734375" style="43" customWidth="1"/>
    <col min="1473" max="1474" width="8.77734375" style="43"/>
    <col min="1475" max="1475" width="3.77734375" style="43" customWidth="1"/>
    <col min="1476" max="1715" width="8.77734375" style="43"/>
    <col min="1716" max="1716" width="24.77734375" style="43" customWidth="1"/>
    <col min="1717" max="1717" width="13.44140625" style="43" customWidth="1"/>
    <col min="1718" max="1718" width="8.77734375" style="43"/>
    <col min="1719" max="1719" width="6.77734375" style="43" customWidth="1"/>
    <col min="1720" max="1720" width="6.44140625" style="43" customWidth="1"/>
    <col min="1721" max="1721" width="8.21875" style="43" customWidth="1"/>
    <col min="1722" max="1722" width="6.77734375" style="43" customWidth="1"/>
    <col min="1723" max="1723" width="4.77734375" style="43" customWidth="1"/>
    <col min="1724" max="1725" width="5" style="43" customWidth="1"/>
    <col min="1726" max="1726" width="8.77734375" style="43"/>
    <col min="1727" max="1727" width="10.44140625" style="43" customWidth="1"/>
    <col min="1728" max="1728" width="3.77734375" style="43" customWidth="1"/>
    <col min="1729" max="1730" width="8.77734375" style="43"/>
    <col min="1731" max="1731" width="3.77734375" style="43" customWidth="1"/>
    <col min="1732" max="1971" width="8.77734375" style="43"/>
    <col min="1972" max="1972" width="24.77734375" style="43" customWidth="1"/>
    <col min="1973" max="1973" width="13.44140625" style="43" customWidth="1"/>
    <col min="1974" max="1974" width="8.77734375" style="43"/>
    <col min="1975" max="1975" width="6.77734375" style="43" customWidth="1"/>
    <col min="1976" max="1976" width="6.44140625" style="43" customWidth="1"/>
    <col min="1977" max="1977" width="8.21875" style="43" customWidth="1"/>
    <col min="1978" max="1978" width="6.77734375" style="43" customWidth="1"/>
    <col min="1979" max="1979" width="4.77734375" style="43" customWidth="1"/>
    <col min="1980" max="1981" width="5" style="43" customWidth="1"/>
    <col min="1982" max="1982" width="8.77734375" style="43"/>
    <col min="1983" max="1983" width="10.44140625" style="43" customWidth="1"/>
    <col min="1984" max="1984" width="3.77734375" style="43" customWidth="1"/>
    <col min="1985" max="1986" width="8.77734375" style="43"/>
    <col min="1987" max="1987" width="3.77734375" style="43" customWidth="1"/>
    <col min="1988" max="2227" width="8.77734375" style="43"/>
    <col min="2228" max="2228" width="24.77734375" style="43" customWidth="1"/>
    <col min="2229" max="2229" width="13.44140625" style="43" customWidth="1"/>
    <col min="2230" max="2230" width="8.77734375" style="43"/>
    <col min="2231" max="2231" width="6.77734375" style="43" customWidth="1"/>
    <col min="2232" max="2232" width="6.44140625" style="43" customWidth="1"/>
    <col min="2233" max="2233" width="8.21875" style="43" customWidth="1"/>
    <col min="2234" max="2234" width="6.77734375" style="43" customWidth="1"/>
    <col min="2235" max="2235" width="4.77734375" style="43" customWidth="1"/>
    <col min="2236" max="2237" width="5" style="43" customWidth="1"/>
    <col min="2238" max="2238" width="8.77734375" style="43"/>
    <col min="2239" max="2239" width="10.44140625" style="43" customWidth="1"/>
    <col min="2240" max="2240" width="3.77734375" style="43" customWidth="1"/>
    <col min="2241" max="2242" width="8.77734375" style="43"/>
    <col min="2243" max="2243" width="3.77734375" style="43" customWidth="1"/>
    <col min="2244" max="2483" width="8.77734375" style="43"/>
    <col min="2484" max="2484" width="24.77734375" style="43" customWidth="1"/>
    <col min="2485" max="2485" width="13.44140625" style="43" customWidth="1"/>
    <col min="2486" max="2486" width="8.77734375" style="43"/>
    <col min="2487" max="2487" width="6.77734375" style="43" customWidth="1"/>
    <col min="2488" max="2488" width="6.44140625" style="43" customWidth="1"/>
    <col min="2489" max="2489" width="8.21875" style="43" customWidth="1"/>
    <col min="2490" max="2490" width="6.77734375" style="43" customWidth="1"/>
    <col min="2491" max="2491" width="4.77734375" style="43" customWidth="1"/>
    <col min="2492" max="2493" width="5" style="43" customWidth="1"/>
    <col min="2494" max="2494" width="8.77734375" style="43"/>
    <col min="2495" max="2495" width="10.44140625" style="43" customWidth="1"/>
    <col min="2496" max="2496" width="3.77734375" style="43" customWidth="1"/>
    <col min="2497" max="2498" width="8.77734375" style="43"/>
    <col min="2499" max="2499" width="3.77734375" style="43" customWidth="1"/>
    <col min="2500" max="2739" width="8.77734375" style="43"/>
    <col min="2740" max="2740" width="24.77734375" style="43" customWidth="1"/>
    <col min="2741" max="2741" width="13.44140625" style="43" customWidth="1"/>
    <col min="2742" max="2742" width="8.77734375" style="43"/>
    <col min="2743" max="2743" width="6.77734375" style="43" customWidth="1"/>
    <col min="2744" max="2744" width="6.44140625" style="43" customWidth="1"/>
    <col min="2745" max="2745" width="8.21875" style="43" customWidth="1"/>
    <col min="2746" max="2746" width="6.77734375" style="43" customWidth="1"/>
    <col min="2747" max="2747" width="4.77734375" style="43" customWidth="1"/>
    <col min="2748" max="2749" width="5" style="43" customWidth="1"/>
    <col min="2750" max="2750" width="8.77734375" style="43"/>
    <col min="2751" max="2751" width="10.44140625" style="43" customWidth="1"/>
    <col min="2752" max="2752" width="3.77734375" style="43" customWidth="1"/>
    <col min="2753" max="2754" width="8.77734375" style="43"/>
    <col min="2755" max="2755" width="3.77734375" style="43" customWidth="1"/>
    <col min="2756" max="2995" width="8.77734375" style="43"/>
    <col min="2996" max="2996" width="24.77734375" style="43" customWidth="1"/>
    <col min="2997" max="2997" width="13.44140625" style="43" customWidth="1"/>
    <col min="2998" max="2998" width="8.77734375" style="43"/>
    <col min="2999" max="2999" width="6.77734375" style="43" customWidth="1"/>
    <col min="3000" max="3000" width="6.44140625" style="43" customWidth="1"/>
    <col min="3001" max="3001" width="8.21875" style="43" customWidth="1"/>
    <col min="3002" max="3002" width="6.77734375" style="43" customWidth="1"/>
    <col min="3003" max="3003" width="4.77734375" style="43" customWidth="1"/>
    <col min="3004" max="3005" width="5" style="43" customWidth="1"/>
    <col min="3006" max="3006" width="8.77734375" style="43"/>
    <col min="3007" max="3007" width="10.44140625" style="43" customWidth="1"/>
    <col min="3008" max="3008" width="3.77734375" style="43" customWidth="1"/>
    <col min="3009" max="3010" width="8.77734375" style="43"/>
    <col min="3011" max="3011" width="3.77734375" style="43" customWidth="1"/>
    <col min="3012" max="3251" width="8.77734375" style="43"/>
    <col min="3252" max="3252" width="24.77734375" style="43" customWidth="1"/>
    <col min="3253" max="3253" width="13.44140625" style="43" customWidth="1"/>
    <col min="3254" max="3254" width="8.77734375" style="43"/>
    <col min="3255" max="3255" width="6.77734375" style="43" customWidth="1"/>
    <col min="3256" max="3256" width="6.44140625" style="43" customWidth="1"/>
    <col min="3257" max="3257" width="8.21875" style="43" customWidth="1"/>
    <col min="3258" max="3258" width="6.77734375" style="43" customWidth="1"/>
    <col min="3259" max="3259" width="4.77734375" style="43" customWidth="1"/>
    <col min="3260" max="3261" width="5" style="43" customWidth="1"/>
    <col min="3262" max="3262" width="8.77734375" style="43"/>
    <col min="3263" max="3263" width="10.44140625" style="43" customWidth="1"/>
    <col min="3264" max="3264" width="3.77734375" style="43" customWidth="1"/>
    <col min="3265" max="3266" width="8.77734375" style="43"/>
    <col min="3267" max="3267" width="3.77734375" style="43" customWidth="1"/>
    <col min="3268" max="3507" width="8.77734375" style="43"/>
    <col min="3508" max="3508" width="24.77734375" style="43" customWidth="1"/>
    <col min="3509" max="3509" width="13.44140625" style="43" customWidth="1"/>
    <col min="3510" max="3510" width="8.77734375" style="43"/>
    <col min="3511" max="3511" width="6.77734375" style="43" customWidth="1"/>
    <col min="3512" max="3512" width="6.44140625" style="43" customWidth="1"/>
    <col min="3513" max="3513" width="8.21875" style="43" customWidth="1"/>
    <col min="3514" max="3514" width="6.77734375" style="43" customWidth="1"/>
    <col min="3515" max="3515" width="4.77734375" style="43" customWidth="1"/>
    <col min="3516" max="3517" width="5" style="43" customWidth="1"/>
    <col min="3518" max="3518" width="8.77734375" style="43"/>
    <col min="3519" max="3519" width="10.44140625" style="43" customWidth="1"/>
    <col min="3520" max="3520" width="3.77734375" style="43" customWidth="1"/>
    <col min="3521" max="3522" width="8.77734375" style="43"/>
    <col min="3523" max="3523" width="3.77734375" style="43" customWidth="1"/>
    <col min="3524" max="3763" width="8.77734375" style="43"/>
    <col min="3764" max="3764" width="24.77734375" style="43" customWidth="1"/>
    <col min="3765" max="3765" width="13.44140625" style="43" customWidth="1"/>
    <col min="3766" max="3766" width="8.77734375" style="43"/>
    <col min="3767" max="3767" width="6.77734375" style="43" customWidth="1"/>
    <col min="3768" max="3768" width="6.44140625" style="43" customWidth="1"/>
    <col min="3769" max="3769" width="8.21875" style="43" customWidth="1"/>
    <col min="3770" max="3770" width="6.77734375" style="43" customWidth="1"/>
    <col min="3771" max="3771" width="4.77734375" style="43" customWidth="1"/>
    <col min="3772" max="3773" width="5" style="43" customWidth="1"/>
    <col min="3774" max="3774" width="8.77734375" style="43"/>
    <col min="3775" max="3775" width="10.44140625" style="43" customWidth="1"/>
    <col min="3776" max="3776" width="3.77734375" style="43" customWidth="1"/>
    <col min="3777" max="3778" width="8.77734375" style="43"/>
    <col min="3779" max="3779" width="3.77734375" style="43" customWidth="1"/>
    <col min="3780" max="4019" width="8.77734375" style="43"/>
    <col min="4020" max="4020" width="24.77734375" style="43" customWidth="1"/>
    <col min="4021" max="4021" width="13.44140625" style="43" customWidth="1"/>
    <col min="4022" max="4022" width="8.77734375" style="43"/>
    <col min="4023" max="4023" width="6.77734375" style="43" customWidth="1"/>
    <col min="4024" max="4024" width="6.44140625" style="43" customWidth="1"/>
    <col min="4025" max="4025" width="8.21875" style="43" customWidth="1"/>
    <col min="4026" max="4026" width="6.77734375" style="43" customWidth="1"/>
    <col min="4027" max="4027" width="4.77734375" style="43" customWidth="1"/>
    <col min="4028" max="4029" width="5" style="43" customWidth="1"/>
    <col min="4030" max="4030" width="8.77734375" style="43"/>
    <col min="4031" max="4031" width="10.44140625" style="43" customWidth="1"/>
    <col min="4032" max="4032" width="3.77734375" style="43" customWidth="1"/>
    <col min="4033" max="4034" width="8.77734375" style="43"/>
    <col min="4035" max="4035" width="3.77734375" style="43" customWidth="1"/>
    <col min="4036" max="4275" width="8.77734375" style="43"/>
    <col min="4276" max="4276" width="24.77734375" style="43" customWidth="1"/>
    <col min="4277" max="4277" width="13.44140625" style="43" customWidth="1"/>
    <col min="4278" max="4278" width="8.77734375" style="43"/>
    <col min="4279" max="4279" width="6.77734375" style="43" customWidth="1"/>
    <col min="4280" max="4280" width="6.44140625" style="43" customWidth="1"/>
    <col min="4281" max="4281" width="8.21875" style="43" customWidth="1"/>
    <col min="4282" max="4282" width="6.77734375" style="43" customWidth="1"/>
    <col min="4283" max="4283" width="4.77734375" style="43" customWidth="1"/>
    <col min="4284" max="4285" width="5" style="43" customWidth="1"/>
    <col min="4286" max="4286" width="8.77734375" style="43"/>
    <col min="4287" max="4287" width="10.44140625" style="43" customWidth="1"/>
    <col min="4288" max="4288" width="3.77734375" style="43" customWidth="1"/>
    <col min="4289" max="4290" width="8.77734375" style="43"/>
    <col min="4291" max="4291" width="3.77734375" style="43" customWidth="1"/>
    <col min="4292" max="4531" width="8.77734375" style="43"/>
    <col min="4532" max="4532" width="24.77734375" style="43" customWidth="1"/>
    <col min="4533" max="4533" width="13.44140625" style="43" customWidth="1"/>
    <col min="4534" max="4534" width="8.77734375" style="43"/>
    <col min="4535" max="4535" width="6.77734375" style="43" customWidth="1"/>
    <col min="4536" max="4536" width="6.44140625" style="43" customWidth="1"/>
    <col min="4537" max="4537" width="8.21875" style="43" customWidth="1"/>
    <col min="4538" max="4538" width="6.77734375" style="43" customWidth="1"/>
    <col min="4539" max="4539" width="4.77734375" style="43" customWidth="1"/>
    <col min="4540" max="4541" width="5" style="43" customWidth="1"/>
    <col min="4542" max="4542" width="8.77734375" style="43"/>
    <col min="4543" max="4543" width="10.44140625" style="43" customWidth="1"/>
    <col min="4544" max="4544" width="3.77734375" style="43" customWidth="1"/>
    <col min="4545" max="4546" width="8.77734375" style="43"/>
    <col min="4547" max="4547" width="3.77734375" style="43" customWidth="1"/>
    <col min="4548" max="4787" width="8.77734375" style="43"/>
    <col min="4788" max="4788" width="24.77734375" style="43" customWidth="1"/>
    <col min="4789" max="4789" width="13.44140625" style="43" customWidth="1"/>
    <col min="4790" max="4790" width="8.77734375" style="43"/>
    <col min="4791" max="4791" width="6.77734375" style="43" customWidth="1"/>
    <col min="4792" max="4792" width="6.44140625" style="43" customWidth="1"/>
    <col min="4793" max="4793" width="8.21875" style="43" customWidth="1"/>
    <col min="4794" max="4794" width="6.77734375" style="43" customWidth="1"/>
    <col min="4795" max="4795" width="4.77734375" style="43" customWidth="1"/>
    <col min="4796" max="4797" width="5" style="43" customWidth="1"/>
    <col min="4798" max="4798" width="8.77734375" style="43"/>
    <col min="4799" max="4799" width="10.44140625" style="43" customWidth="1"/>
    <col min="4800" max="4800" width="3.77734375" style="43" customWidth="1"/>
    <col min="4801" max="4802" width="8.77734375" style="43"/>
    <col min="4803" max="4803" width="3.77734375" style="43" customWidth="1"/>
    <col min="4804" max="5043" width="8.77734375" style="43"/>
    <col min="5044" max="5044" width="24.77734375" style="43" customWidth="1"/>
    <col min="5045" max="5045" width="13.44140625" style="43" customWidth="1"/>
    <col min="5046" max="5046" width="8.77734375" style="43"/>
    <col min="5047" max="5047" width="6.77734375" style="43" customWidth="1"/>
    <col min="5048" max="5048" width="6.44140625" style="43" customWidth="1"/>
    <col min="5049" max="5049" width="8.21875" style="43" customWidth="1"/>
    <col min="5050" max="5050" width="6.77734375" style="43" customWidth="1"/>
    <col min="5051" max="5051" width="4.77734375" style="43" customWidth="1"/>
    <col min="5052" max="5053" width="5" style="43" customWidth="1"/>
    <col min="5054" max="5054" width="8.77734375" style="43"/>
    <col min="5055" max="5055" width="10.44140625" style="43" customWidth="1"/>
    <col min="5056" max="5056" width="3.77734375" style="43" customWidth="1"/>
    <col min="5057" max="5058" width="8.77734375" style="43"/>
    <col min="5059" max="5059" width="3.77734375" style="43" customWidth="1"/>
    <col min="5060" max="5299" width="8.77734375" style="43"/>
    <col min="5300" max="5300" width="24.77734375" style="43" customWidth="1"/>
    <col min="5301" max="5301" width="13.44140625" style="43" customWidth="1"/>
    <col min="5302" max="5302" width="8.77734375" style="43"/>
    <col min="5303" max="5303" width="6.77734375" style="43" customWidth="1"/>
    <col min="5304" max="5304" width="6.44140625" style="43" customWidth="1"/>
    <col min="5305" max="5305" width="8.21875" style="43" customWidth="1"/>
    <col min="5306" max="5306" width="6.77734375" style="43" customWidth="1"/>
    <col min="5307" max="5307" width="4.77734375" style="43" customWidth="1"/>
    <col min="5308" max="5309" width="5" style="43" customWidth="1"/>
    <col min="5310" max="5310" width="8.77734375" style="43"/>
    <col min="5311" max="5311" width="10.44140625" style="43" customWidth="1"/>
    <col min="5312" max="5312" width="3.77734375" style="43" customWidth="1"/>
    <col min="5313" max="5314" width="8.77734375" style="43"/>
    <col min="5315" max="5315" width="3.77734375" style="43" customWidth="1"/>
    <col min="5316" max="5555" width="8.77734375" style="43"/>
    <col min="5556" max="5556" width="24.77734375" style="43" customWidth="1"/>
    <col min="5557" max="5557" width="13.44140625" style="43" customWidth="1"/>
    <col min="5558" max="5558" width="8.77734375" style="43"/>
    <col min="5559" max="5559" width="6.77734375" style="43" customWidth="1"/>
    <col min="5560" max="5560" width="6.44140625" style="43" customWidth="1"/>
    <col min="5561" max="5561" width="8.21875" style="43" customWidth="1"/>
    <col min="5562" max="5562" width="6.77734375" style="43" customWidth="1"/>
    <col min="5563" max="5563" width="4.77734375" style="43" customWidth="1"/>
    <col min="5564" max="5565" width="5" style="43" customWidth="1"/>
    <col min="5566" max="5566" width="8.77734375" style="43"/>
    <col min="5567" max="5567" width="10.44140625" style="43" customWidth="1"/>
    <col min="5568" max="5568" width="3.77734375" style="43" customWidth="1"/>
    <col min="5569" max="5570" width="8.77734375" style="43"/>
    <col min="5571" max="5571" width="3.77734375" style="43" customWidth="1"/>
    <col min="5572" max="5811" width="8.77734375" style="43"/>
    <col min="5812" max="5812" width="24.77734375" style="43" customWidth="1"/>
    <col min="5813" max="5813" width="13.44140625" style="43" customWidth="1"/>
    <col min="5814" max="5814" width="8.77734375" style="43"/>
    <col min="5815" max="5815" width="6.77734375" style="43" customWidth="1"/>
    <col min="5816" max="5816" width="6.44140625" style="43" customWidth="1"/>
    <col min="5817" max="5817" width="8.21875" style="43" customWidth="1"/>
    <col min="5818" max="5818" width="6.77734375" style="43" customWidth="1"/>
    <col min="5819" max="5819" width="4.77734375" style="43" customWidth="1"/>
    <col min="5820" max="5821" width="5" style="43" customWidth="1"/>
    <col min="5822" max="5822" width="8.77734375" style="43"/>
    <col min="5823" max="5823" width="10.44140625" style="43" customWidth="1"/>
    <col min="5824" max="5824" width="3.77734375" style="43" customWidth="1"/>
    <col min="5825" max="5826" width="8.77734375" style="43"/>
    <col min="5827" max="5827" width="3.77734375" style="43" customWidth="1"/>
    <col min="5828" max="6067" width="8.77734375" style="43"/>
    <col min="6068" max="6068" width="24.77734375" style="43" customWidth="1"/>
    <col min="6069" max="6069" width="13.44140625" style="43" customWidth="1"/>
    <col min="6070" max="6070" width="8.77734375" style="43"/>
    <col min="6071" max="6071" width="6.77734375" style="43" customWidth="1"/>
    <col min="6072" max="6072" width="6.44140625" style="43" customWidth="1"/>
    <col min="6073" max="6073" width="8.21875" style="43" customWidth="1"/>
    <col min="6074" max="6074" width="6.77734375" style="43" customWidth="1"/>
    <col min="6075" max="6075" width="4.77734375" style="43" customWidth="1"/>
    <col min="6076" max="6077" width="5" style="43" customWidth="1"/>
    <col min="6078" max="6078" width="8.77734375" style="43"/>
    <col min="6079" max="6079" width="10.44140625" style="43" customWidth="1"/>
    <col min="6080" max="6080" width="3.77734375" style="43" customWidth="1"/>
    <col min="6081" max="6082" width="8.77734375" style="43"/>
    <col min="6083" max="6083" width="3.77734375" style="43" customWidth="1"/>
    <col min="6084" max="6323" width="8.77734375" style="43"/>
    <col min="6324" max="6324" width="24.77734375" style="43" customWidth="1"/>
    <col min="6325" max="6325" width="13.44140625" style="43" customWidth="1"/>
    <col min="6326" max="6326" width="8.77734375" style="43"/>
    <col min="6327" max="6327" width="6.77734375" style="43" customWidth="1"/>
    <col min="6328" max="6328" width="6.44140625" style="43" customWidth="1"/>
    <col min="6329" max="6329" width="8.21875" style="43" customWidth="1"/>
    <col min="6330" max="6330" width="6.77734375" style="43" customWidth="1"/>
    <col min="6331" max="6331" width="4.77734375" style="43" customWidth="1"/>
    <col min="6332" max="6333" width="5" style="43" customWidth="1"/>
    <col min="6334" max="6334" width="8.77734375" style="43"/>
    <col min="6335" max="6335" width="10.44140625" style="43" customWidth="1"/>
    <col min="6336" max="6336" width="3.77734375" style="43" customWidth="1"/>
    <col min="6337" max="6338" width="8.77734375" style="43"/>
    <col min="6339" max="6339" width="3.77734375" style="43" customWidth="1"/>
    <col min="6340" max="6579" width="8.77734375" style="43"/>
    <col min="6580" max="6580" width="24.77734375" style="43" customWidth="1"/>
    <col min="6581" max="6581" width="13.44140625" style="43" customWidth="1"/>
    <col min="6582" max="6582" width="8.77734375" style="43"/>
    <col min="6583" max="6583" width="6.77734375" style="43" customWidth="1"/>
    <col min="6584" max="6584" width="6.44140625" style="43" customWidth="1"/>
    <col min="6585" max="6585" width="8.21875" style="43" customWidth="1"/>
    <col min="6586" max="6586" width="6.77734375" style="43" customWidth="1"/>
    <col min="6587" max="6587" width="4.77734375" style="43" customWidth="1"/>
    <col min="6588" max="6589" width="5" style="43" customWidth="1"/>
    <col min="6590" max="6590" width="8.77734375" style="43"/>
    <col min="6591" max="6591" width="10.44140625" style="43" customWidth="1"/>
    <col min="6592" max="6592" width="3.77734375" style="43" customWidth="1"/>
    <col min="6593" max="6594" width="8.77734375" style="43"/>
    <col min="6595" max="6595" width="3.77734375" style="43" customWidth="1"/>
    <col min="6596" max="6835" width="8.77734375" style="43"/>
    <col min="6836" max="6836" width="24.77734375" style="43" customWidth="1"/>
    <col min="6837" max="6837" width="13.44140625" style="43" customWidth="1"/>
    <col min="6838" max="6838" width="8.77734375" style="43"/>
    <col min="6839" max="6839" width="6.77734375" style="43" customWidth="1"/>
    <col min="6840" max="6840" width="6.44140625" style="43" customWidth="1"/>
    <col min="6841" max="6841" width="8.21875" style="43" customWidth="1"/>
    <col min="6842" max="6842" width="6.77734375" style="43" customWidth="1"/>
    <col min="6843" max="6843" width="4.77734375" style="43" customWidth="1"/>
    <col min="6844" max="6845" width="5" style="43" customWidth="1"/>
    <col min="6846" max="6846" width="8.77734375" style="43"/>
    <col min="6847" max="6847" width="10.44140625" style="43" customWidth="1"/>
    <col min="6848" max="6848" width="3.77734375" style="43" customWidth="1"/>
    <col min="6849" max="6850" width="8.77734375" style="43"/>
    <col min="6851" max="6851" width="3.77734375" style="43" customWidth="1"/>
    <col min="6852" max="7091" width="8.77734375" style="43"/>
    <col min="7092" max="7092" width="24.77734375" style="43" customWidth="1"/>
    <col min="7093" max="7093" width="13.44140625" style="43" customWidth="1"/>
    <col min="7094" max="7094" width="8.77734375" style="43"/>
    <col min="7095" max="7095" width="6.77734375" style="43" customWidth="1"/>
    <col min="7096" max="7096" width="6.44140625" style="43" customWidth="1"/>
    <col min="7097" max="7097" width="8.21875" style="43" customWidth="1"/>
    <col min="7098" max="7098" width="6.77734375" style="43" customWidth="1"/>
    <col min="7099" max="7099" width="4.77734375" style="43" customWidth="1"/>
    <col min="7100" max="7101" width="5" style="43" customWidth="1"/>
    <col min="7102" max="7102" width="8.77734375" style="43"/>
    <col min="7103" max="7103" width="10.44140625" style="43" customWidth="1"/>
    <col min="7104" max="7104" width="3.77734375" style="43" customWidth="1"/>
    <col min="7105" max="7106" width="8.77734375" style="43"/>
    <col min="7107" max="7107" width="3.77734375" style="43" customWidth="1"/>
    <col min="7108" max="7347" width="8.77734375" style="43"/>
    <col min="7348" max="7348" width="24.77734375" style="43" customWidth="1"/>
    <col min="7349" max="7349" width="13.44140625" style="43" customWidth="1"/>
    <col min="7350" max="7350" width="8.77734375" style="43"/>
    <col min="7351" max="7351" width="6.77734375" style="43" customWidth="1"/>
    <col min="7352" max="7352" width="6.44140625" style="43" customWidth="1"/>
    <col min="7353" max="7353" width="8.21875" style="43" customWidth="1"/>
    <col min="7354" max="7354" width="6.77734375" style="43" customWidth="1"/>
    <col min="7355" max="7355" width="4.77734375" style="43" customWidth="1"/>
    <col min="7356" max="7357" width="5" style="43" customWidth="1"/>
    <col min="7358" max="7358" width="8.77734375" style="43"/>
    <col min="7359" max="7359" width="10.44140625" style="43" customWidth="1"/>
    <col min="7360" max="7360" width="3.77734375" style="43" customWidth="1"/>
    <col min="7361" max="7362" width="8.77734375" style="43"/>
    <col min="7363" max="7363" width="3.77734375" style="43" customWidth="1"/>
    <col min="7364" max="7603" width="8.77734375" style="43"/>
    <col min="7604" max="7604" width="24.77734375" style="43" customWidth="1"/>
    <col min="7605" max="7605" width="13.44140625" style="43" customWidth="1"/>
    <col min="7606" max="7606" width="8.77734375" style="43"/>
    <col min="7607" max="7607" width="6.77734375" style="43" customWidth="1"/>
    <col min="7608" max="7608" width="6.44140625" style="43" customWidth="1"/>
    <col min="7609" max="7609" width="8.21875" style="43" customWidth="1"/>
    <col min="7610" max="7610" width="6.77734375" style="43" customWidth="1"/>
    <col min="7611" max="7611" width="4.77734375" style="43" customWidth="1"/>
    <col min="7612" max="7613" width="5" style="43" customWidth="1"/>
    <col min="7614" max="7614" width="8.77734375" style="43"/>
    <col min="7615" max="7615" width="10.44140625" style="43" customWidth="1"/>
    <col min="7616" max="7616" width="3.77734375" style="43" customWidth="1"/>
    <col min="7617" max="7618" width="8.77734375" style="43"/>
    <col min="7619" max="7619" width="3.77734375" style="43" customWidth="1"/>
    <col min="7620" max="7859" width="8.77734375" style="43"/>
    <col min="7860" max="7860" width="24.77734375" style="43" customWidth="1"/>
    <col min="7861" max="7861" width="13.44140625" style="43" customWidth="1"/>
    <col min="7862" max="7862" width="8.77734375" style="43"/>
    <col min="7863" max="7863" width="6.77734375" style="43" customWidth="1"/>
    <col min="7864" max="7864" width="6.44140625" style="43" customWidth="1"/>
    <col min="7865" max="7865" width="8.21875" style="43" customWidth="1"/>
    <col min="7866" max="7866" width="6.77734375" style="43" customWidth="1"/>
    <col min="7867" max="7867" width="4.77734375" style="43" customWidth="1"/>
    <col min="7868" max="7869" width="5" style="43" customWidth="1"/>
    <col min="7870" max="7870" width="8.77734375" style="43"/>
    <col min="7871" max="7871" width="10.44140625" style="43" customWidth="1"/>
    <col min="7872" max="7872" width="3.77734375" style="43" customWidth="1"/>
    <col min="7873" max="7874" width="8.77734375" style="43"/>
    <col min="7875" max="7875" width="3.77734375" style="43" customWidth="1"/>
    <col min="7876" max="8115" width="8.77734375" style="43"/>
    <col min="8116" max="8116" width="24.77734375" style="43" customWidth="1"/>
    <col min="8117" max="8117" width="13.44140625" style="43" customWidth="1"/>
    <col min="8118" max="8118" width="8.77734375" style="43"/>
    <col min="8119" max="8119" width="6.77734375" style="43" customWidth="1"/>
    <col min="8120" max="8120" width="6.44140625" style="43" customWidth="1"/>
    <col min="8121" max="8121" width="8.21875" style="43" customWidth="1"/>
    <col min="8122" max="8122" width="6.77734375" style="43" customWidth="1"/>
    <col min="8123" max="8123" width="4.77734375" style="43" customWidth="1"/>
    <col min="8124" max="8125" width="5" style="43" customWidth="1"/>
    <col min="8126" max="8126" width="8.77734375" style="43"/>
    <col min="8127" max="8127" width="10.44140625" style="43" customWidth="1"/>
    <col min="8128" max="8128" width="3.77734375" style="43" customWidth="1"/>
    <col min="8129" max="8130" width="8.77734375" style="43"/>
    <col min="8131" max="8131" width="3.77734375" style="43" customWidth="1"/>
    <col min="8132" max="8371" width="8.77734375" style="43"/>
    <col min="8372" max="8372" width="24.77734375" style="43" customWidth="1"/>
    <col min="8373" max="8373" width="13.44140625" style="43" customWidth="1"/>
    <col min="8374" max="8374" width="8.77734375" style="43"/>
    <col min="8375" max="8375" width="6.77734375" style="43" customWidth="1"/>
    <col min="8376" max="8376" width="6.44140625" style="43" customWidth="1"/>
    <col min="8377" max="8377" width="8.21875" style="43" customWidth="1"/>
    <col min="8378" max="8378" width="6.77734375" style="43" customWidth="1"/>
    <col min="8379" max="8379" width="4.77734375" style="43" customWidth="1"/>
    <col min="8380" max="8381" width="5" style="43" customWidth="1"/>
    <col min="8382" max="8382" width="8.77734375" style="43"/>
    <col min="8383" max="8383" width="10.44140625" style="43" customWidth="1"/>
    <col min="8384" max="8384" width="3.77734375" style="43" customWidth="1"/>
    <col min="8385" max="8386" width="8.77734375" style="43"/>
    <col min="8387" max="8387" width="3.77734375" style="43" customWidth="1"/>
    <col min="8388" max="8627" width="8.77734375" style="43"/>
    <col min="8628" max="8628" width="24.77734375" style="43" customWidth="1"/>
    <col min="8629" max="8629" width="13.44140625" style="43" customWidth="1"/>
    <col min="8630" max="8630" width="8.77734375" style="43"/>
    <col min="8631" max="8631" width="6.77734375" style="43" customWidth="1"/>
    <col min="8632" max="8632" width="6.44140625" style="43" customWidth="1"/>
    <col min="8633" max="8633" width="8.21875" style="43" customWidth="1"/>
    <col min="8634" max="8634" width="6.77734375" style="43" customWidth="1"/>
    <col min="8635" max="8635" width="4.77734375" style="43" customWidth="1"/>
    <col min="8636" max="8637" width="5" style="43" customWidth="1"/>
    <col min="8638" max="8638" width="8.77734375" style="43"/>
    <col min="8639" max="8639" width="10.44140625" style="43" customWidth="1"/>
    <col min="8640" max="8640" width="3.77734375" style="43" customWidth="1"/>
    <col min="8641" max="8642" width="8.77734375" style="43"/>
    <col min="8643" max="8643" width="3.77734375" style="43" customWidth="1"/>
    <col min="8644" max="8883" width="8.77734375" style="43"/>
    <col min="8884" max="8884" width="24.77734375" style="43" customWidth="1"/>
    <col min="8885" max="8885" width="13.44140625" style="43" customWidth="1"/>
    <col min="8886" max="8886" width="8.77734375" style="43"/>
    <col min="8887" max="8887" width="6.77734375" style="43" customWidth="1"/>
    <col min="8888" max="8888" width="6.44140625" style="43" customWidth="1"/>
    <col min="8889" max="8889" width="8.21875" style="43" customWidth="1"/>
    <col min="8890" max="8890" width="6.77734375" style="43" customWidth="1"/>
    <col min="8891" max="8891" width="4.77734375" style="43" customWidth="1"/>
    <col min="8892" max="8893" width="5" style="43" customWidth="1"/>
    <col min="8894" max="8894" width="8.77734375" style="43"/>
    <col min="8895" max="8895" width="10.44140625" style="43" customWidth="1"/>
    <col min="8896" max="8896" width="3.77734375" style="43" customWidth="1"/>
    <col min="8897" max="8898" width="8.77734375" style="43"/>
    <col min="8899" max="8899" width="3.77734375" style="43" customWidth="1"/>
    <col min="8900" max="9139" width="8.77734375" style="43"/>
    <col min="9140" max="9140" width="24.77734375" style="43" customWidth="1"/>
    <col min="9141" max="9141" width="13.44140625" style="43" customWidth="1"/>
    <col min="9142" max="9142" width="8.77734375" style="43"/>
    <col min="9143" max="9143" width="6.77734375" style="43" customWidth="1"/>
    <col min="9144" max="9144" width="6.44140625" style="43" customWidth="1"/>
    <col min="9145" max="9145" width="8.21875" style="43" customWidth="1"/>
    <col min="9146" max="9146" width="6.77734375" style="43" customWidth="1"/>
    <col min="9147" max="9147" width="4.77734375" style="43" customWidth="1"/>
    <col min="9148" max="9149" width="5" style="43" customWidth="1"/>
    <col min="9150" max="9150" width="8.77734375" style="43"/>
    <col min="9151" max="9151" width="10.44140625" style="43" customWidth="1"/>
    <col min="9152" max="9152" width="3.77734375" style="43" customWidth="1"/>
    <col min="9153" max="9154" width="8.77734375" style="43"/>
    <col min="9155" max="9155" width="3.77734375" style="43" customWidth="1"/>
    <col min="9156" max="9395" width="8.77734375" style="43"/>
    <col min="9396" max="9396" width="24.77734375" style="43" customWidth="1"/>
    <col min="9397" max="9397" width="13.44140625" style="43" customWidth="1"/>
    <col min="9398" max="9398" width="8.77734375" style="43"/>
    <col min="9399" max="9399" width="6.77734375" style="43" customWidth="1"/>
    <col min="9400" max="9400" width="6.44140625" style="43" customWidth="1"/>
    <col min="9401" max="9401" width="8.21875" style="43" customWidth="1"/>
    <col min="9402" max="9402" width="6.77734375" style="43" customWidth="1"/>
    <col min="9403" max="9403" width="4.77734375" style="43" customWidth="1"/>
    <col min="9404" max="9405" width="5" style="43" customWidth="1"/>
    <col min="9406" max="9406" width="8.77734375" style="43"/>
    <col min="9407" max="9407" width="10.44140625" style="43" customWidth="1"/>
    <col min="9408" max="9408" width="3.77734375" style="43" customWidth="1"/>
    <col min="9409" max="9410" width="8.77734375" style="43"/>
    <col min="9411" max="9411" width="3.77734375" style="43" customWidth="1"/>
    <col min="9412" max="9651" width="8.77734375" style="43"/>
    <col min="9652" max="9652" width="24.77734375" style="43" customWidth="1"/>
    <col min="9653" max="9653" width="13.44140625" style="43" customWidth="1"/>
    <col min="9654" max="9654" width="8.77734375" style="43"/>
    <col min="9655" max="9655" width="6.77734375" style="43" customWidth="1"/>
    <col min="9656" max="9656" width="6.44140625" style="43" customWidth="1"/>
    <col min="9657" max="9657" width="8.21875" style="43" customWidth="1"/>
    <col min="9658" max="9658" width="6.77734375" style="43" customWidth="1"/>
    <col min="9659" max="9659" width="4.77734375" style="43" customWidth="1"/>
    <col min="9660" max="9661" width="5" style="43" customWidth="1"/>
    <col min="9662" max="9662" width="8.77734375" style="43"/>
    <col min="9663" max="9663" width="10.44140625" style="43" customWidth="1"/>
    <col min="9664" max="9664" width="3.77734375" style="43" customWidth="1"/>
    <col min="9665" max="9666" width="8.77734375" style="43"/>
    <col min="9667" max="9667" width="3.77734375" style="43" customWidth="1"/>
    <col min="9668" max="9907" width="8.77734375" style="43"/>
    <col min="9908" max="9908" width="24.77734375" style="43" customWidth="1"/>
    <col min="9909" max="9909" width="13.44140625" style="43" customWidth="1"/>
    <col min="9910" max="9910" width="8.77734375" style="43"/>
    <col min="9911" max="9911" width="6.77734375" style="43" customWidth="1"/>
    <col min="9912" max="9912" width="6.44140625" style="43" customWidth="1"/>
    <col min="9913" max="9913" width="8.21875" style="43" customWidth="1"/>
    <col min="9914" max="9914" width="6.77734375" style="43" customWidth="1"/>
    <col min="9915" max="9915" width="4.77734375" style="43" customWidth="1"/>
    <col min="9916" max="9917" width="5" style="43" customWidth="1"/>
    <col min="9918" max="9918" width="8.77734375" style="43"/>
    <col min="9919" max="9919" width="10.44140625" style="43" customWidth="1"/>
    <col min="9920" max="9920" width="3.77734375" style="43" customWidth="1"/>
    <col min="9921" max="9922" width="8.77734375" style="43"/>
    <col min="9923" max="9923" width="3.77734375" style="43" customWidth="1"/>
    <col min="9924" max="10163" width="8.77734375" style="43"/>
    <col min="10164" max="10164" width="24.77734375" style="43" customWidth="1"/>
    <col min="10165" max="10165" width="13.44140625" style="43" customWidth="1"/>
    <col min="10166" max="10166" width="8.77734375" style="43"/>
    <col min="10167" max="10167" width="6.77734375" style="43" customWidth="1"/>
    <col min="10168" max="10168" width="6.44140625" style="43" customWidth="1"/>
    <col min="10169" max="10169" width="8.21875" style="43" customWidth="1"/>
    <col min="10170" max="10170" width="6.77734375" style="43" customWidth="1"/>
    <col min="10171" max="10171" width="4.77734375" style="43" customWidth="1"/>
    <col min="10172" max="10173" width="5" style="43" customWidth="1"/>
    <col min="10174" max="10174" width="8.77734375" style="43"/>
    <col min="10175" max="10175" width="10.44140625" style="43" customWidth="1"/>
    <col min="10176" max="10176" width="3.77734375" style="43" customWidth="1"/>
    <col min="10177" max="10178" width="8.77734375" style="43"/>
    <col min="10179" max="10179" width="3.77734375" style="43" customWidth="1"/>
    <col min="10180" max="10419" width="8.77734375" style="43"/>
    <col min="10420" max="10420" width="24.77734375" style="43" customWidth="1"/>
    <col min="10421" max="10421" width="13.44140625" style="43" customWidth="1"/>
    <col min="10422" max="10422" width="8.77734375" style="43"/>
    <col min="10423" max="10423" width="6.77734375" style="43" customWidth="1"/>
    <col min="10424" max="10424" width="6.44140625" style="43" customWidth="1"/>
    <col min="10425" max="10425" width="8.21875" style="43" customWidth="1"/>
    <col min="10426" max="10426" width="6.77734375" style="43" customWidth="1"/>
    <col min="10427" max="10427" width="4.77734375" style="43" customWidth="1"/>
    <col min="10428" max="10429" width="5" style="43" customWidth="1"/>
    <col min="10430" max="10430" width="8.77734375" style="43"/>
    <col min="10431" max="10431" width="10.44140625" style="43" customWidth="1"/>
    <col min="10432" max="10432" width="3.77734375" style="43" customWidth="1"/>
    <col min="10433" max="10434" width="8.77734375" style="43"/>
    <col min="10435" max="10435" width="3.77734375" style="43" customWidth="1"/>
    <col min="10436" max="10675" width="8.77734375" style="43"/>
    <col min="10676" max="10676" width="24.77734375" style="43" customWidth="1"/>
    <col min="10677" max="10677" width="13.44140625" style="43" customWidth="1"/>
    <col min="10678" max="10678" width="8.77734375" style="43"/>
    <col min="10679" max="10679" width="6.77734375" style="43" customWidth="1"/>
    <col min="10680" max="10680" width="6.44140625" style="43" customWidth="1"/>
    <col min="10681" max="10681" width="8.21875" style="43" customWidth="1"/>
    <col min="10682" max="10682" width="6.77734375" style="43" customWidth="1"/>
    <col min="10683" max="10683" width="4.77734375" style="43" customWidth="1"/>
    <col min="10684" max="10685" width="5" style="43" customWidth="1"/>
    <col min="10686" max="10686" width="8.77734375" style="43"/>
    <col min="10687" max="10687" width="10.44140625" style="43" customWidth="1"/>
    <col min="10688" max="10688" width="3.77734375" style="43" customWidth="1"/>
    <col min="10689" max="10690" width="8.77734375" style="43"/>
    <col min="10691" max="10691" width="3.77734375" style="43" customWidth="1"/>
    <col min="10692" max="10931" width="8.77734375" style="43"/>
    <col min="10932" max="10932" width="24.77734375" style="43" customWidth="1"/>
    <col min="10933" max="10933" width="13.44140625" style="43" customWidth="1"/>
    <col min="10934" max="10934" width="8.77734375" style="43"/>
    <col min="10935" max="10935" width="6.77734375" style="43" customWidth="1"/>
    <col min="10936" max="10936" width="6.44140625" style="43" customWidth="1"/>
    <col min="10937" max="10937" width="8.21875" style="43" customWidth="1"/>
    <col min="10938" max="10938" width="6.77734375" style="43" customWidth="1"/>
    <col min="10939" max="10939" width="4.77734375" style="43" customWidth="1"/>
    <col min="10940" max="10941" width="5" style="43" customWidth="1"/>
    <col min="10942" max="10942" width="8.77734375" style="43"/>
    <col min="10943" max="10943" width="10.44140625" style="43" customWidth="1"/>
    <col min="10944" max="10944" width="3.77734375" style="43" customWidth="1"/>
    <col min="10945" max="10946" width="8.77734375" style="43"/>
    <col min="10947" max="10947" width="3.77734375" style="43" customWidth="1"/>
    <col min="10948" max="11187" width="8.77734375" style="43"/>
    <col min="11188" max="11188" width="24.77734375" style="43" customWidth="1"/>
    <col min="11189" max="11189" width="13.44140625" style="43" customWidth="1"/>
    <col min="11190" max="11190" width="8.77734375" style="43"/>
    <col min="11191" max="11191" width="6.77734375" style="43" customWidth="1"/>
    <col min="11192" max="11192" width="6.44140625" style="43" customWidth="1"/>
    <col min="11193" max="11193" width="8.21875" style="43" customWidth="1"/>
    <col min="11194" max="11194" width="6.77734375" style="43" customWidth="1"/>
    <col min="11195" max="11195" width="4.77734375" style="43" customWidth="1"/>
    <col min="11196" max="11197" width="5" style="43" customWidth="1"/>
    <col min="11198" max="11198" width="8.77734375" style="43"/>
    <col min="11199" max="11199" width="10.44140625" style="43" customWidth="1"/>
    <col min="11200" max="11200" width="3.77734375" style="43" customWidth="1"/>
    <col min="11201" max="11202" width="8.77734375" style="43"/>
    <col min="11203" max="11203" width="3.77734375" style="43" customWidth="1"/>
    <col min="11204" max="11443" width="8.77734375" style="43"/>
    <col min="11444" max="11444" width="24.77734375" style="43" customWidth="1"/>
    <col min="11445" max="11445" width="13.44140625" style="43" customWidth="1"/>
    <col min="11446" max="11446" width="8.77734375" style="43"/>
    <col min="11447" max="11447" width="6.77734375" style="43" customWidth="1"/>
    <col min="11448" max="11448" width="6.44140625" style="43" customWidth="1"/>
    <col min="11449" max="11449" width="8.21875" style="43" customWidth="1"/>
    <col min="11450" max="11450" width="6.77734375" style="43" customWidth="1"/>
    <col min="11451" max="11451" width="4.77734375" style="43" customWidth="1"/>
    <col min="11452" max="11453" width="5" style="43" customWidth="1"/>
    <col min="11454" max="11454" width="8.77734375" style="43"/>
    <col min="11455" max="11455" width="10.44140625" style="43" customWidth="1"/>
    <col min="11456" max="11456" width="3.77734375" style="43" customWidth="1"/>
    <col min="11457" max="11458" width="8.77734375" style="43"/>
    <col min="11459" max="11459" width="3.77734375" style="43" customWidth="1"/>
    <col min="11460" max="11699" width="8.77734375" style="43"/>
    <col min="11700" max="11700" width="24.77734375" style="43" customWidth="1"/>
    <col min="11701" max="11701" width="13.44140625" style="43" customWidth="1"/>
    <col min="11702" max="11702" width="8.77734375" style="43"/>
    <col min="11703" max="11703" width="6.77734375" style="43" customWidth="1"/>
    <col min="11704" max="11704" width="6.44140625" style="43" customWidth="1"/>
    <col min="11705" max="11705" width="8.21875" style="43" customWidth="1"/>
    <col min="11706" max="11706" width="6.77734375" style="43" customWidth="1"/>
    <col min="11707" max="11707" width="4.77734375" style="43" customWidth="1"/>
    <col min="11708" max="11709" width="5" style="43" customWidth="1"/>
    <col min="11710" max="11710" width="8.77734375" style="43"/>
    <col min="11711" max="11711" width="10.44140625" style="43" customWidth="1"/>
    <col min="11712" max="11712" width="3.77734375" style="43" customWidth="1"/>
    <col min="11713" max="11714" width="8.77734375" style="43"/>
    <col min="11715" max="11715" width="3.77734375" style="43" customWidth="1"/>
    <col min="11716" max="11955" width="8.77734375" style="43"/>
    <col min="11956" max="11956" width="24.77734375" style="43" customWidth="1"/>
    <col min="11957" max="11957" width="13.44140625" style="43" customWidth="1"/>
    <col min="11958" max="11958" width="8.77734375" style="43"/>
    <col min="11959" max="11959" width="6.77734375" style="43" customWidth="1"/>
    <col min="11960" max="11960" width="6.44140625" style="43" customWidth="1"/>
    <col min="11961" max="11961" width="8.21875" style="43" customWidth="1"/>
    <col min="11962" max="11962" width="6.77734375" style="43" customWidth="1"/>
    <col min="11963" max="11963" width="4.77734375" style="43" customWidth="1"/>
    <col min="11964" max="11965" width="5" style="43" customWidth="1"/>
    <col min="11966" max="11966" width="8.77734375" style="43"/>
    <col min="11967" max="11967" width="10.44140625" style="43" customWidth="1"/>
    <col min="11968" max="11968" width="3.77734375" style="43" customWidth="1"/>
    <col min="11969" max="11970" width="8.77734375" style="43"/>
    <col min="11971" max="11971" width="3.77734375" style="43" customWidth="1"/>
    <col min="11972" max="12211" width="8.77734375" style="43"/>
    <col min="12212" max="12212" width="24.77734375" style="43" customWidth="1"/>
    <col min="12213" max="12213" width="13.44140625" style="43" customWidth="1"/>
    <col min="12214" max="12214" width="8.77734375" style="43"/>
    <col min="12215" max="12215" width="6.77734375" style="43" customWidth="1"/>
    <col min="12216" max="12216" width="6.44140625" style="43" customWidth="1"/>
    <col min="12217" max="12217" width="8.21875" style="43" customWidth="1"/>
    <col min="12218" max="12218" width="6.77734375" style="43" customWidth="1"/>
    <col min="12219" max="12219" width="4.77734375" style="43" customWidth="1"/>
    <col min="12220" max="12221" width="5" style="43" customWidth="1"/>
    <col min="12222" max="12222" width="8.77734375" style="43"/>
    <col min="12223" max="12223" width="10.44140625" style="43" customWidth="1"/>
    <col min="12224" max="12224" width="3.77734375" style="43" customWidth="1"/>
    <col min="12225" max="12226" width="8.77734375" style="43"/>
    <col min="12227" max="12227" width="3.77734375" style="43" customWidth="1"/>
    <col min="12228" max="12467" width="8.77734375" style="43"/>
    <col min="12468" max="12468" width="24.77734375" style="43" customWidth="1"/>
    <col min="12469" max="12469" width="13.44140625" style="43" customWidth="1"/>
    <col min="12470" max="12470" width="8.77734375" style="43"/>
    <col min="12471" max="12471" width="6.77734375" style="43" customWidth="1"/>
    <col min="12472" max="12472" width="6.44140625" style="43" customWidth="1"/>
    <col min="12473" max="12473" width="8.21875" style="43" customWidth="1"/>
    <col min="12474" max="12474" width="6.77734375" style="43" customWidth="1"/>
    <col min="12475" max="12475" width="4.77734375" style="43" customWidth="1"/>
    <col min="12476" max="12477" width="5" style="43" customWidth="1"/>
    <col min="12478" max="12478" width="8.77734375" style="43"/>
    <col min="12479" max="12479" width="10.44140625" style="43" customWidth="1"/>
    <col min="12480" max="12480" width="3.77734375" style="43" customWidth="1"/>
    <col min="12481" max="12482" width="8.77734375" style="43"/>
    <col min="12483" max="12483" width="3.77734375" style="43" customWidth="1"/>
    <col min="12484" max="12723" width="8.77734375" style="43"/>
    <col min="12724" max="12724" width="24.77734375" style="43" customWidth="1"/>
    <col min="12725" max="12725" width="13.44140625" style="43" customWidth="1"/>
    <col min="12726" max="12726" width="8.77734375" style="43"/>
    <col min="12727" max="12727" width="6.77734375" style="43" customWidth="1"/>
    <col min="12728" max="12728" width="6.44140625" style="43" customWidth="1"/>
    <col min="12729" max="12729" width="8.21875" style="43" customWidth="1"/>
    <col min="12730" max="12730" width="6.77734375" style="43" customWidth="1"/>
    <col min="12731" max="12731" width="4.77734375" style="43" customWidth="1"/>
    <col min="12732" max="12733" width="5" style="43" customWidth="1"/>
    <col min="12734" max="12734" width="8.77734375" style="43"/>
    <col min="12735" max="12735" width="10.44140625" style="43" customWidth="1"/>
    <col min="12736" max="12736" width="3.77734375" style="43" customWidth="1"/>
    <col min="12737" max="12738" width="8.77734375" style="43"/>
    <col min="12739" max="12739" width="3.77734375" style="43" customWidth="1"/>
    <col min="12740" max="12979" width="8.77734375" style="43"/>
    <col min="12980" max="12980" width="24.77734375" style="43" customWidth="1"/>
    <col min="12981" max="12981" width="13.44140625" style="43" customWidth="1"/>
    <col min="12982" max="12982" width="8.77734375" style="43"/>
    <col min="12983" max="12983" width="6.77734375" style="43" customWidth="1"/>
    <col min="12984" max="12984" width="6.44140625" style="43" customWidth="1"/>
    <col min="12985" max="12985" width="8.21875" style="43" customWidth="1"/>
    <col min="12986" max="12986" width="6.77734375" style="43" customWidth="1"/>
    <col min="12987" max="12987" width="4.77734375" style="43" customWidth="1"/>
    <col min="12988" max="12989" width="5" style="43" customWidth="1"/>
    <col min="12990" max="12990" width="8.77734375" style="43"/>
    <col min="12991" max="12991" width="10.44140625" style="43" customWidth="1"/>
    <col min="12992" max="12992" width="3.77734375" style="43" customWidth="1"/>
    <col min="12993" max="12994" width="8.77734375" style="43"/>
    <col min="12995" max="12995" width="3.77734375" style="43" customWidth="1"/>
    <col min="12996" max="13235" width="8.77734375" style="43"/>
    <col min="13236" max="13236" width="24.77734375" style="43" customWidth="1"/>
    <col min="13237" max="13237" width="13.44140625" style="43" customWidth="1"/>
    <col min="13238" max="13238" width="8.77734375" style="43"/>
    <col min="13239" max="13239" width="6.77734375" style="43" customWidth="1"/>
    <col min="13240" max="13240" width="6.44140625" style="43" customWidth="1"/>
    <col min="13241" max="13241" width="8.21875" style="43" customWidth="1"/>
    <col min="13242" max="13242" width="6.77734375" style="43" customWidth="1"/>
    <col min="13243" max="13243" width="4.77734375" style="43" customWidth="1"/>
    <col min="13244" max="13245" width="5" style="43" customWidth="1"/>
    <col min="13246" max="13246" width="8.77734375" style="43"/>
    <col min="13247" max="13247" width="10.44140625" style="43" customWidth="1"/>
    <col min="13248" max="13248" width="3.77734375" style="43" customWidth="1"/>
    <col min="13249" max="13250" width="8.77734375" style="43"/>
    <col min="13251" max="13251" width="3.77734375" style="43" customWidth="1"/>
    <col min="13252" max="13491" width="8.77734375" style="43"/>
    <col min="13492" max="13492" width="24.77734375" style="43" customWidth="1"/>
    <col min="13493" max="13493" width="13.44140625" style="43" customWidth="1"/>
    <col min="13494" max="13494" width="8.77734375" style="43"/>
    <col min="13495" max="13495" width="6.77734375" style="43" customWidth="1"/>
    <col min="13496" max="13496" width="6.44140625" style="43" customWidth="1"/>
    <col min="13497" max="13497" width="8.21875" style="43" customWidth="1"/>
    <col min="13498" max="13498" width="6.77734375" style="43" customWidth="1"/>
    <col min="13499" max="13499" width="4.77734375" style="43" customWidth="1"/>
    <col min="13500" max="13501" width="5" style="43" customWidth="1"/>
    <col min="13502" max="13502" width="8.77734375" style="43"/>
    <col min="13503" max="13503" width="10.44140625" style="43" customWidth="1"/>
    <col min="13504" max="13504" width="3.77734375" style="43" customWidth="1"/>
    <col min="13505" max="13506" width="8.77734375" style="43"/>
    <col min="13507" max="13507" width="3.77734375" style="43" customWidth="1"/>
    <col min="13508" max="13747" width="8.77734375" style="43"/>
    <col min="13748" max="13748" width="24.77734375" style="43" customWidth="1"/>
    <col min="13749" max="13749" width="13.44140625" style="43" customWidth="1"/>
    <col min="13750" max="13750" width="8.77734375" style="43"/>
    <col min="13751" max="13751" width="6.77734375" style="43" customWidth="1"/>
    <col min="13752" max="13752" width="6.44140625" style="43" customWidth="1"/>
    <col min="13753" max="13753" width="8.21875" style="43" customWidth="1"/>
    <col min="13754" max="13754" width="6.77734375" style="43" customWidth="1"/>
    <col min="13755" max="13755" width="4.77734375" style="43" customWidth="1"/>
    <col min="13756" max="13757" width="5" style="43" customWidth="1"/>
    <col min="13758" max="13758" width="8.77734375" style="43"/>
    <col min="13759" max="13759" width="10.44140625" style="43" customWidth="1"/>
    <col min="13760" max="13760" width="3.77734375" style="43" customWidth="1"/>
    <col min="13761" max="13762" width="8.77734375" style="43"/>
    <col min="13763" max="13763" width="3.77734375" style="43" customWidth="1"/>
    <col min="13764" max="14003" width="8.77734375" style="43"/>
    <col min="14004" max="14004" width="24.77734375" style="43" customWidth="1"/>
    <col min="14005" max="14005" width="13.44140625" style="43" customWidth="1"/>
    <col min="14006" max="14006" width="8.77734375" style="43"/>
    <col min="14007" max="14007" width="6.77734375" style="43" customWidth="1"/>
    <col min="14008" max="14008" width="6.44140625" style="43" customWidth="1"/>
    <col min="14009" max="14009" width="8.21875" style="43" customWidth="1"/>
    <col min="14010" max="14010" width="6.77734375" style="43" customWidth="1"/>
    <col min="14011" max="14011" width="4.77734375" style="43" customWidth="1"/>
    <col min="14012" max="14013" width="5" style="43" customWidth="1"/>
    <col min="14014" max="14014" width="8.77734375" style="43"/>
    <col min="14015" max="14015" width="10.44140625" style="43" customWidth="1"/>
    <col min="14016" max="14016" width="3.77734375" style="43" customWidth="1"/>
    <col min="14017" max="14018" width="8.77734375" style="43"/>
    <col min="14019" max="14019" width="3.77734375" style="43" customWidth="1"/>
    <col min="14020" max="14259" width="8.77734375" style="43"/>
    <col min="14260" max="14260" width="24.77734375" style="43" customWidth="1"/>
    <col min="14261" max="14261" width="13.44140625" style="43" customWidth="1"/>
    <col min="14262" max="14262" width="8.77734375" style="43"/>
    <col min="14263" max="14263" width="6.77734375" style="43" customWidth="1"/>
    <col min="14264" max="14264" width="6.44140625" style="43" customWidth="1"/>
    <col min="14265" max="14265" width="8.21875" style="43" customWidth="1"/>
    <col min="14266" max="14266" width="6.77734375" style="43" customWidth="1"/>
    <col min="14267" max="14267" width="4.77734375" style="43" customWidth="1"/>
    <col min="14268" max="14269" width="5" style="43" customWidth="1"/>
    <col min="14270" max="14270" width="8.77734375" style="43"/>
    <col min="14271" max="14271" width="10.44140625" style="43" customWidth="1"/>
    <col min="14272" max="14272" width="3.77734375" style="43" customWidth="1"/>
    <col min="14273" max="14274" width="8.77734375" style="43"/>
    <col min="14275" max="14275" width="3.77734375" style="43" customWidth="1"/>
    <col min="14276" max="14515" width="8.77734375" style="43"/>
    <col min="14516" max="14516" width="24.77734375" style="43" customWidth="1"/>
    <col min="14517" max="14517" width="13.44140625" style="43" customWidth="1"/>
    <col min="14518" max="14518" width="8.77734375" style="43"/>
    <col min="14519" max="14519" width="6.77734375" style="43" customWidth="1"/>
    <col min="14520" max="14520" width="6.44140625" style="43" customWidth="1"/>
    <col min="14521" max="14521" width="8.21875" style="43" customWidth="1"/>
    <col min="14522" max="14522" width="6.77734375" style="43" customWidth="1"/>
    <col min="14523" max="14523" width="4.77734375" style="43" customWidth="1"/>
    <col min="14524" max="14525" width="5" style="43" customWidth="1"/>
    <col min="14526" max="14526" width="8.77734375" style="43"/>
    <col min="14527" max="14527" width="10.44140625" style="43" customWidth="1"/>
    <col min="14528" max="14528" width="3.77734375" style="43" customWidth="1"/>
    <col min="14529" max="14530" width="8.77734375" style="43"/>
    <col min="14531" max="14531" width="3.77734375" style="43" customWidth="1"/>
    <col min="14532" max="14771" width="8.77734375" style="43"/>
    <col min="14772" max="14772" width="24.77734375" style="43" customWidth="1"/>
    <col min="14773" max="14773" width="13.44140625" style="43" customWidth="1"/>
    <col min="14774" max="14774" width="8.77734375" style="43"/>
    <col min="14775" max="14775" width="6.77734375" style="43" customWidth="1"/>
    <col min="14776" max="14776" width="6.44140625" style="43" customWidth="1"/>
    <col min="14777" max="14777" width="8.21875" style="43" customWidth="1"/>
    <col min="14778" max="14778" width="6.77734375" style="43" customWidth="1"/>
    <col min="14779" max="14779" width="4.77734375" style="43" customWidth="1"/>
    <col min="14780" max="14781" width="5" style="43" customWidth="1"/>
    <col min="14782" max="14782" width="8.77734375" style="43"/>
    <col min="14783" max="14783" width="10.44140625" style="43" customWidth="1"/>
    <col min="14784" max="14784" width="3.77734375" style="43" customWidth="1"/>
    <col min="14785" max="14786" width="8.77734375" style="43"/>
    <col min="14787" max="14787" width="3.77734375" style="43" customWidth="1"/>
    <col min="14788" max="15027" width="8.77734375" style="43"/>
    <col min="15028" max="15028" width="24.77734375" style="43" customWidth="1"/>
    <col min="15029" max="15029" width="13.44140625" style="43" customWidth="1"/>
    <col min="15030" max="15030" width="8.77734375" style="43"/>
    <col min="15031" max="15031" width="6.77734375" style="43" customWidth="1"/>
    <col min="15032" max="15032" width="6.44140625" style="43" customWidth="1"/>
    <col min="15033" max="15033" width="8.21875" style="43" customWidth="1"/>
    <col min="15034" max="15034" width="6.77734375" style="43" customWidth="1"/>
    <col min="15035" max="15035" width="4.77734375" style="43" customWidth="1"/>
    <col min="15036" max="15037" width="5" style="43" customWidth="1"/>
    <col min="15038" max="15038" width="8.77734375" style="43"/>
    <col min="15039" max="15039" width="10.44140625" style="43" customWidth="1"/>
    <col min="15040" max="15040" width="3.77734375" style="43" customWidth="1"/>
    <col min="15041" max="15042" width="8.77734375" style="43"/>
    <col min="15043" max="15043" width="3.77734375" style="43" customWidth="1"/>
    <col min="15044" max="15283" width="8.77734375" style="43"/>
    <col min="15284" max="15284" width="24.77734375" style="43" customWidth="1"/>
    <col min="15285" max="15285" width="13.44140625" style="43" customWidth="1"/>
    <col min="15286" max="15286" width="8.77734375" style="43"/>
    <col min="15287" max="15287" width="6.77734375" style="43" customWidth="1"/>
    <col min="15288" max="15288" width="6.44140625" style="43" customWidth="1"/>
    <col min="15289" max="15289" width="8.21875" style="43" customWidth="1"/>
    <col min="15290" max="15290" width="6.77734375" style="43" customWidth="1"/>
    <col min="15291" max="15291" width="4.77734375" style="43" customWidth="1"/>
    <col min="15292" max="15293" width="5" style="43" customWidth="1"/>
    <col min="15294" max="15294" width="8.77734375" style="43"/>
    <col min="15295" max="15295" width="10.44140625" style="43" customWidth="1"/>
    <col min="15296" max="15296" width="3.77734375" style="43" customWidth="1"/>
    <col min="15297" max="15298" width="8.77734375" style="43"/>
    <col min="15299" max="15299" width="3.77734375" style="43" customWidth="1"/>
    <col min="15300" max="15539" width="8.77734375" style="43"/>
    <col min="15540" max="15540" width="24.77734375" style="43" customWidth="1"/>
    <col min="15541" max="15541" width="13.44140625" style="43" customWidth="1"/>
    <col min="15542" max="15542" width="8.77734375" style="43"/>
    <col min="15543" max="15543" width="6.77734375" style="43" customWidth="1"/>
    <col min="15544" max="15544" width="6.44140625" style="43" customWidth="1"/>
    <col min="15545" max="15545" width="8.21875" style="43" customWidth="1"/>
    <col min="15546" max="15546" width="6.77734375" style="43" customWidth="1"/>
    <col min="15547" max="15547" width="4.77734375" style="43" customWidth="1"/>
    <col min="15548" max="15549" width="5" style="43" customWidth="1"/>
    <col min="15550" max="15550" width="8.77734375" style="43"/>
    <col min="15551" max="15551" width="10.44140625" style="43" customWidth="1"/>
    <col min="15552" max="15552" width="3.77734375" style="43" customWidth="1"/>
    <col min="15553" max="15554" width="8.77734375" style="43"/>
    <col min="15555" max="15555" width="3.77734375" style="43" customWidth="1"/>
    <col min="15556" max="15795" width="8.77734375" style="43"/>
    <col min="15796" max="15796" width="24.77734375" style="43" customWidth="1"/>
    <col min="15797" max="15797" width="13.44140625" style="43" customWidth="1"/>
    <col min="15798" max="15798" width="8.77734375" style="43"/>
    <col min="15799" max="15799" width="6.77734375" style="43" customWidth="1"/>
    <col min="15800" max="15800" width="6.44140625" style="43" customWidth="1"/>
    <col min="15801" max="15801" width="8.21875" style="43" customWidth="1"/>
    <col min="15802" max="15802" width="6.77734375" style="43" customWidth="1"/>
    <col min="15803" max="15803" width="4.77734375" style="43" customWidth="1"/>
    <col min="15804" max="15805" width="5" style="43" customWidth="1"/>
    <col min="15806" max="15806" width="8.77734375" style="43"/>
    <col min="15807" max="15807" width="10.44140625" style="43" customWidth="1"/>
    <col min="15808" max="15808" width="3.77734375" style="43" customWidth="1"/>
    <col min="15809" max="15810" width="8.77734375" style="43"/>
    <col min="15811" max="15811" width="3.77734375" style="43" customWidth="1"/>
    <col min="15812" max="16051" width="8.77734375" style="43"/>
    <col min="16052" max="16052" width="24.77734375" style="43" customWidth="1"/>
    <col min="16053" max="16053" width="13.44140625" style="43" customWidth="1"/>
    <col min="16054" max="16054" width="8.77734375" style="43"/>
    <col min="16055" max="16055" width="6.77734375" style="43" customWidth="1"/>
    <col min="16056" max="16056" width="6.44140625" style="43" customWidth="1"/>
    <col min="16057" max="16057" width="8.21875" style="43" customWidth="1"/>
    <col min="16058" max="16058" width="6.77734375" style="43" customWidth="1"/>
    <col min="16059" max="16059" width="4.77734375" style="43" customWidth="1"/>
    <col min="16060" max="16061" width="5" style="43" customWidth="1"/>
    <col min="16062" max="16062" width="8.77734375" style="43"/>
    <col min="16063" max="16063" width="10.44140625" style="43" customWidth="1"/>
    <col min="16064" max="16064" width="3.77734375" style="43" customWidth="1"/>
    <col min="16065" max="16066" width="8.77734375" style="43"/>
    <col min="16067" max="16067" width="3.77734375" style="43" customWidth="1"/>
    <col min="16068" max="16384" width="8.77734375" style="43"/>
  </cols>
  <sheetData>
    <row r="32" spans="30:30" ht="15" x14ac:dyDescent="0.25">
      <c r="AD32" s="43"/>
    </row>
    <row r="33" spans="1:48" ht="15" x14ac:dyDescent="0.25">
      <c r="D33" s="44"/>
      <c r="E33" s="43"/>
      <c r="F33" s="43"/>
      <c r="AD33" s="43"/>
    </row>
    <row r="34" spans="1:48" ht="15" x14ac:dyDescent="0.25">
      <c r="C34" s="45"/>
      <c r="D34" s="44"/>
      <c r="E34" s="43"/>
      <c r="F34" s="43"/>
      <c r="AD34" s="43"/>
    </row>
    <row r="35" spans="1:48" ht="15" x14ac:dyDescent="0.25">
      <c r="D35" s="44"/>
      <c r="E35" s="43"/>
      <c r="F35" s="43"/>
      <c r="AD35" s="43"/>
    </row>
    <row r="36" spans="1:48" ht="15" x14ac:dyDescent="0.25">
      <c r="D36" s="44"/>
      <c r="E36" s="43"/>
      <c r="F36" s="43"/>
      <c r="AD36" s="43"/>
    </row>
    <row r="37" spans="1:48" ht="15" x14ac:dyDescent="0.25">
      <c r="A37" s="43"/>
      <c r="D37" s="44"/>
      <c r="E37" s="43"/>
      <c r="F37" s="43"/>
      <c r="AD37" s="43"/>
    </row>
    <row r="38" spans="1:48" ht="15" x14ac:dyDescent="0.25">
      <c r="B38" s="43"/>
      <c r="C38" s="43"/>
      <c r="D38" s="43"/>
      <c r="E38" s="43"/>
      <c r="F38" s="43"/>
      <c r="AD38" s="43"/>
    </row>
    <row r="39" spans="1:48" ht="15" x14ac:dyDescent="0.25">
      <c r="D39" s="44"/>
      <c r="E39" s="43"/>
      <c r="F39" s="43"/>
      <c r="AD39" s="43"/>
    </row>
    <row r="40" spans="1:48" customFormat="1" ht="14.4" x14ac:dyDescent="0.3">
      <c r="AC40" s="1"/>
      <c r="AD40" s="1"/>
      <c r="AF40" s="1"/>
      <c r="AG40" s="1"/>
    </row>
    <row r="41" spans="1:48" customFormat="1" x14ac:dyDescent="0.3">
      <c r="A41" t="s">
        <v>276</v>
      </c>
      <c r="E41" s="41"/>
      <c r="F41" s="41"/>
      <c r="W41" t="s">
        <v>237</v>
      </c>
      <c r="AK41" t="s">
        <v>337</v>
      </c>
    </row>
    <row r="42" spans="1:48" customFormat="1" ht="100.8" x14ac:dyDescent="0.3">
      <c r="A42" t="s">
        <v>17</v>
      </c>
      <c r="B42" t="s">
        <v>19</v>
      </c>
      <c r="C42" t="s">
        <v>20</v>
      </c>
      <c r="D42" t="s">
        <v>21</v>
      </c>
      <c r="E42" t="s">
        <v>22</v>
      </c>
      <c r="F42" t="s">
        <v>14</v>
      </c>
      <c r="G42" t="s">
        <v>15</v>
      </c>
      <c r="H42" t="s">
        <v>16</v>
      </c>
      <c r="I42" t="s">
        <v>23</v>
      </c>
      <c r="J42" t="s">
        <v>24</v>
      </c>
      <c r="K42" t="s">
        <v>25</v>
      </c>
      <c r="L42" t="s">
        <v>26</v>
      </c>
      <c r="M42" t="s">
        <v>27</v>
      </c>
      <c r="O42" t="s">
        <v>17</v>
      </c>
      <c r="P42" t="s">
        <v>19</v>
      </c>
      <c r="Q42" t="s">
        <v>20</v>
      </c>
      <c r="R42" t="s">
        <v>21</v>
      </c>
      <c r="S42" t="s">
        <v>22</v>
      </c>
      <c r="T42" t="s">
        <v>14</v>
      </c>
      <c r="U42" t="s">
        <v>15</v>
      </c>
      <c r="V42" t="s">
        <v>16</v>
      </c>
      <c r="W42" t="s">
        <v>23</v>
      </c>
      <c r="X42" t="s">
        <v>24</v>
      </c>
      <c r="Y42" t="s">
        <v>25</v>
      </c>
      <c r="Z42" t="s">
        <v>26</v>
      </c>
      <c r="AA42" t="s">
        <v>27</v>
      </c>
      <c r="AC42" s="1" t="s">
        <v>238</v>
      </c>
      <c r="AD42" s="1" t="s">
        <v>239</v>
      </c>
      <c r="AE42" t="s">
        <v>240</v>
      </c>
      <c r="AF42" s="1"/>
      <c r="AG42" s="1" t="s">
        <v>277</v>
      </c>
      <c r="AI42" s="1" t="s">
        <v>329</v>
      </c>
      <c r="AK42" s="51" t="s">
        <v>243</v>
      </c>
      <c r="AL42" s="51" t="s">
        <v>244</v>
      </c>
      <c r="AM42" s="51" t="s">
        <v>245</v>
      </c>
      <c r="AN42" s="51" t="s">
        <v>247</v>
      </c>
      <c r="AO42" s="51" t="s">
        <v>248</v>
      </c>
      <c r="AP42" s="51" t="s">
        <v>250</v>
      </c>
      <c r="AQ42" s="51" t="s">
        <v>251</v>
      </c>
      <c r="AR42" s="51" t="s">
        <v>252</v>
      </c>
      <c r="AS42" s="51" t="s">
        <v>253</v>
      </c>
      <c r="AT42" s="51" t="s">
        <v>254</v>
      </c>
      <c r="AU42" s="51" t="s">
        <v>255</v>
      </c>
      <c r="AV42" s="51"/>
    </row>
    <row r="43" spans="1:48" customFormat="1" ht="14.4" x14ac:dyDescent="0.3">
      <c r="A43">
        <v>1</v>
      </c>
      <c r="B43" t="s">
        <v>338</v>
      </c>
      <c r="C43" s="8">
        <v>44778.447384259256</v>
      </c>
      <c r="D43" t="s">
        <v>107</v>
      </c>
      <c r="E43" t="s">
        <v>28</v>
      </c>
      <c r="F43">
        <v>1</v>
      </c>
      <c r="G43">
        <v>3.008</v>
      </c>
      <c r="H43" s="4">
        <v>19381350</v>
      </c>
      <c r="I43">
        <v>0</v>
      </c>
      <c r="J43">
        <v>1</v>
      </c>
      <c r="K43">
        <v>1</v>
      </c>
      <c r="L43">
        <v>0</v>
      </c>
      <c r="M43">
        <v>-1</v>
      </c>
      <c r="O43">
        <v>1</v>
      </c>
      <c r="P43" t="s">
        <v>338</v>
      </c>
      <c r="Q43" s="8">
        <v>44778.447384259256</v>
      </c>
      <c r="R43" t="s">
        <v>107</v>
      </c>
      <c r="S43" t="s">
        <v>28</v>
      </c>
      <c r="T43">
        <v>1</v>
      </c>
      <c r="U43">
        <v>7.5570000000000004</v>
      </c>
      <c r="V43" s="4">
        <v>64981</v>
      </c>
      <c r="W43">
        <v>0.32400000000000001</v>
      </c>
      <c r="X43">
        <v>0.33</v>
      </c>
      <c r="Y43">
        <v>1</v>
      </c>
      <c r="Z43">
        <v>98</v>
      </c>
      <c r="AA43">
        <v>-6.0000000000000001E-3</v>
      </c>
      <c r="AB43">
        <v>-6.0000000000000001E-3</v>
      </c>
      <c r="AC43">
        <v>1</v>
      </c>
      <c r="AE43">
        <v>1</v>
      </c>
      <c r="AF43" s="46"/>
      <c r="AG43" s="59">
        <f t="shared" ref="AG43:AG46" si="0">W43</f>
        <v>0.32400000000000001</v>
      </c>
    </row>
    <row r="44" spans="1:48" customFormat="1" ht="14.4" x14ac:dyDescent="0.3">
      <c r="A44">
        <v>2</v>
      </c>
      <c r="B44" t="s">
        <v>358</v>
      </c>
      <c r="C44" s="8">
        <v>44784.481481481482</v>
      </c>
      <c r="D44" t="s">
        <v>12</v>
      </c>
      <c r="E44" t="s">
        <v>28</v>
      </c>
      <c r="F44">
        <v>2</v>
      </c>
      <c r="G44">
        <v>2.9910000000000001</v>
      </c>
      <c r="H44" s="4">
        <v>18606574</v>
      </c>
      <c r="I44">
        <v>0</v>
      </c>
      <c r="J44">
        <v>1</v>
      </c>
      <c r="K44">
        <v>1</v>
      </c>
      <c r="L44">
        <v>0</v>
      </c>
      <c r="M44">
        <v>-1</v>
      </c>
      <c r="O44">
        <v>2</v>
      </c>
      <c r="P44" t="s">
        <v>358</v>
      </c>
      <c r="Q44" s="8">
        <v>44784.481481481482</v>
      </c>
      <c r="R44" t="s">
        <v>12</v>
      </c>
      <c r="S44" t="s">
        <v>28</v>
      </c>
      <c r="T44">
        <v>2</v>
      </c>
      <c r="U44">
        <v>7.5549999999999997</v>
      </c>
      <c r="V44" s="4">
        <v>68310</v>
      </c>
      <c r="W44">
        <v>0.38900000000000001</v>
      </c>
      <c r="X44">
        <v>0.33</v>
      </c>
      <c r="Y44">
        <v>1</v>
      </c>
      <c r="Z44">
        <v>118</v>
      </c>
      <c r="AA44">
        <v>5.8999999999999997E-2</v>
      </c>
      <c r="AC44">
        <v>1</v>
      </c>
      <c r="AE44">
        <v>2</v>
      </c>
      <c r="AF44" s="46"/>
      <c r="AG44" s="59">
        <f t="shared" si="0"/>
        <v>0.38900000000000001</v>
      </c>
      <c r="AI44" s="1"/>
      <c r="AK44" s="54"/>
      <c r="AL44" s="55"/>
      <c r="AM44" s="55"/>
      <c r="AN44" s="55"/>
      <c r="AO44" s="55"/>
      <c r="AP44" s="55"/>
      <c r="AQ44" s="55"/>
      <c r="AR44" s="55"/>
      <c r="AS44" s="55"/>
      <c r="AT44" s="55"/>
      <c r="AU44" s="57"/>
    </row>
    <row r="45" spans="1:48" customFormat="1" ht="14.4" x14ac:dyDescent="0.3">
      <c r="A45">
        <v>3</v>
      </c>
      <c r="B45" t="s">
        <v>359</v>
      </c>
      <c r="C45" s="8">
        <v>44784.472025462965</v>
      </c>
      <c r="D45" t="s">
        <v>12</v>
      </c>
      <c r="E45" t="s">
        <v>28</v>
      </c>
      <c r="F45">
        <v>2</v>
      </c>
      <c r="G45">
        <v>2.9969999999999999</v>
      </c>
      <c r="H45" s="4">
        <v>18195586</v>
      </c>
      <c r="I45">
        <v>0</v>
      </c>
      <c r="J45">
        <v>1</v>
      </c>
      <c r="K45">
        <v>1</v>
      </c>
      <c r="L45">
        <v>0</v>
      </c>
      <c r="M45">
        <v>-1</v>
      </c>
      <c r="O45">
        <v>3</v>
      </c>
      <c r="P45" t="s">
        <v>359</v>
      </c>
      <c r="Q45" s="8">
        <v>44784.472025462965</v>
      </c>
      <c r="R45" t="s">
        <v>12</v>
      </c>
      <c r="S45" t="s">
        <v>28</v>
      </c>
      <c r="T45">
        <v>2</v>
      </c>
      <c r="U45">
        <v>7.5570000000000004</v>
      </c>
      <c r="V45" s="4">
        <v>68803</v>
      </c>
      <c r="W45">
        <v>0.39200000000000002</v>
      </c>
      <c r="X45">
        <v>0.33</v>
      </c>
      <c r="Y45">
        <v>1</v>
      </c>
      <c r="Z45">
        <v>118.9</v>
      </c>
      <c r="AA45">
        <v>6.2E-2</v>
      </c>
      <c r="AC45">
        <v>1</v>
      </c>
      <c r="AE45">
        <v>3</v>
      </c>
      <c r="AF45" s="46"/>
      <c r="AG45" s="59">
        <f t="shared" si="0"/>
        <v>0.39200000000000002</v>
      </c>
      <c r="AI45" s="1"/>
    </row>
    <row r="46" spans="1:48" customFormat="1" ht="14.4" x14ac:dyDescent="0.3">
      <c r="A46">
        <v>4</v>
      </c>
      <c r="B46" t="s">
        <v>360</v>
      </c>
      <c r="C46" s="8">
        <v>44784.462581018517</v>
      </c>
      <c r="D46" t="s">
        <v>12</v>
      </c>
      <c r="E46" t="s">
        <v>28</v>
      </c>
      <c r="F46">
        <v>2</v>
      </c>
      <c r="G46">
        <v>2.9980000000000002</v>
      </c>
      <c r="H46" s="4">
        <v>18901622</v>
      </c>
      <c r="I46">
        <v>0</v>
      </c>
      <c r="J46">
        <v>1</v>
      </c>
      <c r="K46">
        <v>1</v>
      </c>
      <c r="L46">
        <v>0</v>
      </c>
      <c r="M46">
        <v>-1</v>
      </c>
      <c r="O46">
        <v>4</v>
      </c>
      <c r="P46" t="s">
        <v>360</v>
      </c>
      <c r="Q46" s="8">
        <v>44784.462581018517</v>
      </c>
      <c r="R46" t="s">
        <v>12</v>
      </c>
      <c r="S46" t="s">
        <v>28</v>
      </c>
      <c r="T46">
        <v>2</v>
      </c>
      <c r="U46">
        <v>7.5609999999999999</v>
      </c>
      <c r="V46" s="4">
        <v>60342</v>
      </c>
      <c r="W46">
        <v>0.34399999999999997</v>
      </c>
      <c r="X46">
        <v>0.33</v>
      </c>
      <c r="Y46">
        <v>1</v>
      </c>
      <c r="Z46">
        <v>104.2</v>
      </c>
      <c r="AA46">
        <v>1.4E-2</v>
      </c>
      <c r="AC46">
        <v>1</v>
      </c>
      <c r="AE46">
        <v>4</v>
      </c>
      <c r="AF46" s="46"/>
      <c r="AG46" s="59">
        <f t="shared" si="0"/>
        <v>0.34399999999999997</v>
      </c>
      <c r="AI46" s="1"/>
    </row>
    <row r="47" spans="1:48" customFormat="1" ht="14.4" x14ac:dyDescent="0.3">
      <c r="A47">
        <v>12</v>
      </c>
      <c r="B47" t="s">
        <v>419</v>
      </c>
      <c r="C47" s="8">
        <v>44791.530694444446</v>
      </c>
      <c r="D47" t="s">
        <v>12</v>
      </c>
      <c r="E47" t="s">
        <v>242</v>
      </c>
      <c r="F47">
        <v>1</v>
      </c>
      <c r="G47">
        <v>3.0009999999999999</v>
      </c>
      <c r="H47" s="4">
        <v>17347701</v>
      </c>
      <c r="I47">
        <v>0</v>
      </c>
      <c r="J47" t="s">
        <v>18</v>
      </c>
      <c r="K47" t="s">
        <v>18</v>
      </c>
      <c r="L47" t="s">
        <v>18</v>
      </c>
      <c r="M47" t="s">
        <v>18</v>
      </c>
      <c r="O47">
        <v>12</v>
      </c>
      <c r="P47" t="s">
        <v>419</v>
      </c>
      <c r="Q47" s="8">
        <v>44791.530694444446</v>
      </c>
      <c r="R47" t="s">
        <v>12</v>
      </c>
      <c r="S47" t="s">
        <v>242</v>
      </c>
      <c r="T47">
        <v>1</v>
      </c>
      <c r="U47">
        <v>7.5570000000000004</v>
      </c>
      <c r="V47" s="4">
        <v>64615</v>
      </c>
      <c r="W47">
        <v>0.36099999999999999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>
        <v>1</v>
      </c>
      <c r="AE47">
        <v>5</v>
      </c>
      <c r="AF47" s="46"/>
      <c r="AG47" s="59">
        <f t="shared" ref="AG47:AG50" si="1">W47</f>
        <v>0.36099999999999999</v>
      </c>
      <c r="AI47" s="12">
        <v>2.8</v>
      </c>
    </row>
    <row r="48" spans="1:48" customFormat="1" ht="14.4" x14ac:dyDescent="0.3">
      <c r="A48">
        <v>13</v>
      </c>
      <c r="B48" t="s">
        <v>420</v>
      </c>
      <c r="C48" s="8">
        <v>44791.521203703705</v>
      </c>
      <c r="D48" t="s">
        <v>12</v>
      </c>
      <c r="E48" t="s">
        <v>242</v>
      </c>
      <c r="F48">
        <v>1</v>
      </c>
      <c r="G48">
        <v>3.0019999999999998</v>
      </c>
      <c r="H48" s="4">
        <v>17406119</v>
      </c>
      <c r="I48">
        <v>0</v>
      </c>
      <c r="J48" t="s">
        <v>18</v>
      </c>
      <c r="K48" t="s">
        <v>18</v>
      </c>
      <c r="L48" t="s">
        <v>18</v>
      </c>
      <c r="M48" t="s">
        <v>18</v>
      </c>
      <c r="O48">
        <v>13</v>
      </c>
      <c r="P48" t="s">
        <v>420</v>
      </c>
      <c r="Q48" s="8">
        <v>44791.521203703705</v>
      </c>
      <c r="R48" t="s">
        <v>12</v>
      </c>
      <c r="S48" t="s">
        <v>242</v>
      </c>
      <c r="T48">
        <v>1</v>
      </c>
      <c r="U48">
        <v>7.5549999999999997</v>
      </c>
      <c r="V48" s="4">
        <v>70058</v>
      </c>
      <c r="W48">
        <v>0.39200000000000002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>
        <v>1</v>
      </c>
      <c r="AE48">
        <v>6</v>
      </c>
      <c r="AF48" s="46"/>
      <c r="AG48" s="59">
        <f t="shared" si="1"/>
        <v>0.39200000000000002</v>
      </c>
      <c r="AI48" s="12">
        <v>3.38</v>
      </c>
    </row>
    <row r="49" spans="1:35" customFormat="1" ht="14.4" x14ac:dyDescent="0.3">
      <c r="A49">
        <v>12</v>
      </c>
      <c r="B49" t="s">
        <v>434</v>
      </c>
      <c r="C49" s="8">
        <v>44902.402986111112</v>
      </c>
      <c r="D49" t="s">
        <v>435</v>
      </c>
      <c r="E49" t="s">
        <v>242</v>
      </c>
      <c r="F49">
        <v>1</v>
      </c>
      <c r="G49">
        <v>2.9990000000000001</v>
      </c>
      <c r="H49" s="4">
        <v>22681969</v>
      </c>
      <c r="I49">
        <v>0</v>
      </c>
      <c r="J49" t="s">
        <v>18</v>
      </c>
      <c r="K49" t="s">
        <v>18</v>
      </c>
      <c r="L49" t="s">
        <v>18</v>
      </c>
      <c r="M49" t="s">
        <v>18</v>
      </c>
      <c r="O49">
        <v>12</v>
      </c>
      <c r="P49" t="s">
        <v>434</v>
      </c>
      <c r="Q49" s="8">
        <v>44902.402986111112</v>
      </c>
      <c r="R49" t="s">
        <v>435</v>
      </c>
      <c r="S49" t="s">
        <v>242</v>
      </c>
      <c r="T49">
        <v>1</v>
      </c>
      <c r="U49">
        <v>7.5590000000000002</v>
      </c>
      <c r="V49" s="4">
        <v>63108</v>
      </c>
      <c r="W49">
        <v>0.35299999999999998</v>
      </c>
      <c r="X49" t="s">
        <v>18</v>
      </c>
      <c r="Y49" t="s">
        <v>18</v>
      </c>
      <c r="Z49" t="s">
        <v>18</v>
      </c>
      <c r="AA49" t="s">
        <v>18</v>
      </c>
      <c r="AC49">
        <v>1</v>
      </c>
      <c r="AE49">
        <v>7</v>
      </c>
      <c r="AF49" s="46"/>
      <c r="AG49" s="59">
        <f t="shared" si="1"/>
        <v>0.35299999999999998</v>
      </c>
    </row>
    <row r="50" spans="1:35" customFormat="1" ht="14.4" x14ac:dyDescent="0.3">
      <c r="A50">
        <v>13</v>
      </c>
      <c r="B50" t="s">
        <v>436</v>
      </c>
      <c r="C50" s="8">
        <v>44902.412349537037</v>
      </c>
      <c r="D50" t="s">
        <v>437</v>
      </c>
      <c r="E50" t="s">
        <v>242</v>
      </c>
      <c r="F50">
        <v>1</v>
      </c>
      <c r="G50">
        <v>2.9969999999999999</v>
      </c>
      <c r="H50" s="4">
        <v>21951134</v>
      </c>
      <c r="I50">
        <v>0</v>
      </c>
      <c r="J50" t="s">
        <v>18</v>
      </c>
      <c r="K50" t="s">
        <v>18</v>
      </c>
      <c r="L50" t="s">
        <v>18</v>
      </c>
      <c r="M50" t="s">
        <v>18</v>
      </c>
      <c r="O50">
        <v>13</v>
      </c>
      <c r="P50" t="s">
        <v>436</v>
      </c>
      <c r="Q50" s="8">
        <v>44902.412349537037</v>
      </c>
      <c r="R50" t="s">
        <v>437</v>
      </c>
      <c r="S50" t="s">
        <v>242</v>
      </c>
      <c r="T50">
        <v>1</v>
      </c>
      <c r="U50">
        <v>7.5529999999999999</v>
      </c>
      <c r="V50" s="4">
        <v>59367</v>
      </c>
      <c r="W50">
        <v>0.33200000000000002</v>
      </c>
      <c r="X50" t="s">
        <v>18</v>
      </c>
      <c r="Y50" t="s">
        <v>18</v>
      </c>
      <c r="Z50" t="s">
        <v>18</v>
      </c>
      <c r="AA50" t="s">
        <v>18</v>
      </c>
      <c r="AC50">
        <v>1</v>
      </c>
      <c r="AE50">
        <v>8</v>
      </c>
      <c r="AF50" s="46"/>
      <c r="AG50" s="59">
        <f t="shared" si="1"/>
        <v>0.33200000000000002</v>
      </c>
    </row>
    <row r="51" spans="1:35" customFormat="1" ht="14.4" x14ac:dyDescent="0.3">
      <c r="C51" s="8"/>
      <c r="H51" s="4"/>
      <c r="Q51" s="8"/>
      <c r="V51" s="4"/>
      <c r="AF51" s="46"/>
      <c r="AG51" s="59"/>
    </row>
    <row r="52" spans="1:35" customFormat="1" ht="14.4" x14ac:dyDescent="0.3">
      <c r="C52" s="8"/>
      <c r="H52" s="4"/>
      <c r="Q52" s="8"/>
      <c r="V52" s="4"/>
      <c r="AF52" s="46"/>
      <c r="AG52" s="59"/>
    </row>
    <row r="53" spans="1:35" customFormat="1" ht="14.4" x14ac:dyDescent="0.3">
      <c r="C53" s="8"/>
      <c r="H53" s="4"/>
      <c r="Q53" s="8"/>
      <c r="V53" s="4"/>
      <c r="AF53" s="46"/>
      <c r="AG53" s="59"/>
    </row>
    <row r="54" spans="1:35" customFormat="1" ht="14.4" x14ac:dyDescent="0.3">
      <c r="C54" s="8"/>
      <c r="H54" s="4"/>
      <c r="Q54" s="8"/>
      <c r="V54" s="4"/>
      <c r="AF54" s="46"/>
      <c r="AG54" s="59"/>
      <c r="AI54" s="1"/>
    </row>
    <row r="55" spans="1:35" customFormat="1" ht="14.4" x14ac:dyDescent="0.3">
      <c r="C55" s="8"/>
      <c r="H55" s="4"/>
      <c r="Q55" s="8"/>
      <c r="V55" s="4"/>
      <c r="AF55" s="5"/>
      <c r="AG55" s="47"/>
    </row>
    <row r="56" spans="1:35" customFormat="1" ht="14.4" x14ac:dyDescent="0.3">
      <c r="C56" s="8"/>
      <c r="H56" s="4"/>
      <c r="Q56" s="8"/>
      <c r="V56" s="4"/>
      <c r="AF56" s="5"/>
      <c r="AG56" s="47"/>
    </row>
    <row r="58" spans="1:35" customFormat="1" ht="14.4" x14ac:dyDescent="0.3">
      <c r="A58" s="48"/>
      <c r="C58" s="8"/>
      <c r="H58" s="4"/>
      <c r="L58" s="7"/>
      <c r="Q58" s="8"/>
      <c r="V58" s="4"/>
      <c r="AF58" s="43"/>
    </row>
    <row r="59" spans="1:35" ht="15" x14ac:dyDescent="0.25">
      <c r="A59" s="49"/>
      <c r="B59" s="49"/>
      <c r="C59" s="49"/>
      <c r="D59" s="49"/>
      <c r="E59" s="50"/>
      <c r="F59" s="51"/>
      <c r="G59" s="51" t="s">
        <v>243</v>
      </c>
      <c r="H59" s="52">
        <f>AVERAGE(H43:H58)</f>
        <v>19309006.875</v>
      </c>
      <c r="I59" s="52"/>
      <c r="J59" s="43"/>
      <c r="K59" s="43"/>
      <c r="L59" s="43"/>
      <c r="M59" s="53"/>
      <c r="N59" s="50"/>
      <c r="T59" s="51"/>
      <c r="U59" s="51" t="s">
        <v>243</v>
      </c>
      <c r="V59" s="52">
        <f>AVERAGE(V43:V58)</f>
        <v>64948</v>
      </c>
      <c r="W59" s="52"/>
      <c r="AC59" s="51" t="s">
        <v>243</v>
      </c>
      <c r="AD59" s="51"/>
      <c r="AE59" s="41">
        <f>MIN(AE43:AE58)</f>
        <v>1</v>
      </c>
      <c r="AF59" s="54"/>
      <c r="AG59" s="54">
        <f>AVERAGE(AG43:AG57)</f>
        <v>0.36087499999999995</v>
      </c>
    </row>
    <row r="60" spans="1:35" ht="15" x14ac:dyDescent="0.25">
      <c r="A60" s="49"/>
      <c r="B60" s="49"/>
      <c r="C60" s="49"/>
      <c r="D60" s="49"/>
      <c r="E60" s="50"/>
      <c r="F60" s="51"/>
      <c r="G60" s="51" t="s">
        <v>244</v>
      </c>
      <c r="H60" s="55">
        <f>STDEV(H43:H58)</f>
        <v>1990323.9576352127</v>
      </c>
      <c r="I60" s="55"/>
      <c r="J60" s="43"/>
      <c r="K60" s="43"/>
      <c r="L60" s="43"/>
      <c r="M60" s="53"/>
      <c r="N60" s="50"/>
      <c r="T60" s="51"/>
      <c r="U60" s="51" t="s">
        <v>244</v>
      </c>
      <c r="V60" s="55">
        <f>STDEV(V43:V58)</f>
        <v>3930.4042685563168</v>
      </c>
      <c r="W60" s="55"/>
      <c r="AC60" s="51" t="s">
        <v>244</v>
      </c>
      <c r="AD60" s="51"/>
      <c r="AE60" s="41">
        <f>MAX(AE43:AE58)</f>
        <v>8</v>
      </c>
      <c r="AF60" s="55"/>
      <c r="AG60" s="55">
        <f>STDEV(AG43:AG57)</f>
        <v>2.7435313531494927E-2</v>
      </c>
    </row>
    <row r="61" spans="1:35" ht="15" x14ac:dyDescent="0.25">
      <c r="A61" s="49"/>
      <c r="B61" s="49"/>
      <c r="C61" s="49"/>
      <c r="D61" s="49"/>
      <c r="E61" s="50"/>
      <c r="F61" s="51"/>
      <c r="G61" s="51" t="s">
        <v>245</v>
      </c>
      <c r="H61" s="55">
        <f>100*H60/H59</f>
        <v>10.307748971865299</v>
      </c>
      <c r="I61" s="55"/>
      <c r="J61" s="43"/>
      <c r="K61" s="43"/>
      <c r="L61" s="43"/>
      <c r="M61" s="53"/>
      <c r="N61" s="50"/>
      <c r="T61" s="51"/>
      <c r="U61" s="51" t="s">
        <v>245</v>
      </c>
      <c r="V61" s="55">
        <f>100*V60/V59</f>
        <v>6.051617091452111</v>
      </c>
      <c r="W61" s="55"/>
      <c r="AC61" s="51" t="s">
        <v>245</v>
      </c>
      <c r="AD61" s="51"/>
      <c r="AE61" s="41"/>
      <c r="AF61" s="55"/>
      <c r="AG61" s="55">
        <f>100*AG60/AG59</f>
        <v>7.6024422671271026</v>
      </c>
    </row>
    <row r="62" spans="1:35" ht="15" x14ac:dyDescent="0.25">
      <c r="A62" s="49"/>
      <c r="B62" s="49"/>
      <c r="C62" s="49"/>
      <c r="D62" s="49"/>
      <c r="E62" s="50"/>
      <c r="F62" s="51" t="s">
        <v>246</v>
      </c>
      <c r="G62" s="51" t="s">
        <v>247</v>
      </c>
      <c r="H62" s="55">
        <f>H59-(2*H60)</f>
        <v>15328358.959729575</v>
      </c>
      <c r="I62" s="55"/>
      <c r="J62" s="43"/>
      <c r="K62" s="43"/>
      <c r="L62" s="43"/>
      <c r="M62" s="43"/>
      <c r="N62" s="43"/>
      <c r="T62" s="51" t="s">
        <v>246</v>
      </c>
      <c r="U62" s="51" t="s">
        <v>247</v>
      </c>
      <c r="V62" s="55">
        <f>V59-(2*V60)</f>
        <v>57087.191462887364</v>
      </c>
      <c r="W62" s="55"/>
      <c r="AC62" s="51" t="s">
        <v>247</v>
      </c>
      <c r="AD62" s="51" t="s">
        <v>246</v>
      </c>
      <c r="AF62" s="55"/>
      <c r="AG62" s="55">
        <f>AG59-(2*AG60)</f>
        <v>0.30600437293701011</v>
      </c>
    </row>
    <row r="63" spans="1:35" ht="15" x14ac:dyDescent="0.25">
      <c r="A63" s="49"/>
      <c r="B63" s="49"/>
      <c r="C63" s="49"/>
      <c r="D63" s="49"/>
      <c r="E63" s="50"/>
      <c r="F63" s="51"/>
      <c r="G63" s="51" t="s">
        <v>248</v>
      </c>
      <c r="H63" s="55">
        <f>H59+(2*H60)</f>
        <v>23289654.790270425</v>
      </c>
      <c r="I63" s="55"/>
      <c r="J63" s="43"/>
      <c r="K63" s="43"/>
      <c r="L63" s="43"/>
      <c r="M63" s="43"/>
      <c r="N63" s="43"/>
      <c r="T63" s="51"/>
      <c r="U63" s="51" t="s">
        <v>248</v>
      </c>
      <c r="V63" s="55">
        <f>V59+(2*V60)</f>
        <v>72808.808537112636</v>
      </c>
      <c r="W63" s="55"/>
      <c r="AC63" s="51" t="s">
        <v>248</v>
      </c>
      <c r="AD63" s="51"/>
      <c r="AF63" s="55"/>
      <c r="AG63" s="55">
        <f>AG59+(2*AG60)</f>
        <v>0.41574562706298979</v>
      </c>
    </row>
    <row r="64" spans="1:35" ht="15" x14ac:dyDescent="0.25">
      <c r="A64" s="49"/>
      <c r="B64" s="49"/>
      <c r="C64" s="49"/>
      <c r="D64" s="49"/>
      <c r="E64" s="50"/>
      <c r="F64" s="51" t="s">
        <v>249</v>
      </c>
      <c r="G64" s="51" t="s">
        <v>250</v>
      </c>
      <c r="H64" s="55">
        <f>H59-(3*H60)</f>
        <v>13338035.002094362</v>
      </c>
      <c r="I64" s="55"/>
      <c r="J64" s="43"/>
      <c r="K64" s="43"/>
      <c r="L64" s="43"/>
      <c r="M64" s="43"/>
      <c r="N64" s="43"/>
      <c r="T64" s="51" t="s">
        <v>249</v>
      </c>
      <c r="U64" s="51" t="s">
        <v>250</v>
      </c>
      <c r="V64" s="55">
        <f>V59-(3*V60)</f>
        <v>53156.787194331046</v>
      </c>
      <c r="W64" s="55"/>
      <c r="AC64" s="51" t="s">
        <v>250</v>
      </c>
      <c r="AD64" s="51" t="s">
        <v>249</v>
      </c>
      <c r="AF64" s="55"/>
      <c r="AG64" s="55">
        <f>AG59-(3*AG60)</f>
        <v>0.27856905940551513</v>
      </c>
    </row>
    <row r="65" spans="6:33" ht="15" x14ac:dyDescent="0.25">
      <c r="F65" s="51"/>
      <c r="G65" s="51" t="s">
        <v>251</v>
      </c>
      <c r="H65" s="55">
        <f>H59+(3*H60)</f>
        <v>25279978.747905638</v>
      </c>
      <c r="I65" s="55"/>
      <c r="J65" s="49"/>
      <c r="K65" s="49"/>
      <c r="L65" s="43"/>
      <c r="M65" s="50"/>
      <c r="N65" s="50"/>
      <c r="T65" s="51"/>
      <c r="U65" s="51" t="s">
        <v>251</v>
      </c>
      <c r="V65" s="55">
        <f>V59+(3*V60)</f>
        <v>76739.212805668954</v>
      </c>
      <c r="W65" s="55"/>
      <c r="AC65" s="51" t="s">
        <v>251</v>
      </c>
      <c r="AD65" s="51"/>
      <c r="AF65" s="55"/>
      <c r="AG65" s="55">
        <f>AG59+(3*AG60)</f>
        <v>0.44318094059448476</v>
      </c>
    </row>
    <row r="66" spans="6:33" ht="15" x14ac:dyDescent="0.25">
      <c r="G66" s="51" t="s">
        <v>252</v>
      </c>
      <c r="H66" s="55">
        <f>COUNT(H43:H58)</f>
        <v>8</v>
      </c>
      <c r="I66" s="55"/>
      <c r="J66" s="49"/>
      <c r="K66" s="49"/>
      <c r="L66" s="43"/>
      <c r="M66" s="50"/>
      <c r="N66" s="50"/>
      <c r="T66" s="41"/>
      <c r="U66" s="51" t="s">
        <v>252</v>
      </c>
      <c r="V66" s="55">
        <f>COUNT(V43:V58)</f>
        <v>8</v>
      </c>
      <c r="W66" s="55"/>
      <c r="AC66" s="51" t="s">
        <v>252</v>
      </c>
      <c r="AD66" s="51"/>
      <c r="AF66" s="55"/>
      <c r="AG66" s="55">
        <f>COUNT(AG43:AG57)</f>
        <v>8</v>
      </c>
    </row>
    <row r="67" spans="6:33" ht="15" x14ac:dyDescent="0.25">
      <c r="G67" s="51" t="s">
        <v>253</v>
      </c>
      <c r="H67" s="55">
        <f>TINV(0.02,(H66-1))</f>
        <v>2.997951566868529</v>
      </c>
      <c r="I67" s="55"/>
      <c r="J67" s="49"/>
      <c r="K67" s="49"/>
      <c r="L67" s="43"/>
      <c r="M67" s="50"/>
      <c r="N67" s="50"/>
      <c r="T67" s="41"/>
      <c r="U67" s="51" t="s">
        <v>253</v>
      </c>
      <c r="V67" s="55">
        <f>TINV(0.02,(V66-1))</f>
        <v>2.997951566868529</v>
      </c>
      <c r="W67" s="55"/>
      <c r="AC67" s="51" t="s">
        <v>253</v>
      </c>
      <c r="AD67" s="51"/>
      <c r="AF67" s="55"/>
      <c r="AG67" s="55">
        <f>TINV(0.02,(AG66-1))</f>
        <v>2.997951566868529</v>
      </c>
    </row>
    <row r="68" spans="6:33" ht="15" x14ac:dyDescent="0.25">
      <c r="G68" s="51" t="s">
        <v>254</v>
      </c>
      <c r="H68" s="55">
        <f>H60*H67</f>
        <v>5966894.8273684578</v>
      </c>
      <c r="I68" s="55"/>
      <c r="T68" s="41"/>
      <c r="U68" s="51" t="s">
        <v>254</v>
      </c>
      <c r="V68" s="55">
        <f>V60*V67</f>
        <v>11783.161635345165</v>
      </c>
      <c r="W68" s="55"/>
      <c r="AC68" s="51" t="s">
        <v>254</v>
      </c>
      <c r="AD68" s="51"/>
      <c r="AF68" s="55"/>
      <c r="AG68" s="55">
        <f>AG60*AG67</f>
        <v>8.2249741189274569E-2</v>
      </c>
    </row>
    <row r="69" spans="6:33" ht="15" x14ac:dyDescent="0.25">
      <c r="G69" s="51" t="s">
        <v>255</v>
      </c>
      <c r="H69" s="57">
        <f>H60*10</f>
        <v>19903239.576352127</v>
      </c>
      <c r="I69" s="57"/>
      <c r="J69" s="56"/>
      <c r="T69" s="41"/>
      <c r="U69" s="51" t="s">
        <v>255</v>
      </c>
      <c r="V69" s="57">
        <f>V60*10</f>
        <v>39304.042685563167</v>
      </c>
      <c r="W69" s="57"/>
      <c r="AC69" s="51" t="s">
        <v>255</v>
      </c>
      <c r="AD69" s="51"/>
      <c r="AF69" s="57"/>
      <c r="AG69" s="57">
        <f>AG60*10</f>
        <v>0.27435313531494926</v>
      </c>
    </row>
    <row r="70" spans="6:33" ht="15" x14ac:dyDescent="0.25">
      <c r="AC70" s="51" t="s">
        <v>256</v>
      </c>
      <c r="AD70" s="51"/>
      <c r="AG70" s="43" t="s">
        <v>306</v>
      </c>
    </row>
    <row r="73" spans="6:33" ht="15" x14ac:dyDescent="0.25">
      <c r="AC73" s="51"/>
      <c r="AD73" s="51"/>
      <c r="AE73" s="41"/>
      <c r="AF73" s="54"/>
      <c r="AG73" s="54"/>
    </row>
    <row r="74" spans="6:33" ht="15" x14ac:dyDescent="0.25">
      <c r="AC74" s="51"/>
      <c r="AD74" s="51"/>
      <c r="AE74" s="41"/>
      <c r="AF74" s="55"/>
      <c r="AG74" s="55"/>
    </row>
    <row r="75" spans="6:33" ht="15" x14ac:dyDescent="0.25">
      <c r="AC75" s="51"/>
      <c r="AD75" s="51"/>
      <c r="AE75" s="41"/>
      <c r="AF75" s="55"/>
      <c r="AG75" s="55"/>
    </row>
    <row r="76" spans="6:33" ht="15" x14ac:dyDescent="0.25">
      <c r="AC76" s="51"/>
      <c r="AD76" s="51"/>
      <c r="AF76" s="55"/>
      <c r="AG76" s="55"/>
    </row>
    <row r="77" spans="6:33" ht="15" x14ac:dyDescent="0.25">
      <c r="AC77" s="51"/>
      <c r="AD77" s="51"/>
      <c r="AF77" s="55"/>
      <c r="AG77" s="55"/>
    </row>
    <row r="78" spans="6:33" ht="15" x14ac:dyDescent="0.25">
      <c r="AC78" s="51"/>
      <c r="AD78" s="51"/>
      <c r="AF78" s="55"/>
      <c r="AG78" s="55"/>
    </row>
    <row r="79" spans="6:33" ht="15" x14ac:dyDescent="0.25">
      <c r="AC79" s="51"/>
      <c r="AD79" s="51"/>
      <c r="AF79" s="55"/>
      <c r="AG79" s="55"/>
    </row>
    <row r="80" spans="6:33" ht="15" x14ac:dyDescent="0.25">
      <c r="AC80" s="51"/>
      <c r="AD80" s="51"/>
      <c r="AF80" s="55"/>
      <c r="AG80" s="55"/>
    </row>
    <row r="81" spans="1:33" ht="15" x14ac:dyDescent="0.25">
      <c r="AC81" s="51"/>
      <c r="AD81" s="51"/>
      <c r="AF81" s="55"/>
      <c r="AG81" s="55"/>
    </row>
    <row r="82" spans="1:33" ht="15" x14ac:dyDescent="0.25">
      <c r="AC82" s="51"/>
      <c r="AD82" s="51"/>
      <c r="AF82" s="55"/>
      <c r="AG82" s="55"/>
    </row>
    <row r="83" spans="1:33" ht="15" x14ac:dyDescent="0.25">
      <c r="AC83" s="51"/>
      <c r="AD83" s="51"/>
      <c r="AF83" s="57"/>
      <c r="AG83" s="57"/>
    </row>
    <row r="84" spans="1:33" ht="15" x14ac:dyDescent="0.25">
      <c r="AC84" s="51"/>
      <c r="AD84" s="51"/>
    </row>
    <row r="85" spans="1:33" ht="15" x14ac:dyDescent="0.25">
      <c r="AC85" s="51"/>
      <c r="AD85" s="51"/>
    </row>
    <row r="89" spans="1:33" ht="13.2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AD89" s="43"/>
    </row>
    <row r="90" spans="1:33" ht="13.2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AD90" s="43"/>
    </row>
    <row r="91" spans="1:33" ht="13.2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AD91" s="43"/>
    </row>
    <row r="92" spans="1:33" ht="13.2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AD92" s="43"/>
    </row>
    <row r="93" spans="1:33" ht="13.2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AD93" s="43"/>
    </row>
    <row r="94" spans="1:33" ht="13.2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AD94" s="43"/>
    </row>
    <row r="95" spans="1:33" ht="13.2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AD95" s="43"/>
    </row>
    <row r="96" spans="1:33" ht="13.2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AD96" s="43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A50E-54AF-4844-9224-68D79E1ACF23}">
  <sheetPr>
    <pageSetUpPr fitToPage="1"/>
  </sheetPr>
  <dimension ref="A32:AV93"/>
  <sheetViews>
    <sheetView topLeftCell="A18" zoomScale="90" zoomScaleNormal="90" zoomScalePageLayoutView="85" workbookViewId="0">
      <selection activeCell="BF56" sqref="BF56"/>
    </sheetView>
  </sheetViews>
  <sheetFormatPr defaultColWidth="8.77734375" defaultRowHeight="15.6" x14ac:dyDescent="0.3"/>
  <cols>
    <col min="1" max="1" width="9.21875" style="41" customWidth="1"/>
    <col min="2" max="2" width="27.77734375" style="41" customWidth="1"/>
    <col min="3" max="4" width="17.44140625" style="41" customWidth="1"/>
    <col min="5" max="5" width="8.77734375" style="41"/>
    <col min="6" max="6" width="7.5546875" style="41" customWidth="1"/>
    <col min="7" max="7" width="6.44140625" style="41" customWidth="1"/>
    <col min="8" max="9" width="10.77734375" style="41" customWidth="1"/>
    <col min="10" max="10" width="11.77734375" style="41" customWidth="1"/>
    <col min="11" max="11" width="5" style="41" customWidth="1"/>
    <col min="12" max="12" width="8.77734375" style="41" customWidth="1"/>
    <col min="13" max="13" width="10.44140625" style="42" customWidth="1"/>
    <col min="14" max="14" width="9.6640625" style="42" customWidth="1"/>
    <col min="15" max="15" width="8.77734375" style="41"/>
    <col min="16" max="16" width="20.77734375" style="41" customWidth="1"/>
    <col min="17" max="17" width="24.5546875" style="41" customWidth="1"/>
    <col min="18" max="18" width="17.5546875" style="41" customWidth="1"/>
    <col min="19" max="19" width="8.77734375" style="41"/>
    <col min="20" max="21" width="8.77734375" style="43"/>
    <col min="22" max="22" width="11.21875" style="43" customWidth="1"/>
    <col min="23" max="23" width="10.77734375" style="43" customWidth="1"/>
    <col min="24" max="29" width="8.77734375" style="43"/>
    <col min="31" max="32" width="8.77734375" style="43"/>
    <col min="33" max="33" width="11.5546875" style="43" customWidth="1"/>
    <col min="34" max="179" width="8.77734375" style="43"/>
    <col min="180" max="180" width="24.77734375" style="43" customWidth="1"/>
    <col min="181" max="181" width="13.44140625" style="43" customWidth="1"/>
    <col min="182" max="182" width="8.77734375" style="43"/>
    <col min="183" max="183" width="6.77734375" style="43" customWidth="1"/>
    <col min="184" max="184" width="6.44140625" style="43" customWidth="1"/>
    <col min="185" max="185" width="8.21875" style="43" customWidth="1"/>
    <col min="186" max="186" width="6.77734375" style="43" customWidth="1"/>
    <col min="187" max="187" width="4.77734375" style="43" customWidth="1"/>
    <col min="188" max="189" width="5" style="43" customWidth="1"/>
    <col min="190" max="190" width="8.77734375" style="43"/>
    <col min="191" max="191" width="10.44140625" style="43" customWidth="1"/>
    <col min="192" max="192" width="3.77734375" style="43" customWidth="1"/>
    <col min="193" max="194" width="8.77734375" style="43"/>
    <col min="195" max="195" width="3.77734375" style="43" customWidth="1"/>
    <col min="196" max="435" width="8.77734375" style="43"/>
    <col min="436" max="436" width="24.77734375" style="43" customWidth="1"/>
    <col min="437" max="437" width="13.44140625" style="43" customWidth="1"/>
    <col min="438" max="438" width="8.77734375" style="43"/>
    <col min="439" max="439" width="6.77734375" style="43" customWidth="1"/>
    <col min="440" max="440" width="6.44140625" style="43" customWidth="1"/>
    <col min="441" max="441" width="8.21875" style="43" customWidth="1"/>
    <col min="442" max="442" width="6.77734375" style="43" customWidth="1"/>
    <col min="443" max="443" width="4.77734375" style="43" customWidth="1"/>
    <col min="444" max="445" width="5" style="43" customWidth="1"/>
    <col min="446" max="446" width="8.77734375" style="43"/>
    <col min="447" max="447" width="10.44140625" style="43" customWidth="1"/>
    <col min="448" max="448" width="3.77734375" style="43" customWidth="1"/>
    <col min="449" max="450" width="8.77734375" style="43"/>
    <col min="451" max="451" width="3.77734375" style="43" customWidth="1"/>
    <col min="452" max="691" width="8.77734375" style="43"/>
    <col min="692" max="692" width="24.77734375" style="43" customWidth="1"/>
    <col min="693" max="693" width="13.44140625" style="43" customWidth="1"/>
    <col min="694" max="694" width="8.77734375" style="43"/>
    <col min="695" max="695" width="6.77734375" style="43" customWidth="1"/>
    <col min="696" max="696" width="6.44140625" style="43" customWidth="1"/>
    <col min="697" max="697" width="8.21875" style="43" customWidth="1"/>
    <col min="698" max="698" width="6.77734375" style="43" customWidth="1"/>
    <col min="699" max="699" width="4.77734375" style="43" customWidth="1"/>
    <col min="700" max="701" width="5" style="43" customWidth="1"/>
    <col min="702" max="702" width="8.77734375" style="43"/>
    <col min="703" max="703" width="10.44140625" style="43" customWidth="1"/>
    <col min="704" max="704" width="3.77734375" style="43" customWidth="1"/>
    <col min="705" max="706" width="8.77734375" style="43"/>
    <col min="707" max="707" width="3.77734375" style="43" customWidth="1"/>
    <col min="708" max="947" width="8.77734375" style="43"/>
    <col min="948" max="948" width="24.77734375" style="43" customWidth="1"/>
    <col min="949" max="949" width="13.44140625" style="43" customWidth="1"/>
    <col min="950" max="950" width="8.77734375" style="43"/>
    <col min="951" max="951" width="6.77734375" style="43" customWidth="1"/>
    <col min="952" max="952" width="6.44140625" style="43" customWidth="1"/>
    <col min="953" max="953" width="8.21875" style="43" customWidth="1"/>
    <col min="954" max="954" width="6.77734375" style="43" customWidth="1"/>
    <col min="955" max="955" width="4.77734375" style="43" customWidth="1"/>
    <col min="956" max="957" width="5" style="43" customWidth="1"/>
    <col min="958" max="958" width="8.77734375" style="43"/>
    <col min="959" max="959" width="10.44140625" style="43" customWidth="1"/>
    <col min="960" max="960" width="3.77734375" style="43" customWidth="1"/>
    <col min="961" max="962" width="8.77734375" style="43"/>
    <col min="963" max="963" width="3.77734375" style="43" customWidth="1"/>
    <col min="964" max="1203" width="8.77734375" style="43"/>
    <col min="1204" max="1204" width="24.77734375" style="43" customWidth="1"/>
    <col min="1205" max="1205" width="13.44140625" style="43" customWidth="1"/>
    <col min="1206" max="1206" width="8.77734375" style="43"/>
    <col min="1207" max="1207" width="6.77734375" style="43" customWidth="1"/>
    <col min="1208" max="1208" width="6.44140625" style="43" customWidth="1"/>
    <col min="1209" max="1209" width="8.21875" style="43" customWidth="1"/>
    <col min="1210" max="1210" width="6.77734375" style="43" customWidth="1"/>
    <col min="1211" max="1211" width="4.77734375" style="43" customWidth="1"/>
    <col min="1212" max="1213" width="5" style="43" customWidth="1"/>
    <col min="1214" max="1214" width="8.77734375" style="43"/>
    <col min="1215" max="1215" width="10.44140625" style="43" customWidth="1"/>
    <col min="1216" max="1216" width="3.77734375" style="43" customWidth="1"/>
    <col min="1217" max="1218" width="8.77734375" style="43"/>
    <col min="1219" max="1219" width="3.77734375" style="43" customWidth="1"/>
    <col min="1220" max="1459" width="8.77734375" style="43"/>
    <col min="1460" max="1460" width="24.77734375" style="43" customWidth="1"/>
    <col min="1461" max="1461" width="13.44140625" style="43" customWidth="1"/>
    <col min="1462" max="1462" width="8.77734375" style="43"/>
    <col min="1463" max="1463" width="6.77734375" style="43" customWidth="1"/>
    <col min="1464" max="1464" width="6.44140625" style="43" customWidth="1"/>
    <col min="1465" max="1465" width="8.21875" style="43" customWidth="1"/>
    <col min="1466" max="1466" width="6.77734375" style="43" customWidth="1"/>
    <col min="1467" max="1467" width="4.77734375" style="43" customWidth="1"/>
    <col min="1468" max="1469" width="5" style="43" customWidth="1"/>
    <col min="1470" max="1470" width="8.77734375" style="43"/>
    <col min="1471" max="1471" width="10.44140625" style="43" customWidth="1"/>
    <col min="1472" max="1472" width="3.77734375" style="43" customWidth="1"/>
    <col min="1473" max="1474" width="8.77734375" style="43"/>
    <col min="1475" max="1475" width="3.77734375" style="43" customWidth="1"/>
    <col min="1476" max="1715" width="8.77734375" style="43"/>
    <col min="1716" max="1716" width="24.77734375" style="43" customWidth="1"/>
    <col min="1717" max="1717" width="13.44140625" style="43" customWidth="1"/>
    <col min="1718" max="1718" width="8.77734375" style="43"/>
    <col min="1719" max="1719" width="6.77734375" style="43" customWidth="1"/>
    <col min="1720" max="1720" width="6.44140625" style="43" customWidth="1"/>
    <col min="1721" max="1721" width="8.21875" style="43" customWidth="1"/>
    <col min="1722" max="1722" width="6.77734375" style="43" customWidth="1"/>
    <col min="1723" max="1723" width="4.77734375" style="43" customWidth="1"/>
    <col min="1724" max="1725" width="5" style="43" customWidth="1"/>
    <col min="1726" max="1726" width="8.77734375" style="43"/>
    <col min="1727" max="1727" width="10.44140625" style="43" customWidth="1"/>
    <col min="1728" max="1728" width="3.77734375" style="43" customWidth="1"/>
    <col min="1729" max="1730" width="8.77734375" style="43"/>
    <col min="1731" max="1731" width="3.77734375" style="43" customWidth="1"/>
    <col min="1732" max="1971" width="8.77734375" style="43"/>
    <col min="1972" max="1972" width="24.77734375" style="43" customWidth="1"/>
    <col min="1973" max="1973" width="13.44140625" style="43" customWidth="1"/>
    <col min="1974" max="1974" width="8.77734375" style="43"/>
    <col min="1975" max="1975" width="6.77734375" style="43" customWidth="1"/>
    <col min="1976" max="1976" width="6.44140625" style="43" customWidth="1"/>
    <col min="1977" max="1977" width="8.21875" style="43" customWidth="1"/>
    <col min="1978" max="1978" width="6.77734375" style="43" customWidth="1"/>
    <col min="1979" max="1979" width="4.77734375" style="43" customWidth="1"/>
    <col min="1980" max="1981" width="5" style="43" customWidth="1"/>
    <col min="1982" max="1982" width="8.77734375" style="43"/>
    <col min="1983" max="1983" width="10.44140625" style="43" customWidth="1"/>
    <col min="1984" max="1984" width="3.77734375" style="43" customWidth="1"/>
    <col min="1985" max="1986" width="8.77734375" style="43"/>
    <col min="1987" max="1987" width="3.77734375" style="43" customWidth="1"/>
    <col min="1988" max="2227" width="8.77734375" style="43"/>
    <col min="2228" max="2228" width="24.77734375" style="43" customWidth="1"/>
    <col min="2229" max="2229" width="13.44140625" style="43" customWidth="1"/>
    <col min="2230" max="2230" width="8.77734375" style="43"/>
    <col min="2231" max="2231" width="6.77734375" style="43" customWidth="1"/>
    <col min="2232" max="2232" width="6.44140625" style="43" customWidth="1"/>
    <col min="2233" max="2233" width="8.21875" style="43" customWidth="1"/>
    <col min="2234" max="2234" width="6.77734375" style="43" customWidth="1"/>
    <col min="2235" max="2235" width="4.77734375" style="43" customWidth="1"/>
    <col min="2236" max="2237" width="5" style="43" customWidth="1"/>
    <col min="2238" max="2238" width="8.77734375" style="43"/>
    <col min="2239" max="2239" width="10.44140625" style="43" customWidth="1"/>
    <col min="2240" max="2240" width="3.77734375" style="43" customWidth="1"/>
    <col min="2241" max="2242" width="8.77734375" style="43"/>
    <col min="2243" max="2243" width="3.77734375" style="43" customWidth="1"/>
    <col min="2244" max="2483" width="8.77734375" style="43"/>
    <col min="2484" max="2484" width="24.77734375" style="43" customWidth="1"/>
    <col min="2485" max="2485" width="13.44140625" style="43" customWidth="1"/>
    <col min="2486" max="2486" width="8.77734375" style="43"/>
    <col min="2487" max="2487" width="6.77734375" style="43" customWidth="1"/>
    <col min="2488" max="2488" width="6.44140625" style="43" customWidth="1"/>
    <col min="2489" max="2489" width="8.21875" style="43" customWidth="1"/>
    <col min="2490" max="2490" width="6.77734375" style="43" customWidth="1"/>
    <col min="2491" max="2491" width="4.77734375" style="43" customWidth="1"/>
    <col min="2492" max="2493" width="5" style="43" customWidth="1"/>
    <col min="2494" max="2494" width="8.77734375" style="43"/>
    <col min="2495" max="2495" width="10.44140625" style="43" customWidth="1"/>
    <col min="2496" max="2496" width="3.77734375" style="43" customWidth="1"/>
    <col min="2497" max="2498" width="8.77734375" style="43"/>
    <col min="2499" max="2499" width="3.77734375" style="43" customWidth="1"/>
    <col min="2500" max="2739" width="8.77734375" style="43"/>
    <col min="2740" max="2740" width="24.77734375" style="43" customWidth="1"/>
    <col min="2741" max="2741" width="13.44140625" style="43" customWidth="1"/>
    <col min="2742" max="2742" width="8.77734375" style="43"/>
    <col min="2743" max="2743" width="6.77734375" style="43" customWidth="1"/>
    <col min="2744" max="2744" width="6.44140625" style="43" customWidth="1"/>
    <col min="2745" max="2745" width="8.21875" style="43" customWidth="1"/>
    <col min="2746" max="2746" width="6.77734375" style="43" customWidth="1"/>
    <col min="2747" max="2747" width="4.77734375" style="43" customWidth="1"/>
    <col min="2748" max="2749" width="5" style="43" customWidth="1"/>
    <col min="2750" max="2750" width="8.77734375" style="43"/>
    <col min="2751" max="2751" width="10.44140625" style="43" customWidth="1"/>
    <col min="2752" max="2752" width="3.77734375" style="43" customWidth="1"/>
    <col min="2753" max="2754" width="8.77734375" style="43"/>
    <col min="2755" max="2755" width="3.77734375" style="43" customWidth="1"/>
    <col min="2756" max="2995" width="8.77734375" style="43"/>
    <col min="2996" max="2996" width="24.77734375" style="43" customWidth="1"/>
    <col min="2997" max="2997" width="13.44140625" style="43" customWidth="1"/>
    <col min="2998" max="2998" width="8.77734375" style="43"/>
    <col min="2999" max="2999" width="6.77734375" style="43" customWidth="1"/>
    <col min="3000" max="3000" width="6.44140625" style="43" customWidth="1"/>
    <col min="3001" max="3001" width="8.21875" style="43" customWidth="1"/>
    <col min="3002" max="3002" width="6.77734375" style="43" customWidth="1"/>
    <col min="3003" max="3003" width="4.77734375" style="43" customWidth="1"/>
    <col min="3004" max="3005" width="5" style="43" customWidth="1"/>
    <col min="3006" max="3006" width="8.77734375" style="43"/>
    <col min="3007" max="3007" width="10.44140625" style="43" customWidth="1"/>
    <col min="3008" max="3008" width="3.77734375" style="43" customWidth="1"/>
    <col min="3009" max="3010" width="8.77734375" style="43"/>
    <col min="3011" max="3011" width="3.77734375" style="43" customWidth="1"/>
    <col min="3012" max="3251" width="8.77734375" style="43"/>
    <col min="3252" max="3252" width="24.77734375" style="43" customWidth="1"/>
    <col min="3253" max="3253" width="13.44140625" style="43" customWidth="1"/>
    <col min="3254" max="3254" width="8.77734375" style="43"/>
    <col min="3255" max="3255" width="6.77734375" style="43" customWidth="1"/>
    <col min="3256" max="3256" width="6.44140625" style="43" customWidth="1"/>
    <col min="3257" max="3257" width="8.21875" style="43" customWidth="1"/>
    <col min="3258" max="3258" width="6.77734375" style="43" customWidth="1"/>
    <col min="3259" max="3259" width="4.77734375" style="43" customWidth="1"/>
    <col min="3260" max="3261" width="5" style="43" customWidth="1"/>
    <col min="3262" max="3262" width="8.77734375" style="43"/>
    <col min="3263" max="3263" width="10.44140625" style="43" customWidth="1"/>
    <col min="3264" max="3264" width="3.77734375" style="43" customWidth="1"/>
    <col min="3265" max="3266" width="8.77734375" style="43"/>
    <col min="3267" max="3267" width="3.77734375" style="43" customWidth="1"/>
    <col min="3268" max="3507" width="8.77734375" style="43"/>
    <col min="3508" max="3508" width="24.77734375" style="43" customWidth="1"/>
    <col min="3509" max="3509" width="13.44140625" style="43" customWidth="1"/>
    <col min="3510" max="3510" width="8.77734375" style="43"/>
    <col min="3511" max="3511" width="6.77734375" style="43" customWidth="1"/>
    <col min="3512" max="3512" width="6.44140625" style="43" customWidth="1"/>
    <col min="3513" max="3513" width="8.21875" style="43" customWidth="1"/>
    <col min="3514" max="3514" width="6.77734375" style="43" customWidth="1"/>
    <col min="3515" max="3515" width="4.77734375" style="43" customWidth="1"/>
    <col min="3516" max="3517" width="5" style="43" customWidth="1"/>
    <col min="3518" max="3518" width="8.77734375" style="43"/>
    <col min="3519" max="3519" width="10.44140625" style="43" customWidth="1"/>
    <col min="3520" max="3520" width="3.77734375" style="43" customWidth="1"/>
    <col min="3521" max="3522" width="8.77734375" style="43"/>
    <col min="3523" max="3523" width="3.77734375" style="43" customWidth="1"/>
    <col min="3524" max="3763" width="8.77734375" style="43"/>
    <col min="3764" max="3764" width="24.77734375" style="43" customWidth="1"/>
    <col min="3765" max="3765" width="13.44140625" style="43" customWidth="1"/>
    <col min="3766" max="3766" width="8.77734375" style="43"/>
    <col min="3767" max="3767" width="6.77734375" style="43" customWidth="1"/>
    <col min="3768" max="3768" width="6.44140625" style="43" customWidth="1"/>
    <col min="3769" max="3769" width="8.21875" style="43" customWidth="1"/>
    <col min="3770" max="3770" width="6.77734375" style="43" customWidth="1"/>
    <col min="3771" max="3771" width="4.77734375" style="43" customWidth="1"/>
    <col min="3772" max="3773" width="5" style="43" customWidth="1"/>
    <col min="3774" max="3774" width="8.77734375" style="43"/>
    <col min="3775" max="3775" width="10.44140625" style="43" customWidth="1"/>
    <col min="3776" max="3776" width="3.77734375" style="43" customWidth="1"/>
    <col min="3777" max="3778" width="8.77734375" style="43"/>
    <col min="3779" max="3779" width="3.77734375" style="43" customWidth="1"/>
    <col min="3780" max="4019" width="8.77734375" style="43"/>
    <col min="4020" max="4020" width="24.77734375" style="43" customWidth="1"/>
    <col min="4021" max="4021" width="13.44140625" style="43" customWidth="1"/>
    <col min="4022" max="4022" width="8.77734375" style="43"/>
    <col min="4023" max="4023" width="6.77734375" style="43" customWidth="1"/>
    <col min="4024" max="4024" width="6.44140625" style="43" customWidth="1"/>
    <col min="4025" max="4025" width="8.21875" style="43" customWidth="1"/>
    <col min="4026" max="4026" width="6.77734375" style="43" customWidth="1"/>
    <col min="4027" max="4027" width="4.77734375" style="43" customWidth="1"/>
    <col min="4028" max="4029" width="5" style="43" customWidth="1"/>
    <col min="4030" max="4030" width="8.77734375" style="43"/>
    <col min="4031" max="4031" width="10.44140625" style="43" customWidth="1"/>
    <col min="4032" max="4032" width="3.77734375" style="43" customWidth="1"/>
    <col min="4033" max="4034" width="8.77734375" style="43"/>
    <col min="4035" max="4035" width="3.77734375" style="43" customWidth="1"/>
    <col min="4036" max="4275" width="8.77734375" style="43"/>
    <col min="4276" max="4276" width="24.77734375" style="43" customWidth="1"/>
    <col min="4277" max="4277" width="13.44140625" style="43" customWidth="1"/>
    <col min="4278" max="4278" width="8.77734375" style="43"/>
    <col min="4279" max="4279" width="6.77734375" style="43" customWidth="1"/>
    <col min="4280" max="4280" width="6.44140625" style="43" customWidth="1"/>
    <col min="4281" max="4281" width="8.21875" style="43" customWidth="1"/>
    <col min="4282" max="4282" width="6.77734375" style="43" customWidth="1"/>
    <col min="4283" max="4283" width="4.77734375" style="43" customWidth="1"/>
    <col min="4284" max="4285" width="5" style="43" customWidth="1"/>
    <col min="4286" max="4286" width="8.77734375" style="43"/>
    <col min="4287" max="4287" width="10.44140625" style="43" customWidth="1"/>
    <col min="4288" max="4288" width="3.77734375" style="43" customWidth="1"/>
    <col min="4289" max="4290" width="8.77734375" style="43"/>
    <col min="4291" max="4291" width="3.77734375" style="43" customWidth="1"/>
    <col min="4292" max="4531" width="8.77734375" style="43"/>
    <col min="4532" max="4532" width="24.77734375" style="43" customWidth="1"/>
    <col min="4533" max="4533" width="13.44140625" style="43" customWidth="1"/>
    <col min="4534" max="4534" width="8.77734375" style="43"/>
    <col min="4535" max="4535" width="6.77734375" style="43" customWidth="1"/>
    <col min="4536" max="4536" width="6.44140625" style="43" customWidth="1"/>
    <col min="4537" max="4537" width="8.21875" style="43" customWidth="1"/>
    <col min="4538" max="4538" width="6.77734375" style="43" customWidth="1"/>
    <col min="4539" max="4539" width="4.77734375" style="43" customWidth="1"/>
    <col min="4540" max="4541" width="5" style="43" customWidth="1"/>
    <col min="4542" max="4542" width="8.77734375" style="43"/>
    <col min="4543" max="4543" width="10.44140625" style="43" customWidth="1"/>
    <col min="4544" max="4544" width="3.77734375" style="43" customWidth="1"/>
    <col min="4545" max="4546" width="8.77734375" style="43"/>
    <col min="4547" max="4547" width="3.77734375" style="43" customWidth="1"/>
    <col min="4548" max="4787" width="8.77734375" style="43"/>
    <col min="4788" max="4788" width="24.77734375" style="43" customWidth="1"/>
    <col min="4789" max="4789" width="13.44140625" style="43" customWidth="1"/>
    <col min="4790" max="4790" width="8.77734375" style="43"/>
    <col min="4791" max="4791" width="6.77734375" style="43" customWidth="1"/>
    <col min="4792" max="4792" width="6.44140625" style="43" customWidth="1"/>
    <col min="4793" max="4793" width="8.21875" style="43" customWidth="1"/>
    <col min="4794" max="4794" width="6.77734375" style="43" customWidth="1"/>
    <col min="4795" max="4795" width="4.77734375" style="43" customWidth="1"/>
    <col min="4796" max="4797" width="5" style="43" customWidth="1"/>
    <col min="4798" max="4798" width="8.77734375" style="43"/>
    <col min="4799" max="4799" width="10.44140625" style="43" customWidth="1"/>
    <col min="4800" max="4800" width="3.77734375" style="43" customWidth="1"/>
    <col min="4801" max="4802" width="8.77734375" style="43"/>
    <col min="4803" max="4803" width="3.77734375" style="43" customWidth="1"/>
    <col min="4804" max="5043" width="8.77734375" style="43"/>
    <col min="5044" max="5044" width="24.77734375" style="43" customWidth="1"/>
    <col min="5045" max="5045" width="13.44140625" style="43" customWidth="1"/>
    <col min="5046" max="5046" width="8.77734375" style="43"/>
    <col min="5047" max="5047" width="6.77734375" style="43" customWidth="1"/>
    <col min="5048" max="5048" width="6.44140625" style="43" customWidth="1"/>
    <col min="5049" max="5049" width="8.21875" style="43" customWidth="1"/>
    <col min="5050" max="5050" width="6.77734375" style="43" customWidth="1"/>
    <col min="5051" max="5051" width="4.77734375" style="43" customWidth="1"/>
    <col min="5052" max="5053" width="5" style="43" customWidth="1"/>
    <col min="5054" max="5054" width="8.77734375" style="43"/>
    <col min="5055" max="5055" width="10.44140625" style="43" customWidth="1"/>
    <col min="5056" max="5056" width="3.77734375" style="43" customWidth="1"/>
    <col min="5057" max="5058" width="8.77734375" style="43"/>
    <col min="5059" max="5059" width="3.77734375" style="43" customWidth="1"/>
    <col min="5060" max="5299" width="8.77734375" style="43"/>
    <col min="5300" max="5300" width="24.77734375" style="43" customWidth="1"/>
    <col min="5301" max="5301" width="13.44140625" style="43" customWidth="1"/>
    <col min="5302" max="5302" width="8.77734375" style="43"/>
    <col min="5303" max="5303" width="6.77734375" style="43" customWidth="1"/>
    <col min="5304" max="5304" width="6.44140625" style="43" customWidth="1"/>
    <col min="5305" max="5305" width="8.21875" style="43" customWidth="1"/>
    <col min="5306" max="5306" width="6.77734375" style="43" customWidth="1"/>
    <col min="5307" max="5307" width="4.77734375" style="43" customWidth="1"/>
    <col min="5308" max="5309" width="5" style="43" customWidth="1"/>
    <col min="5310" max="5310" width="8.77734375" style="43"/>
    <col min="5311" max="5311" width="10.44140625" style="43" customWidth="1"/>
    <col min="5312" max="5312" width="3.77734375" style="43" customWidth="1"/>
    <col min="5313" max="5314" width="8.77734375" style="43"/>
    <col min="5315" max="5315" width="3.77734375" style="43" customWidth="1"/>
    <col min="5316" max="5555" width="8.77734375" style="43"/>
    <col min="5556" max="5556" width="24.77734375" style="43" customWidth="1"/>
    <col min="5557" max="5557" width="13.44140625" style="43" customWidth="1"/>
    <col min="5558" max="5558" width="8.77734375" style="43"/>
    <col min="5559" max="5559" width="6.77734375" style="43" customWidth="1"/>
    <col min="5560" max="5560" width="6.44140625" style="43" customWidth="1"/>
    <col min="5561" max="5561" width="8.21875" style="43" customWidth="1"/>
    <col min="5562" max="5562" width="6.77734375" style="43" customWidth="1"/>
    <col min="5563" max="5563" width="4.77734375" style="43" customWidth="1"/>
    <col min="5564" max="5565" width="5" style="43" customWidth="1"/>
    <col min="5566" max="5566" width="8.77734375" style="43"/>
    <col min="5567" max="5567" width="10.44140625" style="43" customWidth="1"/>
    <col min="5568" max="5568" width="3.77734375" style="43" customWidth="1"/>
    <col min="5569" max="5570" width="8.77734375" style="43"/>
    <col min="5571" max="5571" width="3.77734375" style="43" customWidth="1"/>
    <col min="5572" max="5811" width="8.77734375" style="43"/>
    <col min="5812" max="5812" width="24.77734375" style="43" customWidth="1"/>
    <col min="5813" max="5813" width="13.44140625" style="43" customWidth="1"/>
    <col min="5814" max="5814" width="8.77734375" style="43"/>
    <col min="5815" max="5815" width="6.77734375" style="43" customWidth="1"/>
    <col min="5816" max="5816" width="6.44140625" style="43" customWidth="1"/>
    <col min="5817" max="5817" width="8.21875" style="43" customWidth="1"/>
    <col min="5818" max="5818" width="6.77734375" style="43" customWidth="1"/>
    <col min="5819" max="5819" width="4.77734375" style="43" customWidth="1"/>
    <col min="5820" max="5821" width="5" style="43" customWidth="1"/>
    <col min="5822" max="5822" width="8.77734375" style="43"/>
    <col min="5823" max="5823" width="10.44140625" style="43" customWidth="1"/>
    <col min="5824" max="5824" width="3.77734375" style="43" customWidth="1"/>
    <col min="5825" max="5826" width="8.77734375" style="43"/>
    <col min="5827" max="5827" width="3.77734375" style="43" customWidth="1"/>
    <col min="5828" max="6067" width="8.77734375" style="43"/>
    <col min="6068" max="6068" width="24.77734375" style="43" customWidth="1"/>
    <col min="6069" max="6069" width="13.44140625" style="43" customWidth="1"/>
    <col min="6070" max="6070" width="8.77734375" style="43"/>
    <col min="6071" max="6071" width="6.77734375" style="43" customWidth="1"/>
    <col min="6072" max="6072" width="6.44140625" style="43" customWidth="1"/>
    <col min="6073" max="6073" width="8.21875" style="43" customWidth="1"/>
    <col min="6074" max="6074" width="6.77734375" style="43" customWidth="1"/>
    <col min="6075" max="6075" width="4.77734375" style="43" customWidth="1"/>
    <col min="6076" max="6077" width="5" style="43" customWidth="1"/>
    <col min="6078" max="6078" width="8.77734375" style="43"/>
    <col min="6079" max="6079" width="10.44140625" style="43" customWidth="1"/>
    <col min="6080" max="6080" width="3.77734375" style="43" customWidth="1"/>
    <col min="6081" max="6082" width="8.77734375" style="43"/>
    <col min="6083" max="6083" width="3.77734375" style="43" customWidth="1"/>
    <col min="6084" max="6323" width="8.77734375" style="43"/>
    <col min="6324" max="6324" width="24.77734375" style="43" customWidth="1"/>
    <col min="6325" max="6325" width="13.44140625" style="43" customWidth="1"/>
    <col min="6326" max="6326" width="8.77734375" style="43"/>
    <col min="6327" max="6327" width="6.77734375" style="43" customWidth="1"/>
    <col min="6328" max="6328" width="6.44140625" style="43" customWidth="1"/>
    <col min="6329" max="6329" width="8.21875" style="43" customWidth="1"/>
    <col min="6330" max="6330" width="6.77734375" style="43" customWidth="1"/>
    <col min="6331" max="6331" width="4.77734375" style="43" customWidth="1"/>
    <col min="6332" max="6333" width="5" style="43" customWidth="1"/>
    <col min="6334" max="6334" width="8.77734375" style="43"/>
    <col min="6335" max="6335" width="10.44140625" style="43" customWidth="1"/>
    <col min="6336" max="6336" width="3.77734375" style="43" customWidth="1"/>
    <col min="6337" max="6338" width="8.77734375" style="43"/>
    <col min="6339" max="6339" width="3.77734375" style="43" customWidth="1"/>
    <col min="6340" max="6579" width="8.77734375" style="43"/>
    <col min="6580" max="6580" width="24.77734375" style="43" customWidth="1"/>
    <col min="6581" max="6581" width="13.44140625" style="43" customWidth="1"/>
    <col min="6582" max="6582" width="8.77734375" style="43"/>
    <col min="6583" max="6583" width="6.77734375" style="43" customWidth="1"/>
    <col min="6584" max="6584" width="6.44140625" style="43" customWidth="1"/>
    <col min="6585" max="6585" width="8.21875" style="43" customWidth="1"/>
    <col min="6586" max="6586" width="6.77734375" style="43" customWidth="1"/>
    <col min="6587" max="6587" width="4.77734375" style="43" customWidth="1"/>
    <col min="6588" max="6589" width="5" style="43" customWidth="1"/>
    <col min="6590" max="6590" width="8.77734375" style="43"/>
    <col min="6591" max="6591" width="10.44140625" style="43" customWidth="1"/>
    <col min="6592" max="6592" width="3.77734375" style="43" customWidth="1"/>
    <col min="6593" max="6594" width="8.77734375" style="43"/>
    <col min="6595" max="6595" width="3.77734375" style="43" customWidth="1"/>
    <col min="6596" max="6835" width="8.77734375" style="43"/>
    <col min="6836" max="6836" width="24.77734375" style="43" customWidth="1"/>
    <col min="6837" max="6837" width="13.44140625" style="43" customWidth="1"/>
    <col min="6838" max="6838" width="8.77734375" style="43"/>
    <col min="6839" max="6839" width="6.77734375" style="43" customWidth="1"/>
    <col min="6840" max="6840" width="6.44140625" style="43" customWidth="1"/>
    <col min="6841" max="6841" width="8.21875" style="43" customWidth="1"/>
    <col min="6842" max="6842" width="6.77734375" style="43" customWidth="1"/>
    <col min="6843" max="6843" width="4.77734375" style="43" customWidth="1"/>
    <col min="6844" max="6845" width="5" style="43" customWidth="1"/>
    <col min="6846" max="6846" width="8.77734375" style="43"/>
    <col min="6847" max="6847" width="10.44140625" style="43" customWidth="1"/>
    <col min="6848" max="6848" width="3.77734375" style="43" customWidth="1"/>
    <col min="6849" max="6850" width="8.77734375" style="43"/>
    <col min="6851" max="6851" width="3.77734375" style="43" customWidth="1"/>
    <col min="6852" max="7091" width="8.77734375" style="43"/>
    <col min="7092" max="7092" width="24.77734375" style="43" customWidth="1"/>
    <col min="7093" max="7093" width="13.44140625" style="43" customWidth="1"/>
    <col min="7094" max="7094" width="8.77734375" style="43"/>
    <col min="7095" max="7095" width="6.77734375" style="43" customWidth="1"/>
    <col min="7096" max="7096" width="6.44140625" style="43" customWidth="1"/>
    <col min="7097" max="7097" width="8.21875" style="43" customWidth="1"/>
    <col min="7098" max="7098" width="6.77734375" style="43" customWidth="1"/>
    <col min="7099" max="7099" width="4.77734375" style="43" customWidth="1"/>
    <col min="7100" max="7101" width="5" style="43" customWidth="1"/>
    <col min="7102" max="7102" width="8.77734375" style="43"/>
    <col min="7103" max="7103" width="10.44140625" style="43" customWidth="1"/>
    <col min="7104" max="7104" width="3.77734375" style="43" customWidth="1"/>
    <col min="7105" max="7106" width="8.77734375" style="43"/>
    <col min="7107" max="7107" width="3.77734375" style="43" customWidth="1"/>
    <col min="7108" max="7347" width="8.77734375" style="43"/>
    <col min="7348" max="7348" width="24.77734375" style="43" customWidth="1"/>
    <col min="7349" max="7349" width="13.44140625" style="43" customWidth="1"/>
    <col min="7350" max="7350" width="8.77734375" style="43"/>
    <col min="7351" max="7351" width="6.77734375" style="43" customWidth="1"/>
    <col min="7352" max="7352" width="6.44140625" style="43" customWidth="1"/>
    <col min="7353" max="7353" width="8.21875" style="43" customWidth="1"/>
    <col min="7354" max="7354" width="6.77734375" style="43" customWidth="1"/>
    <col min="7355" max="7355" width="4.77734375" style="43" customWidth="1"/>
    <col min="7356" max="7357" width="5" style="43" customWidth="1"/>
    <col min="7358" max="7358" width="8.77734375" style="43"/>
    <col min="7359" max="7359" width="10.44140625" style="43" customWidth="1"/>
    <col min="7360" max="7360" width="3.77734375" style="43" customWidth="1"/>
    <col min="7361" max="7362" width="8.77734375" style="43"/>
    <col min="7363" max="7363" width="3.77734375" style="43" customWidth="1"/>
    <col min="7364" max="7603" width="8.77734375" style="43"/>
    <col min="7604" max="7604" width="24.77734375" style="43" customWidth="1"/>
    <col min="7605" max="7605" width="13.44140625" style="43" customWidth="1"/>
    <col min="7606" max="7606" width="8.77734375" style="43"/>
    <col min="7607" max="7607" width="6.77734375" style="43" customWidth="1"/>
    <col min="7608" max="7608" width="6.44140625" style="43" customWidth="1"/>
    <col min="7609" max="7609" width="8.21875" style="43" customWidth="1"/>
    <col min="7610" max="7610" width="6.77734375" style="43" customWidth="1"/>
    <col min="7611" max="7611" width="4.77734375" style="43" customWidth="1"/>
    <col min="7612" max="7613" width="5" style="43" customWidth="1"/>
    <col min="7614" max="7614" width="8.77734375" style="43"/>
    <col min="7615" max="7615" width="10.44140625" style="43" customWidth="1"/>
    <col min="7616" max="7616" width="3.77734375" style="43" customWidth="1"/>
    <col min="7617" max="7618" width="8.77734375" style="43"/>
    <col min="7619" max="7619" width="3.77734375" style="43" customWidth="1"/>
    <col min="7620" max="7859" width="8.77734375" style="43"/>
    <col min="7860" max="7860" width="24.77734375" style="43" customWidth="1"/>
    <col min="7861" max="7861" width="13.44140625" style="43" customWidth="1"/>
    <col min="7862" max="7862" width="8.77734375" style="43"/>
    <col min="7863" max="7863" width="6.77734375" style="43" customWidth="1"/>
    <col min="7864" max="7864" width="6.44140625" style="43" customWidth="1"/>
    <col min="7865" max="7865" width="8.21875" style="43" customWidth="1"/>
    <col min="7866" max="7866" width="6.77734375" style="43" customWidth="1"/>
    <col min="7867" max="7867" width="4.77734375" style="43" customWidth="1"/>
    <col min="7868" max="7869" width="5" style="43" customWidth="1"/>
    <col min="7870" max="7870" width="8.77734375" style="43"/>
    <col min="7871" max="7871" width="10.44140625" style="43" customWidth="1"/>
    <col min="7872" max="7872" width="3.77734375" style="43" customWidth="1"/>
    <col min="7873" max="7874" width="8.77734375" style="43"/>
    <col min="7875" max="7875" width="3.77734375" style="43" customWidth="1"/>
    <col min="7876" max="8115" width="8.77734375" style="43"/>
    <col min="8116" max="8116" width="24.77734375" style="43" customWidth="1"/>
    <col min="8117" max="8117" width="13.44140625" style="43" customWidth="1"/>
    <col min="8118" max="8118" width="8.77734375" style="43"/>
    <col min="8119" max="8119" width="6.77734375" style="43" customWidth="1"/>
    <col min="8120" max="8120" width="6.44140625" style="43" customWidth="1"/>
    <col min="8121" max="8121" width="8.21875" style="43" customWidth="1"/>
    <col min="8122" max="8122" width="6.77734375" style="43" customWidth="1"/>
    <col min="8123" max="8123" width="4.77734375" style="43" customWidth="1"/>
    <col min="8124" max="8125" width="5" style="43" customWidth="1"/>
    <col min="8126" max="8126" width="8.77734375" style="43"/>
    <col min="8127" max="8127" width="10.44140625" style="43" customWidth="1"/>
    <col min="8128" max="8128" width="3.77734375" style="43" customWidth="1"/>
    <col min="8129" max="8130" width="8.77734375" style="43"/>
    <col min="8131" max="8131" width="3.77734375" style="43" customWidth="1"/>
    <col min="8132" max="8371" width="8.77734375" style="43"/>
    <col min="8372" max="8372" width="24.77734375" style="43" customWidth="1"/>
    <col min="8373" max="8373" width="13.44140625" style="43" customWidth="1"/>
    <col min="8374" max="8374" width="8.77734375" style="43"/>
    <col min="8375" max="8375" width="6.77734375" style="43" customWidth="1"/>
    <col min="8376" max="8376" width="6.44140625" style="43" customWidth="1"/>
    <col min="8377" max="8377" width="8.21875" style="43" customWidth="1"/>
    <col min="8378" max="8378" width="6.77734375" style="43" customWidth="1"/>
    <col min="8379" max="8379" width="4.77734375" style="43" customWidth="1"/>
    <col min="8380" max="8381" width="5" style="43" customWidth="1"/>
    <col min="8382" max="8382" width="8.77734375" style="43"/>
    <col min="8383" max="8383" width="10.44140625" style="43" customWidth="1"/>
    <col min="8384" max="8384" width="3.77734375" style="43" customWidth="1"/>
    <col min="8385" max="8386" width="8.77734375" style="43"/>
    <col min="8387" max="8387" width="3.77734375" style="43" customWidth="1"/>
    <col min="8388" max="8627" width="8.77734375" style="43"/>
    <col min="8628" max="8628" width="24.77734375" style="43" customWidth="1"/>
    <col min="8629" max="8629" width="13.44140625" style="43" customWidth="1"/>
    <col min="8630" max="8630" width="8.77734375" style="43"/>
    <col min="8631" max="8631" width="6.77734375" style="43" customWidth="1"/>
    <col min="8632" max="8632" width="6.44140625" style="43" customWidth="1"/>
    <col min="8633" max="8633" width="8.21875" style="43" customWidth="1"/>
    <col min="8634" max="8634" width="6.77734375" style="43" customWidth="1"/>
    <col min="8635" max="8635" width="4.77734375" style="43" customWidth="1"/>
    <col min="8636" max="8637" width="5" style="43" customWidth="1"/>
    <col min="8638" max="8638" width="8.77734375" style="43"/>
    <col min="8639" max="8639" width="10.44140625" style="43" customWidth="1"/>
    <col min="8640" max="8640" width="3.77734375" style="43" customWidth="1"/>
    <col min="8641" max="8642" width="8.77734375" style="43"/>
    <col min="8643" max="8643" width="3.77734375" style="43" customWidth="1"/>
    <col min="8644" max="8883" width="8.77734375" style="43"/>
    <col min="8884" max="8884" width="24.77734375" style="43" customWidth="1"/>
    <col min="8885" max="8885" width="13.44140625" style="43" customWidth="1"/>
    <col min="8886" max="8886" width="8.77734375" style="43"/>
    <col min="8887" max="8887" width="6.77734375" style="43" customWidth="1"/>
    <col min="8888" max="8888" width="6.44140625" style="43" customWidth="1"/>
    <col min="8889" max="8889" width="8.21875" style="43" customWidth="1"/>
    <col min="8890" max="8890" width="6.77734375" style="43" customWidth="1"/>
    <col min="8891" max="8891" width="4.77734375" style="43" customWidth="1"/>
    <col min="8892" max="8893" width="5" style="43" customWidth="1"/>
    <col min="8894" max="8894" width="8.77734375" style="43"/>
    <col min="8895" max="8895" width="10.44140625" style="43" customWidth="1"/>
    <col min="8896" max="8896" width="3.77734375" style="43" customWidth="1"/>
    <col min="8897" max="8898" width="8.77734375" style="43"/>
    <col min="8899" max="8899" width="3.77734375" style="43" customWidth="1"/>
    <col min="8900" max="9139" width="8.77734375" style="43"/>
    <col min="9140" max="9140" width="24.77734375" style="43" customWidth="1"/>
    <col min="9141" max="9141" width="13.44140625" style="43" customWidth="1"/>
    <col min="9142" max="9142" width="8.77734375" style="43"/>
    <col min="9143" max="9143" width="6.77734375" style="43" customWidth="1"/>
    <col min="9144" max="9144" width="6.44140625" style="43" customWidth="1"/>
    <col min="9145" max="9145" width="8.21875" style="43" customWidth="1"/>
    <col min="9146" max="9146" width="6.77734375" style="43" customWidth="1"/>
    <col min="9147" max="9147" width="4.77734375" style="43" customWidth="1"/>
    <col min="9148" max="9149" width="5" style="43" customWidth="1"/>
    <col min="9150" max="9150" width="8.77734375" style="43"/>
    <col min="9151" max="9151" width="10.44140625" style="43" customWidth="1"/>
    <col min="9152" max="9152" width="3.77734375" style="43" customWidth="1"/>
    <col min="9153" max="9154" width="8.77734375" style="43"/>
    <col min="9155" max="9155" width="3.77734375" style="43" customWidth="1"/>
    <col min="9156" max="9395" width="8.77734375" style="43"/>
    <col min="9396" max="9396" width="24.77734375" style="43" customWidth="1"/>
    <col min="9397" max="9397" width="13.44140625" style="43" customWidth="1"/>
    <col min="9398" max="9398" width="8.77734375" style="43"/>
    <col min="9399" max="9399" width="6.77734375" style="43" customWidth="1"/>
    <col min="9400" max="9400" width="6.44140625" style="43" customWidth="1"/>
    <col min="9401" max="9401" width="8.21875" style="43" customWidth="1"/>
    <col min="9402" max="9402" width="6.77734375" style="43" customWidth="1"/>
    <col min="9403" max="9403" width="4.77734375" style="43" customWidth="1"/>
    <col min="9404" max="9405" width="5" style="43" customWidth="1"/>
    <col min="9406" max="9406" width="8.77734375" style="43"/>
    <col min="9407" max="9407" width="10.44140625" style="43" customWidth="1"/>
    <col min="9408" max="9408" width="3.77734375" style="43" customWidth="1"/>
    <col min="9409" max="9410" width="8.77734375" style="43"/>
    <col min="9411" max="9411" width="3.77734375" style="43" customWidth="1"/>
    <col min="9412" max="9651" width="8.77734375" style="43"/>
    <col min="9652" max="9652" width="24.77734375" style="43" customWidth="1"/>
    <col min="9653" max="9653" width="13.44140625" style="43" customWidth="1"/>
    <col min="9654" max="9654" width="8.77734375" style="43"/>
    <col min="9655" max="9655" width="6.77734375" style="43" customWidth="1"/>
    <col min="9656" max="9656" width="6.44140625" style="43" customWidth="1"/>
    <col min="9657" max="9657" width="8.21875" style="43" customWidth="1"/>
    <col min="9658" max="9658" width="6.77734375" style="43" customWidth="1"/>
    <col min="9659" max="9659" width="4.77734375" style="43" customWidth="1"/>
    <col min="9660" max="9661" width="5" style="43" customWidth="1"/>
    <col min="9662" max="9662" width="8.77734375" style="43"/>
    <col min="9663" max="9663" width="10.44140625" style="43" customWidth="1"/>
    <col min="9664" max="9664" width="3.77734375" style="43" customWidth="1"/>
    <col min="9665" max="9666" width="8.77734375" style="43"/>
    <col min="9667" max="9667" width="3.77734375" style="43" customWidth="1"/>
    <col min="9668" max="9907" width="8.77734375" style="43"/>
    <col min="9908" max="9908" width="24.77734375" style="43" customWidth="1"/>
    <col min="9909" max="9909" width="13.44140625" style="43" customWidth="1"/>
    <col min="9910" max="9910" width="8.77734375" style="43"/>
    <col min="9911" max="9911" width="6.77734375" style="43" customWidth="1"/>
    <col min="9912" max="9912" width="6.44140625" style="43" customWidth="1"/>
    <col min="9913" max="9913" width="8.21875" style="43" customWidth="1"/>
    <col min="9914" max="9914" width="6.77734375" style="43" customWidth="1"/>
    <col min="9915" max="9915" width="4.77734375" style="43" customWidth="1"/>
    <col min="9916" max="9917" width="5" style="43" customWidth="1"/>
    <col min="9918" max="9918" width="8.77734375" style="43"/>
    <col min="9919" max="9919" width="10.44140625" style="43" customWidth="1"/>
    <col min="9920" max="9920" width="3.77734375" style="43" customWidth="1"/>
    <col min="9921" max="9922" width="8.77734375" style="43"/>
    <col min="9923" max="9923" width="3.77734375" style="43" customWidth="1"/>
    <col min="9924" max="10163" width="8.77734375" style="43"/>
    <col min="10164" max="10164" width="24.77734375" style="43" customWidth="1"/>
    <col min="10165" max="10165" width="13.44140625" style="43" customWidth="1"/>
    <col min="10166" max="10166" width="8.77734375" style="43"/>
    <col min="10167" max="10167" width="6.77734375" style="43" customWidth="1"/>
    <col min="10168" max="10168" width="6.44140625" style="43" customWidth="1"/>
    <col min="10169" max="10169" width="8.21875" style="43" customWidth="1"/>
    <col min="10170" max="10170" width="6.77734375" style="43" customWidth="1"/>
    <col min="10171" max="10171" width="4.77734375" style="43" customWidth="1"/>
    <col min="10172" max="10173" width="5" style="43" customWidth="1"/>
    <col min="10174" max="10174" width="8.77734375" style="43"/>
    <col min="10175" max="10175" width="10.44140625" style="43" customWidth="1"/>
    <col min="10176" max="10176" width="3.77734375" style="43" customWidth="1"/>
    <col min="10177" max="10178" width="8.77734375" style="43"/>
    <col min="10179" max="10179" width="3.77734375" style="43" customWidth="1"/>
    <col min="10180" max="10419" width="8.77734375" style="43"/>
    <col min="10420" max="10420" width="24.77734375" style="43" customWidth="1"/>
    <col min="10421" max="10421" width="13.44140625" style="43" customWidth="1"/>
    <col min="10422" max="10422" width="8.77734375" style="43"/>
    <col min="10423" max="10423" width="6.77734375" style="43" customWidth="1"/>
    <col min="10424" max="10424" width="6.44140625" style="43" customWidth="1"/>
    <col min="10425" max="10425" width="8.21875" style="43" customWidth="1"/>
    <col min="10426" max="10426" width="6.77734375" style="43" customWidth="1"/>
    <col min="10427" max="10427" width="4.77734375" style="43" customWidth="1"/>
    <col min="10428" max="10429" width="5" style="43" customWidth="1"/>
    <col min="10430" max="10430" width="8.77734375" style="43"/>
    <col min="10431" max="10431" width="10.44140625" style="43" customWidth="1"/>
    <col min="10432" max="10432" width="3.77734375" style="43" customWidth="1"/>
    <col min="10433" max="10434" width="8.77734375" style="43"/>
    <col min="10435" max="10435" width="3.77734375" style="43" customWidth="1"/>
    <col min="10436" max="10675" width="8.77734375" style="43"/>
    <col min="10676" max="10676" width="24.77734375" style="43" customWidth="1"/>
    <col min="10677" max="10677" width="13.44140625" style="43" customWidth="1"/>
    <col min="10678" max="10678" width="8.77734375" style="43"/>
    <col min="10679" max="10679" width="6.77734375" style="43" customWidth="1"/>
    <col min="10680" max="10680" width="6.44140625" style="43" customWidth="1"/>
    <col min="10681" max="10681" width="8.21875" style="43" customWidth="1"/>
    <col min="10682" max="10682" width="6.77734375" style="43" customWidth="1"/>
    <col min="10683" max="10683" width="4.77734375" style="43" customWidth="1"/>
    <col min="10684" max="10685" width="5" style="43" customWidth="1"/>
    <col min="10686" max="10686" width="8.77734375" style="43"/>
    <col min="10687" max="10687" width="10.44140625" style="43" customWidth="1"/>
    <col min="10688" max="10688" width="3.77734375" style="43" customWidth="1"/>
    <col min="10689" max="10690" width="8.77734375" style="43"/>
    <col min="10691" max="10691" width="3.77734375" style="43" customWidth="1"/>
    <col min="10692" max="10931" width="8.77734375" style="43"/>
    <col min="10932" max="10932" width="24.77734375" style="43" customWidth="1"/>
    <col min="10933" max="10933" width="13.44140625" style="43" customWidth="1"/>
    <col min="10934" max="10934" width="8.77734375" style="43"/>
    <col min="10935" max="10935" width="6.77734375" style="43" customWidth="1"/>
    <col min="10936" max="10936" width="6.44140625" style="43" customWidth="1"/>
    <col min="10937" max="10937" width="8.21875" style="43" customWidth="1"/>
    <col min="10938" max="10938" width="6.77734375" style="43" customWidth="1"/>
    <col min="10939" max="10939" width="4.77734375" style="43" customWidth="1"/>
    <col min="10940" max="10941" width="5" style="43" customWidth="1"/>
    <col min="10942" max="10942" width="8.77734375" style="43"/>
    <col min="10943" max="10943" width="10.44140625" style="43" customWidth="1"/>
    <col min="10944" max="10944" width="3.77734375" style="43" customWidth="1"/>
    <col min="10945" max="10946" width="8.77734375" style="43"/>
    <col min="10947" max="10947" width="3.77734375" style="43" customWidth="1"/>
    <col min="10948" max="11187" width="8.77734375" style="43"/>
    <col min="11188" max="11188" width="24.77734375" style="43" customWidth="1"/>
    <col min="11189" max="11189" width="13.44140625" style="43" customWidth="1"/>
    <col min="11190" max="11190" width="8.77734375" style="43"/>
    <col min="11191" max="11191" width="6.77734375" style="43" customWidth="1"/>
    <col min="11192" max="11192" width="6.44140625" style="43" customWidth="1"/>
    <col min="11193" max="11193" width="8.21875" style="43" customWidth="1"/>
    <col min="11194" max="11194" width="6.77734375" style="43" customWidth="1"/>
    <col min="11195" max="11195" width="4.77734375" style="43" customWidth="1"/>
    <col min="11196" max="11197" width="5" style="43" customWidth="1"/>
    <col min="11198" max="11198" width="8.77734375" style="43"/>
    <col min="11199" max="11199" width="10.44140625" style="43" customWidth="1"/>
    <col min="11200" max="11200" width="3.77734375" style="43" customWidth="1"/>
    <col min="11201" max="11202" width="8.77734375" style="43"/>
    <col min="11203" max="11203" width="3.77734375" style="43" customWidth="1"/>
    <col min="11204" max="11443" width="8.77734375" style="43"/>
    <col min="11444" max="11444" width="24.77734375" style="43" customWidth="1"/>
    <col min="11445" max="11445" width="13.44140625" style="43" customWidth="1"/>
    <col min="11446" max="11446" width="8.77734375" style="43"/>
    <col min="11447" max="11447" width="6.77734375" style="43" customWidth="1"/>
    <col min="11448" max="11448" width="6.44140625" style="43" customWidth="1"/>
    <col min="11449" max="11449" width="8.21875" style="43" customWidth="1"/>
    <col min="11450" max="11450" width="6.77734375" style="43" customWidth="1"/>
    <col min="11451" max="11451" width="4.77734375" style="43" customWidth="1"/>
    <col min="11452" max="11453" width="5" style="43" customWidth="1"/>
    <col min="11454" max="11454" width="8.77734375" style="43"/>
    <col min="11455" max="11455" width="10.44140625" style="43" customWidth="1"/>
    <col min="11456" max="11456" width="3.77734375" style="43" customWidth="1"/>
    <col min="11457" max="11458" width="8.77734375" style="43"/>
    <col min="11459" max="11459" width="3.77734375" style="43" customWidth="1"/>
    <col min="11460" max="11699" width="8.77734375" style="43"/>
    <col min="11700" max="11700" width="24.77734375" style="43" customWidth="1"/>
    <col min="11701" max="11701" width="13.44140625" style="43" customWidth="1"/>
    <col min="11702" max="11702" width="8.77734375" style="43"/>
    <col min="11703" max="11703" width="6.77734375" style="43" customWidth="1"/>
    <col min="11704" max="11704" width="6.44140625" style="43" customWidth="1"/>
    <col min="11705" max="11705" width="8.21875" style="43" customWidth="1"/>
    <col min="11706" max="11706" width="6.77734375" style="43" customWidth="1"/>
    <col min="11707" max="11707" width="4.77734375" style="43" customWidth="1"/>
    <col min="11708" max="11709" width="5" style="43" customWidth="1"/>
    <col min="11710" max="11710" width="8.77734375" style="43"/>
    <col min="11711" max="11711" width="10.44140625" style="43" customWidth="1"/>
    <col min="11712" max="11712" width="3.77734375" style="43" customWidth="1"/>
    <col min="11713" max="11714" width="8.77734375" style="43"/>
    <col min="11715" max="11715" width="3.77734375" style="43" customWidth="1"/>
    <col min="11716" max="11955" width="8.77734375" style="43"/>
    <col min="11956" max="11956" width="24.77734375" style="43" customWidth="1"/>
    <col min="11957" max="11957" width="13.44140625" style="43" customWidth="1"/>
    <col min="11958" max="11958" width="8.77734375" style="43"/>
    <col min="11959" max="11959" width="6.77734375" style="43" customWidth="1"/>
    <col min="11960" max="11960" width="6.44140625" style="43" customWidth="1"/>
    <col min="11961" max="11961" width="8.21875" style="43" customWidth="1"/>
    <col min="11962" max="11962" width="6.77734375" style="43" customWidth="1"/>
    <col min="11963" max="11963" width="4.77734375" style="43" customWidth="1"/>
    <col min="11964" max="11965" width="5" style="43" customWidth="1"/>
    <col min="11966" max="11966" width="8.77734375" style="43"/>
    <col min="11967" max="11967" width="10.44140625" style="43" customWidth="1"/>
    <col min="11968" max="11968" width="3.77734375" style="43" customWidth="1"/>
    <col min="11969" max="11970" width="8.77734375" style="43"/>
    <col min="11971" max="11971" width="3.77734375" style="43" customWidth="1"/>
    <col min="11972" max="12211" width="8.77734375" style="43"/>
    <col min="12212" max="12212" width="24.77734375" style="43" customWidth="1"/>
    <col min="12213" max="12213" width="13.44140625" style="43" customWidth="1"/>
    <col min="12214" max="12214" width="8.77734375" style="43"/>
    <col min="12215" max="12215" width="6.77734375" style="43" customWidth="1"/>
    <col min="12216" max="12216" width="6.44140625" style="43" customWidth="1"/>
    <col min="12217" max="12217" width="8.21875" style="43" customWidth="1"/>
    <col min="12218" max="12218" width="6.77734375" style="43" customWidth="1"/>
    <col min="12219" max="12219" width="4.77734375" style="43" customWidth="1"/>
    <col min="12220" max="12221" width="5" style="43" customWidth="1"/>
    <col min="12222" max="12222" width="8.77734375" style="43"/>
    <col min="12223" max="12223" width="10.44140625" style="43" customWidth="1"/>
    <col min="12224" max="12224" width="3.77734375" style="43" customWidth="1"/>
    <col min="12225" max="12226" width="8.77734375" style="43"/>
    <col min="12227" max="12227" width="3.77734375" style="43" customWidth="1"/>
    <col min="12228" max="12467" width="8.77734375" style="43"/>
    <col min="12468" max="12468" width="24.77734375" style="43" customWidth="1"/>
    <col min="12469" max="12469" width="13.44140625" style="43" customWidth="1"/>
    <col min="12470" max="12470" width="8.77734375" style="43"/>
    <col min="12471" max="12471" width="6.77734375" style="43" customWidth="1"/>
    <col min="12472" max="12472" width="6.44140625" style="43" customWidth="1"/>
    <col min="12473" max="12473" width="8.21875" style="43" customWidth="1"/>
    <col min="12474" max="12474" width="6.77734375" style="43" customWidth="1"/>
    <col min="12475" max="12475" width="4.77734375" style="43" customWidth="1"/>
    <col min="12476" max="12477" width="5" style="43" customWidth="1"/>
    <col min="12478" max="12478" width="8.77734375" style="43"/>
    <col min="12479" max="12479" width="10.44140625" style="43" customWidth="1"/>
    <col min="12480" max="12480" width="3.77734375" style="43" customWidth="1"/>
    <col min="12481" max="12482" width="8.77734375" style="43"/>
    <col min="12483" max="12483" width="3.77734375" style="43" customWidth="1"/>
    <col min="12484" max="12723" width="8.77734375" style="43"/>
    <col min="12724" max="12724" width="24.77734375" style="43" customWidth="1"/>
    <col min="12725" max="12725" width="13.44140625" style="43" customWidth="1"/>
    <col min="12726" max="12726" width="8.77734375" style="43"/>
    <col min="12727" max="12727" width="6.77734375" style="43" customWidth="1"/>
    <col min="12728" max="12728" width="6.44140625" style="43" customWidth="1"/>
    <col min="12729" max="12729" width="8.21875" style="43" customWidth="1"/>
    <col min="12730" max="12730" width="6.77734375" style="43" customWidth="1"/>
    <col min="12731" max="12731" width="4.77734375" style="43" customWidth="1"/>
    <col min="12732" max="12733" width="5" style="43" customWidth="1"/>
    <col min="12734" max="12734" width="8.77734375" style="43"/>
    <col min="12735" max="12735" width="10.44140625" style="43" customWidth="1"/>
    <col min="12736" max="12736" width="3.77734375" style="43" customWidth="1"/>
    <col min="12737" max="12738" width="8.77734375" style="43"/>
    <col min="12739" max="12739" width="3.77734375" style="43" customWidth="1"/>
    <col min="12740" max="12979" width="8.77734375" style="43"/>
    <col min="12980" max="12980" width="24.77734375" style="43" customWidth="1"/>
    <col min="12981" max="12981" width="13.44140625" style="43" customWidth="1"/>
    <col min="12982" max="12982" width="8.77734375" style="43"/>
    <col min="12983" max="12983" width="6.77734375" style="43" customWidth="1"/>
    <col min="12984" max="12984" width="6.44140625" style="43" customWidth="1"/>
    <col min="12985" max="12985" width="8.21875" style="43" customWidth="1"/>
    <col min="12986" max="12986" width="6.77734375" style="43" customWidth="1"/>
    <col min="12987" max="12987" width="4.77734375" style="43" customWidth="1"/>
    <col min="12988" max="12989" width="5" style="43" customWidth="1"/>
    <col min="12990" max="12990" width="8.77734375" style="43"/>
    <col min="12991" max="12991" width="10.44140625" style="43" customWidth="1"/>
    <col min="12992" max="12992" width="3.77734375" style="43" customWidth="1"/>
    <col min="12993" max="12994" width="8.77734375" style="43"/>
    <col min="12995" max="12995" width="3.77734375" style="43" customWidth="1"/>
    <col min="12996" max="13235" width="8.77734375" style="43"/>
    <col min="13236" max="13236" width="24.77734375" style="43" customWidth="1"/>
    <col min="13237" max="13237" width="13.44140625" style="43" customWidth="1"/>
    <col min="13238" max="13238" width="8.77734375" style="43"/>
    <col min="13239" max="13239" width="6.77734375" style="43" customWidth="1"/>
    <col min="13240" max="13240" width="6.44140625" style="43" customWidth="1"/>
    <col min="13241" max="13241" width="8.21875" style="43" customWidth="1"/>
    <col min="13242" max="13242" width="6.77734375" style="43" customWidth="1"/>
    <col min="13243" max="13243" width="4.77734375" style="43" customWidth="1"/>
    <col min="13244" max="13245" width="5" style="43" customWidth="1"/>
    <col min="13246" max="13246" width="8.77734375" style="43"/>
    <col min="13247" max="13247" width="10.44140625" style="43" customWidth="1"/>
    <col min="13248" max="13248" width="3.77734375" style="43" customWidth="1"/>
    <col min="13249" max="13250" width="8.77734375" style="43"/>
    <col min="13251" max="13251" width="3.77734375" style="43" customWidth="1"/>
    <col min="13252" max="13491" width="8.77734375" style="43"/>
    <col min="13492" max="13492" width="24.77734375" style="43" customWidth="1"/>
    <col min="13493" max="13493" width="13.44140625" style="43" customWidth="1"/>
    <col min="13494" max="13494" width="8.77734375" style="43"/>
    <col min="13495" max="13495" width="6.77734375" style="43" customWidth="1"/>
    <col min="13496" max="13496" width="6.44140625" style="43" customWidth="1"/>
    <col min="13497" max="13497" width="8.21875" style="43" customWidth="1"/>
    <col min="13498" max="13498" width="6.77734375" style="43" customWidth="1"/>
    <col min="13499" max="13499" width="4.77734375" style="43" customWidth="1"/>
    <col min="13500" max="13501" width="5" style="43" customWidth="1"/>
    <col min="13502" max="13502" width="8.77734375" style="43"/>
    <col min="13503" max="13503" width="10.44140625" style="43" customWidth="1"/>
    <col min="13504" max="13504" width="3.77734375" style="43" customWidth="1"/>
    <col min="13505" max="13506" width="8.77734375" style="43"/>
    <col min="13507" max="13507" width="3.77734375" style="43" customWidth="1"/>
    <col min="13508" max="13747" width="8.77734375" style="43"/>
    <col min="13748" max="13748" width="24.77734375" style="43" customWidth="1"/>
    <col min="13749" max="13749" width="13.44140625" style="43" customWidth="1"/>
    <col min="13750" max="13750" width="8.77734375" style="43"/>
    <col min="13751" max="13751" width="6.77734375" style="43" customWidth="1"/>
    <col min="13752" max="13752" width="6.44140625" style="43" customWidth="1"/>
    <col min="13753" max="13753" width="8.21875" style="43" customWidth="1"/>
    <col min="13754" max="13754" width="6.77734375" style="43" customWidth="1"/>
    <col min="13755" max="13755" width="4.77734375" style="43" customWidth="1"/>
    <col min="13756" max="13757" width="5" style="43" customWidth="1"/>
    <col min="13758" max="13758" width="8.77734375" style="43"/>
    <col min="13759" max="13759" width="10.44140625" style="43" customWidth="1"/>
    <col min="13760" max="13760" width="3.77734375" style="43" customWidth="1"/>
    <col min="13761" max="13762" width="8.77734375" style="43"/>
    <col min="13763" max="13763" width="3.77734375" style="43" customWidth="1"/>
    <col min="13764" max="14003" width="8.77734375" style="43"/>
    <col min="14004" max="14004" width="24.77734375" style="43" customWidth="1"/>
    <col min="14005" max="14005" width="13.44140625" style="43" customWidth="1"/>
    <col min="14006" max="14006" width="8.77734375" style="43"/>
    <col min="14007" max="14007" width="6.77734375" style="43" customWidth="1"/>
    <col min="14008" max="14008" width="6.44140625" style="43" customWidth="1"/>
    <col min="14009" max="14009" width="8.21875" style="43" customWidth="1"/>
    <col min="14010" max="14010" width="6.77734375" style="43" customWidth="1"/>
    <col min="14011" max="14011" width="4.77734375" style="43" customWidth="1"/>
    <col min="14012" max="14013" width="5" style="43" customWidth="1"/>
    <col min="14014" max="14014" width="8.77734375" style="43"/>
    <col min="14015" max="14015" width="10.44140625" style="43" customWidth="1"/>
    <col min="14016" max="14016" width="3.77734375" style="43" customWidth="1"/>
    <col min="14017" max="14018" width="8.77734375" style="43"/>
    <col min="14019" max="14019" width="3.77734375" style="43" customWidth="1"/>
    <col min="14020" max="14259" width="8.77734375" style="43"/>
    <col min="14260" max="14260" width="24.77734375" style="43" customWidth="1"/>
    <col min="14261" max="14261" width="13.44140625" style="43" customWidth="1"/>
    <col min="14262" max="14262" width="8.77734375" style="43"/>
    <col min="14263" max="14263" width="6.77734375" style="43" customWidth="1"/>
    <col min="14264" max="14264" width="6.44140625" style="43" customWidth="1"/>
    <col min="14265" max="14265" width="8.21875" style="43" customWidth="1"/>
    <col min="14266" max="14266" width="6.77734375" style="43" customWidth="1"/>
    <col min="14267" max="14267" width="4.77734375" style="43" customWidth="1"/>
    <col min="14268" max="14269" width="5" style="43" customWidth="1"/>
    <col min="14270" max="14270" width="8.77734375" style="43"/>
    <col min="14271" max="14271" width="10.44140625" style="43" customWidth="1"/>
    <col min="14272" max="14272" width="3.77734375" style="43" customWidth="1"/>
    <col min="14273" max="14274" width="8.77734375" style="43"/>
    <col min="14275" max="14275" width="3.77734375" style="43" customWidth="1"/>
    <col min="14276" max="14515" width="8.77734375" style="43"/>
    <col min="14516" max="14516" width="24.77734375" style="43" customWidth="1"/>
    <col min="14517" max="14517" width="13.44140625" style="43" customWidth="1"/>
    <col min="14518" max="14518" width="8.77734375" style="43"/>
    <col min="14519" max="14519" width="6.77734375" style="43" customWidth="1"/>
    <col min="14520" max="14520" width="6.44140625" style="43" customWidth="1"/>
    <col min="14521" max="14521" width="8.21875" style="43" customWidth="1"/>
    <col min="14522" max="14522" width="6.77734375" style="43" customWidth="1"/>
    <col min="14523" max="14523" width="4.77734375" style="43" customWidth="1"/>
    <col min="14524" max="14525" width="5" style="43" customWidth="1"/>
    <col min="14526" max="14526" width="8.77734375" style="43"/>
    <col min="14527" max="14527" width="10.44140625" style="43" customWidth="1"/>
    <col min="14528" max="14528" width="3.77734375" style="43" customWidth="1"/>
    <col min="14529" max="14530" width="8.77734375" style="43"/>
    <col min="14531" max="14531" width="3.77734375" style="43" customWidth="1"/>
    <col min="14532" max="14771" width="8.77734375" style="43"/>
    <col min="14772" max="14772" width="24.77734375" style="43" customWidth="1"/>
    <col min="14773" max="14773" width="13.44140625" style="43" customWidth="1"/>
    <col min="14774" max="14774" width="8.77734375" style="43"/>
    <col min="14775" max="14775" width="6.77734375" style="43" customWidth="1"/>
    <col min="14776" max="14776" width="6.44140625" style="43" customWidth="1"/>
    <col min="14777" max="14777" width="8.21875" style="43" customWidth="1"/>
    <col min="14778" max="14778" width="6.77734375" style="43" customWidth="1"/>
    <col min="14779" max="14779" width="4.77734375" style="43" customWidth="1"/>
    <col min="14780" max="14781" width="5" style="43" customWidth="1"/>
    <col min="14782" max="14782" width="8.77734375" style="43"/>
    <col min="14783" max="14783" width="10.44140625" style="43" customWidth="1"/>
    <col min="14784" max="14784" width="3.77734375" style="43" customWidth="1"/>
    <col min="14785" max="14786" width="8.77734375" style="43"/>
    <col min="14787" max="14787" width="3.77734375" style="43" customWidth="1"/>
    <col min="14788" max="15027" width="8.77734375" style="43"/>
    <col min="15028" max="15028" width="24.77734375" style="43" customWidth="1"/>
    <col min="15029" max="15029" width="13.44140625" style="43" customWidth="1"/>
    <col min="15030" max="15030" width="8.77734375" style="43"/>
    <col min="15031" max="15031" width="6.77734375" style="43" customWidth="1"/>
    <col min="15032" max="15032" width="6.44140625" style="43" customWidth="1"/>
    <col min="15033" max="15033" width="8.21875" style="43" customWidth="1"/>
    <col min="15034" max="15034" width="6.77734375" style="43" customWidth="1"/>
    <col min="15035" max="15035" width="4.77734375" style="43" customWidth="1"/>
    <col min="15036" max="15037" width="5" style="43" customWidth="1"/>
    <col min="15038" max="15038" width="8.77734375" style="43"/>
    <col min="15039" max="15039" width="10.44140625" style="43" customWidth="1"/>
    <col min="15040" max="15040" width="3.77734375" style="43" customWidth="1"/>
    <col min="15041" max="15042" width="8.77734375" style="43"/>
    <col min="15043" max="15043" width="3.77734375" style="43" customWidth="1"/>
    <col min="15044" max="15283" width="8.77734375" style="43"/>
    <col min="15284" max="15284" width="24.77734375" style="43" customWidth="1"/>
    <col min="15285" max="15285" width="13.44140625" style="43" customWidth="1"/>
    <col min="15286" max="15286" width="8.77734375" style="43"/>
    <col min="15287" max="15287" width="6.77734375" style="43" customWidth="1"/>
    <col min="15288" max="15288" width="6.44140625" style="43" customWidth="1"/>
    <col min="15289" max="15289" width="8.21875" style="43" customWidth="1"/>
    <col min="15290" max="15290" width="6.77734375" style="43" customWidth="1"/>
    <col min="15291" max="15291" width="4.77734375" style="43" customWidth="1"/>
    <col min="15292" max="15293" width="5" style="43" customWidth="1"/>
    <col min="15294" max="15294" width="8.77734375" style="43"/>
    <col min="15295" max="15295" width="10.44140625" style="43" customWidth="1"/>
    <col min="15296" max="15296" width="3.77734375" style="43" customWidth="1"/>
    <col min="15297" max="15298" width="8.77734375" style="43"/>
    <col min="15299" max="15299" width="3.77734375" style="43" customWidth="1"/>
    <col min="15300" max="15539" width="8.77734375" style="43"/>
    <col min="15540" max="15540" width="24.77734375" style="43" customWidth="1"/>
    <col min="15541" max="15541" width="13.44140625" style="43" customWidth="1"/>
    <col min="15542" max="15542" width="8.77734375" style="43"/>
    <col min="15543" max="15543" width="6.77734375" style="43" customWidth="1"/>
    <col min="15544" max="15544" width="6.44140625" style="43" customWidth="1"/>
    <col min="15545" max="15545" width="8.21875" style="43" customWidth="1"/>
    <col min="15546" max="15546" width="6.77734375" style="43" customWidth="1"/>
    <col min="15547" max="15547" width="4.77734375" style="43" customWidth="1"/>
    <col min="15548" max="15549" width="5" style="43" customWidth="1"/>
    <col min="15550" max="15550" width="8.77734375" style="43"/>
    <col min="15551" max="15551" width="10.44140625" style="43" customWidth="1"/>
    <col min="15552" max="15552" width="3.77734375" style="43" customWidth="1"/>
    <col min="15553" max="15554" width="8.77734375" style="43"/>
    <col min="15555" max="15555" width="3.77734375" style="43" customWidth="1"/>
    <col min="15556" max="15795" width="8.77734375" style="43"/>
    <col min="15796" max="15796" width="24.77734375" style="43" customWidth="1"/>
    <col min="15797" max="15797" width="13.44140625" style="43" customWidth="1"/>
    <col min="15798" max="15798" width="8.77734375" style="43"/>
    <col min="15799" max="15799" width="6.77734375" style="43" customWidth="1"/>
    <col min="15800" max="15800" width="6.44140625" style="43" customWidth="1"/>
    <col min="15801" max="15801" width="8.21875" style="43" customWidth="1"/>
    <col min="15802" max="15802" width="6.77734375" style="43" customWidth="1"/>
    <col min="15803" max="15803" width="4.77734375" style="43" customWidth="1"/>
    <col min="15804" max="15805" width="5" style="43" customWidth="1"/>
    <col min="15806" max="15806" width="8.77734375" style="43"/>
    <col min="15807" max="15807" width="10.44140625" style="43" customWidth="1"/>
    <col min="15808" max="15808" width="3.77734375" style="43" customWidth="1"/>
    <col min="15809" max="15810" width="8.77734375" style="43"/>
    <col min="15811" max="15811" width="3.77734375" style="43" customWidth="1"/>
    <col min="15812" max="16051" width="8.77734375" style="43"/>
    <col min="16052" max="16052" width="24.77734375" style="43" customWidth="1"/>
    <col min="16053" max="16053" width="13.44140625" style="43" customWidth="1"/>
    <col min="16054" max="16054" width="8.77734375" style="43"/>
    <col min="16055" max="16055" width="6.77734375" style="43" customWidth="1"/>
    <col min="16056" max="16056" width="6.44140625" style="43" customWidth="1"/>
    <col min="16057" max="16057" width="8.21875" style="43" customWidth="1"/>
    <col min="16058" max="16058" width="6.77734375" style="43" customWidth="1"/>
    <col min="16059" max="16059" width="4.77734375" style="43" customWidth="1"/>
    <col min="16060" max="16061" width="5" style="43" customWidth="1"/>
    <col min="16062" max="16062" width="8.77734375" style="43"/>
    <col min="16063" max="16063" width="10.44140625" style="43" customWidth="1"/>
    <col min="16064" max="16064" width="3.77734375" style="43" customWidth="1"/>
    <col min="16065" max="16066" width="8.77734375" style="43"/>
    <col min="16067" max="16067" width="3.77734375" style="43" customWidth="1"/>
    <col min="16068" max="16384" width="8.77734375" style="43"/>
  </cols>
  <sheetData>
    <row r="32" spans="30:30" ht="15" x14ac:dyDescent="0.25">
      <c r="AD32" s="43"/>
    </row>
    <row r="33" spans="1:48" ht="15" x14ac:dyDescent="0.25">
      <c r="D33" s="44"/>
      <c r="E33" s="43"/>
      <c r="F33" s="43"/>
      <c r="AD33" s="43"/>
    </row>
    <row r="34" spans="1:48" ht="15" x14ac:dyDescent="0.25">
      <c r="C34" s="45"/>
      <c r="D34" s="44"/>
      <c r="E34" s="43"/>
      <c r="F34" s="43"/>
      <c r="AD34" s="43"/>
    </row>
    <row r="35" spans="1:48" ht="15" x14ac:dyDescent="0.25">
      <c r="D35" s="44"/>
      <c r="E35" s="43"/>
      <c r="F35" s="43"/>
      <c r="AD35" s="43"/>
    </row>
    <row r="36" spans="1:48" ht="15" x14ac:dyDescent="0.25">
      <c r="D36" s="44"/>
      <c r="E36" s="43"/>
      <c r="F36" s="43"/>
      <c r="AD36" s="43"/>
    </row>
    <row r="37" spans="1:48" ht="15" x14ac:dyDescent="0.25">
      <c r="A37" s="43"/>
      <c r="D37" s="44"/>
      <c r="E37" s="43"/>
      <c r="F37" s="43"/>
      <c r="AD37" s="43"/>
    </row>
    <row r="38" spans="1:48" ht="15" x14ac:dyDescent="0.25">
      <c r="B38" s="43"/>
      <c r="C38" s="43"/>
      <c r="D38" s="43"/>
      <c r="E38" s="43"/>
      <c r="F38" s="43"/>
      <c r="AD38" s="43"/>
    </row>
    <row r="39" spans="1:48" ht="15" x14ac:dyDescent="0.25">
      <c r="D39" s="44"/>
      <c r="E39" s="43"/>
      <c r="F39" s="43"/>
      <c r="AD39" s="43"/>
    </row>
    <row r="40" spans="1:48" customFormat="1" ht="14.4" x14ac:dyDescent="0.3">
      <c r="AC40" s="1"/>
      <c r="AD40" s="1"/>
      <c r="AF40" s="1"/>
      <c r="AG40" s="1"/>
    </row>
    <row r="41" spans="1:48" customFormat="1" x14ac:dyDescent="0.3">
      <c r="A41" t="s">
        <v>276</v>
      </c>
      <c r="E41" s="41"/>
      <c r="F41" s="41"/>
      <c r="W41" t="s">
        <v>237</v>
      </c>
      <c r="AK41" t="s">
        <v>337</v>
      </c>
    </row>
    <row r="42" spans="1:48" customFormat="1" ht="100.8" x14ac:dyDescent="0.3">
      <c r="A42" t="s">
        <v>17</v>
      </c>
      <c r="B42" t="s">
        <v>19</v>
      </c>
      <c r="C42" t="s">
        <v>20</v>
      </c>
      <c r="D42" t="s">
        <v>21</v>
      </c>
      <c r="E42" t="s">
        <v>22</v>
      </c>
      <c r="F42" t="s">
        <v>14</v>
      </c>
      <c r="G42" t="s">
        <v>15</v>
      </c>
      <c r="H42" t="s">
        <v>16</v>
      </c>
      <c r="I42" t="s">
        <v>23</v>
      </c>
      <c r="J42" t="s">
        <v>24</v>
      </c>
      <c r="K42" t="s">
        <v>25</v>
      </c>
      <c r="L42" t="s">
        <v>26</v>
      </c>
      <c r="M42" t="s">
        <v>27</v>
      </c>
      <c r="O42" t="s">
        <v>17</v>
      </c>
      <c r="P42" t="s">
        <v>19</v>
      </c>
      <c r="Q42" t="s">
        <v>20</v>
      </c>
      <c r="R42" t="s">
        <v>21</v>
      </c>
      <c r="S42" t="s">
        <v>22</v>
      </c>
      <c r="T42" t="s">
        <v>14</v>
      </c>
      <c r="U42" t="s">
        <v>15</v>
      </c>
      <c r="V42" t="s">
        <v>16</v>
      </c>
      <c r="W42" t="s">
        <v>23</v>
      </c>
      <c r="X42" t="s">
        <v>24</v>
      </c>
      <c r="Y42" t="s">
        <v>25</v>
      </c>
      <c r="Z42" t="s">
        <v>26</v>
      </c>
      <c r="AA42" t="s">
        <v>27</v>
      </c>
      <c r="AC42" s="1" t="s">
        <v>238</v>
      </c>
      <c r="AD42" s="1" t="s">
        <v>239</v>
      </c>
      <c r="AE42" t="s">
        <v>240</v>
      </c>
      <c r="AF42" s="1"/>
      <c r="AG42" s="1" t="s">
        <v>277</v>
      </c>
      <c r="AI42" s="1" t="s">
        <v>329</v>
      </c>
      <c r="AK42" s="51" t="s">
        <v>243</v>
      </c>
      <c r="AL42" s="51" t="s">
        <v>244</v>
      </c>
      <c r="AM42" s="51" t="s">
        <v>245</v>
      </c>
      <c r="AN42" s="51" t="s">
        <v>247</v>
      </c>
      <c r="AO42" s="51" t="s">
        <v>248</v>
      </c>
      <c r="AP42" s="51" t="s">
        <v>250</v>
      </c>
      <c r="AQ42" s="51" t="s">
        <v>251</v>
      </c>
      <c r="AR42" s="51" t="s">
        <v>252</v>
      </c>
      <c r="AS42" s="51" t="s">
        <v>253</v>
      </c>
      <c r="AT42" s="51" t="s">
        <v>254</v>
      </c>
      <c r="AU42" s="51" t="s">
        <v>255</v>
      </c>
      <c r="AV42" s="51"/>
    </row>
    <row r="43" spans="1:48" customFormat="1" ht="14.4" x14ac:dyDescent="0.3">
      <c r="A43">
        <v>14</v>
      </c>
      <c r="B43" t="s">
        <v>438</v>
      </c>
      <c r="C43" s="8">
        <v>44902.421747685185</v>
      </c>
      <c r="D43" t="s">
        <v>439</v>
      </c>
      <c r="E43" t="s">
        <v>242</v>
      </c>
      <c r="F43">
        <v>1</v>
      </c>
      <c r="G43">
        <v>3.0110000000000001</v>
      </c>
      <c r="H43" s="4">
        <v>21360655</v>
      </c>
      <c r="I43">
        <v>0</v>
      </c>
      <c r="J43" t="s">
        <v>18</v>
      </c>
      <c r="K43" t="s">
        <v>18</v>
      </c>
      <c r="L43" t="s">
        <v>18</v>
      </c>
      <c r="M43" t="s">
        <v>18</v>
      </c>
      <c r="O43">
        <v>14</v>
      </c>
      <c r="P43" t="s">
        <v>438</v>
      </c>
      <c r="Q43" s="8">
        <v>44902.421747685185</v>
      </c>
      <c r="R43" t="s">
        <v>439</v>
      </c>
      <c r="S43" t="s">
        <v>242</v>
      </c>
      <c r="T43">
        <v>1</v>
      </c>
      <c r="U43">
        <v>7.5570000000000004</v>
      </c>
      <c r="V43" s="4">
        <v>93388</v>
      </c>
      <c r="W43">
        <v>0.52300000000000002</v>
      </c>
      <c r="X43" t="s">
        <v>18</v>
      </c>
      <c r="Y43" t="s">
        <v>18</v>
      </c>
      <c r="Z43" t="s">
        <v>18</v>
      </c>
      <c r="AA43" t="s">
        <v>18</v>
      </c>
      <c r="AC43">
        <v>1</v>
      </c>
      <c r="AE43">
        <v>1</v>
      </c>
      <c r="AF43" s="46"/>
      <c r="AG43" s="59">
        <f t="shared" ref="AG43:AG45" si="0">W43</f>
        <v>0.52300000000000002</v>
      </c>
      <c r="AI43" s="1"/>
    </row>
    <row r="44" spans="1:48" customFormat="1" ht="14.4" x14ac:dyDescent="0.3">
      <c r="A44">
        <v>15</v>
      </c>
      <c r="B44" t="s">
        <v>440</v>
      </c>
      <c r="C44" s="8">
        <v>44902.431157407409</v>
      </c>
      <c r="D44" t="s">
        <v>439</v>
      </c>
      <c r="E44" t="s">
        <v>242</v>
      </c>
      <c r="F44">
        <v>1</v>
      </c>
      <c r="G44">
        <v>3.0009999999999999</v>
      </c>
      <c r="H44" s="4">
        <v>21853988</v>
      </c>
      <c r="I44">
        <v>0</v>
      </c>
      <c r="J44" t="s">
        <v>18</v>
      </c>
      <c r="K44" t="s">
        <v>18</v>
      </c>
      <c r="L44" t="s">
        <v>18</v>
      </c>
      <c r="M44" t="s">
        <v>18</v>
      </c>
      <c r="O44">
        <v>15</v>
      </c>
      <c r="P44" t="s">
        <v>440</v>
      </c>
      <c r="Q44" s="8">
        <v>44902.431157407409</v>
      </c>
      <c r="R44" t="s">
        <v>439</v>
      </c>
      <c r="S44" t="s">
        <v>242</v>
      </c>
      <c r="T44">
        <v>1</v>
      </c>
      <c r="U44">
        <v>7.55</v>
      </c>
      <c r="V44" s="4">
        <v>85344</v>
      </c>
      <c r="W44">
        <v>0.47799999999999998</v>
      </c>
      <c r="X44" t="s">
        <v>18</v>
      </c>
      <c r="Y44" t="s">
        <v>18</v>
      </c>
      <c r="Z44" t="s">
        <v>18</v>
      </c>
      <c r="AA44" t="s">
        <v>18</v>
      </c>
      <c r="AC44">
        <v>1</v>
      </c>
      <c r="AE44">
        <v>2</v>
      </c>
      <c r="AF44" s="46"/>
      <c r="AG44" s="59">
        <f t="shared" si="0"/>
        <v>0.47799999999999998</v>
      </c>
      <c r="AI44" s="1"/>
    </row>
    <row r="45" spans="1:48" customFormat="1" ht="14.4" x14ac:dyDescent="0.3">
      <c r="A45">
        <v>16</v>
      </c>
      <c r="B45" t="s">
        <v>441</v>
      </c>
      <c r="C45" s="8">
        <v>44902.440520833334</v>
      </c>
      <c r="D45" t="s">
        <v>439</v>
      </c>
      <c r="E45" t="s">
        <v>242</v>
      </c>
      <c r="F45">
        <v>1</v>
      </c>
      <c r="G45">
        <v>2.9910000000000001</v>
      </c>
      <c r="H45" s="4">
        <v>22204456</v>
      </c>
      <c r="I45">
        <v>0</v>
      </c>
      <c r="J45" t="s">
        <v>18</v>
      </c>
      <c r="K45" t="s">
        <v>18</v>
      </c>
      <c r="L45" t="s">
        <v>18</v>
      </c>
      <c r="M45" t="s">
        <v>18</v>
      </c>
      <c r="O45">
        <v>16</v>
      </c>
      <c r="P45" t="s">
        <v>441</v>
      </c>
      <c r="Q45" s="8">
        <v>44902.440520833334</v>
      </c>
      <c r="R45" t="s">
        <v>439</v>
      </c>
      <c r="S45" t="s">
        <v>242</v>
      </c>
      <c r="T45">
        <v>1</v>
      </c>
      <c r="U45">
        <v>7.5529999999999999</v>
      </c>
      <c r="V45" s="4">
        <v>99248</v>
      </c>
      <c r="W45">
        <v>0.55600000000000005</v>
      </c>
      <c r="X45" t="s">
        <v>18</v>
      </c>
      <c r="Y45" t="s">
        <v>18</v>
      </c>
      <c r="Z45" t="s">
        <v>18</v>
      </c>
      <c r="AA45" t="s">
        <v>18</v>
      </c>
      <c r="AC45">
        <v>1</v>
      </c>
      <c r="AE45">
        <v>3</v>
      </c>
      <c r="AF45" s="46"/>
      <c r="AG45" s="59">
        <f t="shared" si="0"/>
        <v>0.55600000000000005</v>
      </c>
      <c r="AI45" s="1"/>
    </row>
    <row r="46" spans="1:48" customFormat="1" ht="14.4" x14ac:dyDescent="0.3">
      <c r="C46" s="8"/>
      <c r="H46" s="4"/>
      <c r="Q46" s="8"/>
      <c r="V46" s="4"/>
      <c r="AF46" s="46"/>
      <c r="AG46" s="59"/>
    </row>
    <row r="47" spans="1:48" customFormat="1" ht="14.4" x14ac:dyDescent="0.3">
      <c r="C47" s="8"/>
      <c r="H47" s="4"/>
      <c r="Q47" s="8"/>
      <c r="V47" s="4"/>
      <c r="AF47" s="46"/>
      <c r="AG47" s="59"/>
    </row>
    <row r="48" spans="1:48" customFormat="1" ht="14.4" x14ac:dyDescent="0.3">
      <c r="C48" s="8"/>
      <c r="H48" s="4"/>
      <c r="Q48" s="8"/>
      <c r="V48" s="4"/>
      <c r="AF48" s="46"/>
      <c r="AG48" s="59"/>
    </row>
    <row r="49" spans="1:35" customFormat="1" ht="14.4" x14ac:dyDescent="0.3">
      <c r="C49" s="8"/>
      <c r="H49" s="4"/>
      <c r="Q49" s="8"/>
      <c r="V49" s="4"/>
      <c r="AF49" s="46"/>
      <c r="AG49" s="59"/>
    </row>
    <row r="50" spans="1:35" customFormat="1" ht="14.4" x14ac:dyDescent="0.3">
      <c r="C50" s="8"/>
      <c r="H50" s="4"/>
      <c r="Q50" s="8"/>
      <c r="V50" s="4"/>
      <c r="AF50" s="46"/>
      <c r="AG50" s="59"/>
    </row>
    <row r="51" spans="1:35" customFormat="1" ht="14.4" x14ac:dyDescent="0.3">
      <c r="C51" s="8"/>
      <c r="H51" s="4"/>
      <c r="Q51" s="8"/>
      <c r="V51" s="4"/>
      <c r="AF51" s="46"/>
      <c r="AG51" s="59"/>
      <c r="AI51" s="1"/>
    </row>
    <row r="52" spans="1:35" customFormat="1" ht="14.4" x14ac:dyDescent="0.3">
      <c r="C52" s="8"/>
      <c r="H52" s="4"/>
      <c r="Q52" s="8"/>
      <c r="V52" s="4"/>
      <c r="AF52" s="5"/>
      <c r="AG52" s="47"/>
    </row>
    <row r="53" spans="1:35" customFormat="1" ht="14.4" x14ac:dyDescent="0.3">
      <c r="C53" s="8"/>
      <c r="H53" s="4"/>
      <c r="Q53" s="8"/>
      <c r="V53" s="4"/>
      <c r="AF53" s="5"/>
      <c r="AG53" s="47"/>
    </row>
    <row r="55" spans="1:35" customFormat="1" ht="14.4" x14ac:dyDescent="0.3">
      <c r="A55" s="48"/>
      <c r="C55" s="8"/>
      <c r="H55" s="4"/>
      <c r="L55" s="7"/>
      <c r="Q55" s="8"/>
      <c r="V55" s="4"/>
      <c r="AF55" s="43"/>
    </row>
    <row r="56" spans="1:35" ht="15" x14ac:dyDescent="0.25">
      <c r="A56" s="49"/>
      <c r="B56" s="49"/>
      <c r="C56" s="49"/>
      <c r="D56" s="49"/>
      <c r="E56" s="50"/>
      <c r="F56" s="51"/>
      <c r="G56" s="51" t="s">
        <v>243</v>
      </c>
      <c r="H56" s="52">
        <f>AVERAGE(H43:H55)</f>
        <v>21806366.333333332</v>
      </c>
      <c r="I56" s="52"/>
      <c r="J56" s="43"/>
      <c r="K56" s="43"/>
      <c r="L56" s="43"/>
      <c r="M56" s="53"/>
      <c r="N56" s="50"/>
      <c r="T56" s="51"/>
      <c r="U56" s="51" t="s">
        <v>243</v>
      </c>
      <c r="V56" s="52">
        <f>AVERAGE(V43:V55)</f>
        <v>92660</v>
      </c>
      <c r="W56" s="52"/>
      <c r="AC56" s="51" t="s">
        <v>243</v>
      </c>
      <c r="AD56" s="51"/>
      <c r="AE56" s="41">
        <f>MIN(AE43:AE55)</f>
        <v>1</v>
      </c>
      <c r="AF56" s="54"/>
      <c r="AG56" s="54">
        <f>AVERAGE(AG43:AG54)</f>
        <v>0.51900000000000002</v>
      </c>
    </row>
    <row r="57" spans="1:35" ht="15" x14ac:dyDescent="0.25">
      <c r="A57" s="49"/>
      <c r="B57" s="49"/>
      <c r="C57" s="49"/>
      <c r="D57" s="49"/>
      <c r="E57" s="50"/>
      <c r="F57" s="51"/>
      <c r="G57" s="51" t="s">
        <v>244</v>
      </c>
      <c r="H57" s="55">
        <f>STDEV(H43:H55)</f>
        <v>423911.42854649876</v>
      </c>
      <c r="I57" s="55"/>
      <c r="J57" s="43"/>
      <c r="K57" s="43"/>
      <c r="L57" s="43"/>
      <c r="M57" s="53"/>
      <c r="N57" s="50"/>
      <c r="T57" s="51"/>
      <c r="U57" s="51" t="s">
        <v>244</v>
      </c>
      <c r="V57" s="55">
        <f>STDEV(V43:V55)</f>
        <v>6980.5294928106996</v>
      </c>
      <c r="W57" s="55"/>
      <c r="AC57" s="51" t="s">
        <v>244</v>
      </c>
      <c r="AD57" s="51"/>
      <c r="AE57" s="41">
        <f>MAX(AE43:AE55)</f>
        <v>3</v>
      </c>
      <c r="AF57" s="55"/>
      <c r="AG57" s="55">
        <f>STDEV(AG43:AG54)</f>
        <v>3.9153543900903823E-2</v>
      </c>
    </row>
    <row r="58" spans="1:35" ht="15" x14ac:dyDescent="0.25">
      <c r="A58" s="49"/>
      <c r="B58" s="49"/>
      <c r="C58" s="49"/>
      <c r="D58" s="49"/>
      <c r="E58" s="50"/>
      <c r="F58" s="51"/>
      <c r="G58" s="51" t="s">
        <v>245</v>
      </c>
      <c r="H58" s="55">
        <f>100*H57/H56</f>
        <v>1.9439801297775385</v>
      </c>
      <c r="I58" s="55"/>
      <c r="J58" s="43"/>
      <c r="K58" s="43"/>
      <c r="L58" s="43"/>
      <c r="M58" s="53"/>
      <c r="N58" s="50"/>
      <c r="T58" s="51"/>
      <c r="U58" s="51" t="s">
        <v>245</v>
      </c>
      <c r="V58" s="55">
        <f>100*V57/V56</f>
        <v>7.5334874733549526</v>
      </c>
      <c r="W58" s="55"/>
      <c r="AC58" s="51" t="s">
        <v>245</v>
      </c>
      <c r="AD58" s="51"/>
      <c r="AE58" s="41"/>
      <c r="AF58" s="55"/>
      <c r="AG58" s="55">
        <f>100*AG57/AG56</f>
        <v>7.5440354337001585</v>
      </c>
    </row>
    <row r="59" spans="1:35" ht="15" x14ac:dyDescent="0.25">
      <c r="A59" s="49"/>
      <c r="B59" s="49"/>
      <c r="C59" s="49"/>
      <c r="D59" s="49"/>
      <c r="E59" s="50"/>
      <c r="F59" s="51" t="s">
        <v>246</v>
      </c>
      <c r="G59" s="51" t="s">
        <v>247</v>
      </c>
      <c r="H59" s="55">
        <f>H56-(2*H57)</f>
        <v>20958543.476240333</v>
      </c>
      <c r="I59" s="55"/>
      <c r="J59" s="43"/>
      <c r="K59" s="43"/>
      <c r="L59" s="43"/>
      <c r="M59" s="43"/>
      <c r="N59" s="43"/>
      <c r="T59" s="51" t="s">
        <v>246</v>
      </c>
      <c r="U59" s="51" t="s">
        <v>247</v>
      </c>
      <c r="V59" s="55">
        <f>V56-(2*V57)</f>
        <v>78698.941014378594</v>
      </c>
      <c r="W59" s="55"/>
      <c r="AC59" s="51" t="s">
        <v>247</v>
      </c>
      <c r="AD59" s="51" t="s">
        <v>246</v>
      </c>
      <c r="AF59" s="55"/>
      <c r="AG59" s="55">
        <f>AG56-(2*AG57)</f>
        <v>0.4406929121981924</v>
      </c>
    </row>
    <row r="60" spans="1:35" ht="15" x14ac:dyDescent="0.25">
      <c r="A60" s="49"/>
      <c r="B60" s="49"/>
      <c r="C60" s="49"/>
      <c r="D60" s="49"/>
      <c r="E60" s="50"/>
      <c r="F60" s="51"/>
      <c r="G60" s="51" t="s">
        <v>248</v>
      </c>
      <c r="H60" s="55">
        <f>H56+(2*H57)</f>
        <v>22654189.190426331</v>
      </c>
      <c r="I60" s="55"/>
      <c r="J60" s="43"/>
      <c r="K60" s="43"/>
      <c r="L60" s="43"/>
      <c r="M60" s="43"/>
      <c r="N60" s="43"/>
      <c r="T60" s="51"/>
      <c r="U60" s="51" t="s">
        <v>248</v>
      </c>
      <c r="V60" s="55">
        <f>V56+(2*V57)</f>
        <v>106621.05898562141</v>
      </c>
      <c r="W60" s="55"/>
      <c r="AC60" s="51" t="s">
        <v>248</v>
      </c>
      <c r="AD60" s="51"/>
      <c r="AF60" s="55"/>
      <c r="AG60" s="55">
        <f>AG56+(2*AG57)</f>
        <v>0.59730708780180763</v>
      </c>
    </row>
    <row r="61" spans="1:35" ht="15" x14ac:dyDescent="0.25">
      <c r="A61" s="49"/>
      <c r="B61" s="49"/>
      <c r="C61" s="49"/>
      <c r="D61" s="49"/>
      <c r="E61" s="50"/>
      <c r="F61" s="51" t="s">
        <v>249</v>
      </c>
      <c r="G61" s="51" t="s">
        <v>250</v>
      </c>
      <c r="H61" s="55">
        <f>H56-(3*H57)</f>
        <v>20534632.047693837</v>
      </c>
      <c r="I61" s="55"/>
      <c r="J61" s="43"/>
      <c r="K61" s="43"/>
      <c r="L61" s="43"/>
      <c r="M61" s="43"/>
      <c r="N61" s="43"/>
      <c r="T61" s="51" t="s">
        <v>249</v>
      </c>
      <c r="U61" s="51" t="s">
        <v>250</v>
      </c>
      <c r="V61" s="55">
        <f>V56-(3*V57)</f>
        <v>71718.411521567905</v>
      </c>
      <c r="W61" s="55"/>
      <c r="AC61" s="51" t="s">
        <v>250</v>
      </c>
      <c r="AD61" s="51" t="s">
        <v>249</v>
      </c>
      <c r="AF61" s="55"/>
      <c r="AG61" s="55">
        <f>AG56-(3*AG57)</f>
        <v>0.40153936829728853</v>
      </c>
    </row>
    <row r="62" spans="1:35" ht="15" x14ac:dyDescent="0.25">
      <c r="F62" s="51"/>
      <c r="G62" s="51" t="s">
        <v>251</v>
      </c>
      <c r="H62" s="55">
        <f>H56+(3*H57)</f>
        <v>23078100.618972827</v>
      </c>
      <c r="I62" s="55"/>
      <c r="J62" s="49"/>
      <c r="K62" s="49"/>
      <c r="L62" s="43"/>
      <c r="M62" s="50"/>
      <c r="N62" s="50"/>
      <c r="T62" s="51"/>
      <c r="U62" s="51" t="s">
        <v>251</v>
      </c>
      <c r="V62" s="55">
        <f>V56+(3*V57)</f>
        <v>113601.5884784321</v>
      </c>
      <c r="W62" s="55"/>
      <c r="AC62" s="51" t="s">
        <v>251</v>
      </c>
      <c r="AD62" s="51"/>
      <c r="AF62" s="55"/>
      <c r="AG62" s="55">
        <f>AG56+(3*AG57)</f>
        <v>0.6364606317027115</v>
      </c>
    </row>
    <row r="63" spans="1:35" ht="15" x14ac:dyDescent="0.25">
      <c r="G63" s="51" t="s">
        <v>252</v>
      </c>
      <c r="H63" s="55">
        <f>COUNT(H43:H55)</f>
        <v>3</v>
      </c>
      <c r="I63" s="55"/>
      <c r="J63" s="49"/>
      <c r="K63" s="49"/>
      <c r="L63" s="43"/>
      <c r="M63" s="50"/>
      <c r="N63" s="50"/>
      <c r="T63" s="41"/>
      <c r="U63" s="51" t="s">
        <v>252</v>
      </c>
      <c r="V63" s="55">
        <f>COUNT(V43:V55)</f>
        <v>3</v>
      </c>
      <c r="W63" s="55"/>
      <c r="AC63" s="51" t="s">
        <v>252</v>
      </c>
      <c r="AD63" s="51"/>
      <c r="AF63" s="55"/>
      <c r="AG63" s="55">
        <f>COUNT(AG43:AG54)</f>
        <v>3</v>
      </c>
    </row>
    <row r="64" spans="1:35" ht="15" x14ac:dyDescent="0.25">
      <c r="G64" s="51" t="s">
        <v>253</v>
      </c>
      <c r="H64" s="55">
        <f>TINV(0.02,(H63-1))</f>
        <v>6.9645567342832733</v>
      </c>
      <c r="I64" s="55"/>
      <c r="J64" s="49"/>
      <c r="K64" s="49"/>
      <c r="L64" s="43"/>
      <c r="M64" s="50"/>
      <c r="N64" s="50"/>
      <c r="T64" s="41"/>
      <c r="U64" s="51" t="s">
        <v>253</v>
      </c>
      <c r="V64" s="55">
        <f>TINV(0.02,(V63-1))</f>
        <v>6.9645567342832733</v>
      </c>
      <c r="W64" s="55"/>
      <c r="AC64" s="51" t="s">
        <v>253</v>
      </c>
      <c r="AD64" s="51"/>
      <c r="AF64" s="55"/>
      <c r="AG64" s="55">
        <f>TINV(0.02,(AG63-1))</f>
        <v>6.9645567342832733</v>
      </c>
    </row>
    <row r="65" spans="7:33" ht="15" x14ac:dyDescent="0.25">
      <c r="G65" s="51" t="s">
        <v>254</v>
      </c>
      <c r="H65" s="55">
        <f>H57*H64</f>
        <v>2952355.1944231605</v>
      </c>
      <c r="I65" s="55"/>
      <c r="T65" s="41"/>
      <c r="U65" s="51" t="s">
        <v>254</v>
      </c>
      <c r="V65" s="55">
        <f>V57*V64</f>
        <v>48616.293688017759</v>
      </c>
      <c r="W65" s="55"/>
      <c r="AC65" s="51" t="s">
        <v>254</v>
      </c>
      <c r="AD65" s="51"/>
      <c r="AF65" s="55"/>
      <c r="AG65" s="55">
        <f>AG57*AG64</f>
        <v>0.27268707784609553</v>
      </c>
    </row>
    <row r="66" spans="7:33" ht="15" x14ac:dyDescent="0.25">
      <c r="G66" s="51" t="s">
        <v>255</v>
      </c>
      <c r="H66" s="57">
        <f>H57*10</f>
        <v>4239114.2854649872</v>
      </c>
      <c r="I66" s="57"/>
      <c r="J66" s="56"/>
      <c r="T66" s="41"/>
      <c r="U66" s="51" t="s">
        <v>255</v>
      </c>
      <c r="V66" s="57">
        <f>V57*10</f>
        <v>69805.294928107003</v>
      </c>
      <c r="W66" s="57"/>
      <c r="AC66" s="51" t="s">
        <v>255</v>
      </c>
      <c r="AD66" s="51"/>
      <c r="AF66" s="57"/>
      <c r="AG66" s="57">
        <f>AG57*10</f>
        <v>0.3915354390090382</v>
      </c>
    </row>
    <row r="67" spans="7:33" ht="15" x14ac:dyDescent="0.25">
      <c r="AC67" s="51" t="s">
        <v>256</v>
      </c>
      <c r="AD67" s="51"/>
      <c r="AG67" s="43" t="s">
        <v>306</v>
      </c>
    </row>
    <row r="70" spans="7:33" ht="15" x14ac:dyDescent="0.25">
      <c r="AC70" s="51"/>
      <c r="AD70" s="51"/>
      <c r="AE70" s="41"/>
      <c r="AF70" s="54"/>
      <c r="AG70" s="54"/>
    </row>
    <row r="71" spans="7:33" ht="15" x14ac:dyDescent="0.25">
      <c r="AC71" s="51"/>
      <c r="AD71" s="51"/>
      <c r="AE71" s="41"/>
      <c r="AF71" s="55"/>
      <c r="AG71" s="55"/>
    </row>
    <row r="72" spans="7:33" ht="15" x14ac:dyDescent="0.25">
      <c r="AC72" s="51"/>
      <c r="AD72" s="51"/>
      <c r="AE72" s="41"/>
      <c r="AF72" s="55"/>
      <c r="AG72" s="55"/>
    </row>
    <row r="73" spans="7:33" ht="15" x14ac:dyDescent="0.25">
      <c r="AC73" s="51"/>
      <c r="AD73" s="51"/>
      <c r="AF73" s="55"/>
      <c r="AG73" s="55"/>
    </row>
    <row r="74" spans="7:33" ht="15" x14ac:dyDescent="0.25">
      <c r="AC74" s="51"/>
      <c r="AD74" s="51"/>
      <c r="AF74" s="55"/>
      <c r="AG74" s="55"/>
    </row>
    <row r="75" spans="7:33" ht="15" x14ac:dyDescent="0.25">
      <c r="AC75" s="51"/>
      <c r="AD75" s="51"/>
      <c r="AF75" s="55"/>
      <c r="AG75" s="55"/>
    </row>
    <row r="76" spans="7:33" ht="15" x14ac:dyDescent="0.25">
      <c r="AC76" s="51"/>
      <c r="AD76" s="51"/>
      <c r="AF76" s="55"/>
      <c r="AG76" s="55"/>
    </row>
    <row r="77" spans="7:33" ht="15" x14ac:dyDescent="0.25">
      <c r="AC77" s="51"/>
      <c r="AD77" s="51"/>
      <c r="AF77" s="55"/>
      <c r="AG77" s="55"/>
    </row>
    <row r="78" spans="7:33" ht="15" x14ac:dyDescent="0.25">
      <c r="AC78" s="51"/>
      <c r="AD78" s="51"/>
      <c r="AF78" s="55"/>
      <c r="AG78" s="55"/>
    </row>
    <row r="79" spans="7:33" ht="15" x14ac:dyDescent="0.25">
      <c r="AC79" s="51"/>
      <c r="AD79" s="51"/>
      <c r="AF79" s="55"/>
      <c r="AG79" s="55"/>
    </row>
    <row r="80" spans="7:33" ht="15" x14ac:dyDescent="0.25">
      <c r="AC80" s="51"/>
      <c r="AD80" s="51"/>
      <c r="AF80" s="57"/>
      <c r="AG80" s="57"/>
    </row>
    <row r="81" spans="1:30" ht="15" x14ac:dyDescent="0.25">
      <c r="AC81" s="51"/>
      <c r="AD81" s="51"/>
    </row>
    <row r="82" spans="1:30" ht="15" x14ac:dyDescent="0.25">
      <c r="AC82" s="51"/>
      <c r="AD82" s="51"/>
    </row>
    <row r="86" spans="1:30" ht="13.2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AD86" s="43"/>
    </row>
    <row r="87" spans="1:30" ht="13.2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AD87" s="43"/>
    </row>
    <row r="88" spans="1:30" ht="13.2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AD88" s="43"/>
    </row>
    <row r="89" spans="1:30" ht="13.2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AD89" s="43"/>
    </row>
    <row r="90" spans="1:30" ht="13.2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AD90" s="43"/>
    </row>
    <row r="91" spans="1:30" ht="13.2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AD91" s="43"/>
    </row>
    <row r="92" spans="1:30" ht="13.2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AD92" s="43"/>
    </row>
    <row r="93" spans="1:30" ht="13.2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AD93" s="43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9C61-63FD-4B21-A0CE-17588DBAF0E1}">
  <dimension ref="A1:AG63"/>
  <sheetViews>
    <sheetView workbookViewId="0">
      <selection activeCell="E16" sqref="E16"/>
    </sheetView>
  </sheetViews>
  <sheetFormatPr defaultRowHeight="14.4" x14ac:dyDescent="0.3"/>
  <cols>
    <col min="4" max="4" width="28.33203125" customWidth="1"/>
  </cols>
  <sheetData>
    <row r="1" spans="1:33" x14ac:dyDescent="0.3">
      <c r="A1" t="s">
        <v>442</v>
      </c>
      <c r="O1" t="s">
        <v>443</v>
      </c>
    </row>
    <row r="3" spans="1:33" ht="144" x14ac:dyDescent="0.3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14</v>
      </c>
      <c r="G3" t="s">
        <v>15</v>
      </c>
      <c r="H3" t="s">
        <v>16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O3" t="s">
        <v>17</v>
      </c>
      <c r="P3" t="s">
        <v>19</v>
      </c>
      <c r="Q3" t="s">
        <v>20</v>
      </c>
      <c r="R3" t="s">
        <v>21</v>
      </c>
      <c r="S3" t="s">
        <v>22</v>
      </c>
      <c r="T3" t="s">
        <v>14</v>
      </c>
      <c r="U3" t="s">
        <v>15</v>
      </c>
      <c r="V3" t="s">
        <v>16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C3" s="1" t="s">
        <v>238</v>
      </c>
      <c r="AD3" s="1" t="s">
        <v>239</v>
      </c>
      <c r="AE3" t="s">
        <v>240</v>
      </c>
      <c r="AF3" s="1"/>
      <c r="AG3" s="1" t="s">
        <v>277</v>
      </c>
    </row>
    <row r="4" spans="1:33" x14ac:dyDescent="0.3">
      <c r="A4">
        <v>12</v>
      </c>
      <c r="B4" t="s">
        <v>434</v>
      </c>
      <c r="C4" s="8">
        <v>44902.402986111112</v>
      </c>
      <c r="D4" t="s">
        <v>435</v>
      </c>
      <c r="E4" t="s">
        <v>242</v>
      </c>
      <c r="F4">
        <v>1</v>
      </c>
      <c r="G4">
        <v>2.9990000000000001</v>
      </c>
      <c r="H4" s="4">
        <v>22681969</v>
      </c>
      <c r="I4">
        <v>0</v>
      </c>
      <c r="J4" t="s">
        <v>18</v>
      </c>
      <c r="K4" t="s">
        <v>18</v>
      </c>
      <c r="L4" t="s">
        <v>18</v>
      </c>
      <c r="M4" t="s">
        <v>18</v>
      </c>
      <c r="O4">
        <v>12</v>
      </c>
      <c r="P4" t="s">
        <v>434</v>
      </c>
      <c r="Q4" s="8">
        <v>44902.402986111112</v>
      </c>
      <c r="R4" t="s">
        <v>435</v>
      </c>
      <c r="S4" t="s">
        <v>242</v>
      </c>
      <c r="T4">
        <v>1</v>
      </c>
      <c r="U4">
        <v>7.5590000000000002</v>
      </c>
      <c r="V4" s="4">
        <v>63108</v>
      </c>
      <c r="W4">
        <v>0.35299999999999998</v>
      </c>
      <c r="X4" t="s">
        <v>18</v>
      </c>
      <c r="Y4" t="s">
        <v>18</v>
      </c>
      <c r="Z4" t="s">
        <v>18</v>
      </c>
      <c r="AA4" t="s">
        <v>18</v>
      </c>
      <c r="AC4">
        <v>1</v>
      </c>
      <c r="AE4">
        <v>12</v>
      </c>
      <c r="AF4" s="46"/>
      <c r="AG4" s="59">
        <f t="shared" ref="AG4:AG63" si="0">W4</f>
        <v>0.35299999999999998</v>
      </c>
    </row>
    <row r="5" spans="1:33" x14ac:dyDescent="0.3">
      <c r="A5">
        <v>13</v>
      </c>
      <c r="B5" t="s">
        <v>436</v>
      </c>
      <c r="C5" s="8">
        <v>44902.412349537037</v>
      </c>
      <c r="D5" t="s">
        <v>437</v>
      </c>
      <c r="E5" t="s">
        <v>242</v>
      </c>
      <c r="F5">
        <v>1</v>
      </c>
      <c r="G5">
        <v>2.9969999999999999</v>
      </c>
      <c r="H5" s="4">
        <v>21951134</v>
      </c>
      <c r="I5">
        <v>0</v>
      </c>
      <c r="J5" t="s">
        <v>18</v>
      </c>
      <c r="K5" t="s">
        <v>18</v>
      </c>
      <c r="L5" t="s">
        <v>18</v>
      </c>
      <c r="M5" t="s">
        <v>18</v>
      </c>
      <c r="O5">
        <v>13</v>
      </c>
      <c r="P5" t="s">
        <v>436</v>
      </c>
      <c r="Q5" s="8">
        <v>44902.412349537037</v>
      </c>
      <c r="R5" t="s">
        <v>437</v>
      </c>
      <c r="S5" t="s">
        <v>242</v>
      </c>
      <c r="T5">
        <v>1</v>
      </c>
      <c r="U5">
        <v>7.5529999999999999</v>
      </c>
      <c r="V5" s="4">
        <v>59367</v>
      </c>
      <c r="W5">
        <v>0.33200000000000002</v>
      </c>
      <c r="X5" t="s">
        <v>18</v>
      </c>
      <c r="Y5" t="s">
        <v>18</v>
      </c>
      <c r="Z5" t="s">
        <v>18</v>
      </c>
      <c r="AA5" t="s">
        <v>18</v>
      </c>
      <c r="AC5">
        <v>1</v>
      </c>
      <c r="AE5">
        <v>13</v>
      </c>
      <c r="AF5" s="46"/>
      <c r="AG5" s="59">
        <f t="shared" si="0"/>
        <v>0.33200000000000002</v>
      </c>
    </row>
    <row r="6" spans="1:33" x14ac:dyDescent="0.3">
      <c r="A6">
        <v>14</v>
      </c>
      <c r="B6" t="s">
        <v>438</v>
      </c>
      <c r="C6" s="8">
        <v>44902.421747685185</v>
      </c>
      <c r="D6" t="s">
        <v>439</v>
      </c>
      <c r="E6" t="s">
        <v>242</v>
      </c>
      <c r="F6">
        <v>1</v>
      </c>
      <c r="G6">
        <v>3.0110000000000001</v>
      </c>
      <c r="H6" s="4">
        <v>21360655</v>
      </c>
      <c r="I6">
        <v>0</v>
      </c>
      <c r="J6" t="s">
        <v>18</v>
      </c>
      <c r="K6" t="s">
        <v>18</v>
      </c>
      <c r="L6" t="s">
        <v>18</v>
      </c>
      <c r="M6" t="s">
        <v>18</v>
      </c>
      <c r="O6">
        <v>14</v>
      </c>
      <c r="P6" t="s">
        <v>438</v>
      </c>
      <c r="Q6" s="8">
        <v>44902.421747685185</v>
      </c>
      <c r="R6" t="s">
        <v>439</v>
      </c>
      <c r="S6" t="s">
        <v>242</v>
      </c>
      <c r="T6">
        <v>1</v>
      </c>
      <c r="U6">
        <v>7.5570000000000004</v>
      </c>
      <c r="V6" s="4">
        <v>93388</v>
      </c>
      <c r="W6">
        <v>0.52300000000000002</v>
      </c>
      <c r="X6" t="s">
        <v>18</v>
      </c>
      <c r="Y6" t="s">
        <v>18</v>
      </c>
      <c r="Z6" t="s">
        <v>18</v>
      </c>
      <c r="AA6" t="s">
        <v>18</v>
      </c>
      <c r="AC6">
        <v>1</v>
      </c>
      <c r="AE6">
        <v>14</v>
      </c>
      <c r="AF6" s="46"/>
      <c r="AG6" s="59">
        <f t="shared" si="0"/>
        <v>0.52300000000000002</v>
      </c>
    </row>
    <row r="7" spans="1:33" x14ac:dyDescent="0.3">
      <c r="A7">
        <v>15</v>
      </c>
      <c r="B7" t="s">
        <v>440</v>
      </c>
      <c r="C7" s="8">
        <v>44902.431157407409</v>
      </c>
      <c r="D7" t="s">
        <v>439</v>
      </c>
      <c r="E7" t="s">
        <v>242</v>
      </c>
      <c r="F7">
        <v>1</v>
      </c>
      <c r="G7">
        <v>3.0009999999999999</v>
      </c>
      <c r="H7" s="4">
        <v>21853988</v>
      </c>
      <c r="I7">
        <v>0</v>
      </c>
      <c r="J7" t="s">
        <v>18</v>
      </c>
      <c r="K7" t="s">
        <v>18</v>
      </c>
      <c r="L7" t="s">
        <v>18</v>
      </c>
      <c r="M7" t="s">
        <v>18</v>
      </c>
      <c r="O7">
        <v>15</v>
      </c>
      <c r="P7" t="s">
        <v>440</v>
      </c>
      <c r="Q7" s="8">
        <v>44902.431157407409</v>
      </c>
      <c r="R7" t="s">
        <v>439</v>
      </c>
      <c r="S7" t="s">
        <v>242</v>
      </c>
      <c r="T7">
        <v>1</v>
      </c>
      <c r="U7">
        <v>7.55</v>
      </c>
      <c r="V7" s="4">
        <v>85344</v>
      </c>
      <c r="W7">
        <v>0.47799999999999998</v>
      </c>
      <c r="X7" t="s">
        <v>18</v>
      </c>
      <c r="Y7" t="s">
        <v>18</v>
      </c>
      <c r="Z7" t="s">
        <v>18</v>
      </c>
      <c r="AA7" t="s">
        <v>18</v>
      </c>
      <c r="AC7">
        <v>1</v>
      </c>
      <c r="AE7">
        <v>15</v>
      </c>
      <c r="AF7" s="46"/>
      <c r="AG7" s="59">
        <f t="shared" si="0"/>
        <v>0.47799999999999998</v>
      </c>
    </row>
    <row r="8" spans="1:33" x14ac:dyDescent="0.3">
      <c r="A8">
        <v>16</v>
      </c>
      <c r="B8" t="s">
        <v>441</v>
      </c>
      <c r="C8" s="8">
        <v>44902.440520833334</v>
      </c>
      <c r="D8" t="s">
        <v>439</v>
      </c>
      <c r="E8" t="s">
        <v>242</v>
      </c>
      <c r="F8">
        <v>1</v>
      </c>
      <c r="G8">
        <v>2.9910000000000001</v>
      </c>
      <c r="H8" s="4">
        <v>22204456</v>
      </c>
      <c r="I8">
        <v>0</v>
      </c>
      <c r="J8" t="s">
        <v>18</v>
      </c>
      <c r="K8" t="s">
        <v>18</v>
      </c>
      <c r="L8" t="s">
        <v>18</v>
      </c>
      <c r="M8" t="s">
        <v>18</v>
      </c>
      <c r="O8">
        <v>16</v>
      </c>
      <c r="P8" t="s">
        <v>441</v>
      </c>
      <c r="Q8" s="8">
        <v>44902.440520833334</v>
      </c>
      <c r="R8" t="s">
        <v>439</v>
      </c>
      <c r="S8" t="s">
        <v>242</v>
      </c>
      <c r="T8">
        <v>1</v>
      </c>
      <c r="U8">
        <v>7.5529999999999999</v>
      </c>
      <c r="V8" s="4">
        <v>99248</v>
      </c>
      <c r="W8">
        <v>0.55600000000000005</v>
      </c>
      <c r="X8" t="s">
        <v>18</v>
      </c>
      <c r="Y8" t="s">
        <v>18</v>
      </c>
      <c r="Z8" t="s">
        <v>18</v>
      </c>
      <c r="AA8" t="s">
        <v>18</v>
      </c>
      <c r="AC8">
        <v>1</v>
      </c>
      <c r="AE8">
        <v>16</v>
      </c>
      <c r="AF8" s="46"/>
      <c r="AG8" s="59">
        <f t="shared" si="0"/>
        <v>0.55600000000000005</v>
      </c>
    </row>
    <row r="9" spans="1:33" x14ac:dyDescent="0.3">
      <c r="A9">
        <v>17</v>
      </c>
      <c r="B9" t="s">
        <v>444</v>
      </c>
      <c r="C9" s="8">
        <v>44902.449907407405</v>
      </c>
      <c r="D9" t="s">
        <v>445</v>
      </c>
      <c r="E9" t="s">
        <v>242</v>
      </c>
      <c r="F9">
        <v>1</v>
      </c>
      <c r="G9">
        <v>3.0009999999999999</v>
      </c>
      <c r="H9" s="4">
        <v>21711894</v>
      </c>
      <c r="I9">
        <v>0</v>
      </c>
      <c r="J9" t="s">
        <v>18</v>
      </c>
      <c r="K9" t="s">
        <v>18</v>
      </c>
      <c r="L9" t="s">
        <v>18</v>
      </c>
      <c r="M9" t="s">
        <v>18</v>
      </c>
      <c r="O9">
        <v>17</v>
      </c>
      <c r="P9" t="s">
        <v>444</v>
      </c>
      <c r="Q9" s="8">
        <v>44902.449907407405</v>
      </c>
      <c r="R9" t="s">
        <v>445</v>
      </c>
      <c r="S9" t="s">
        <v>242</v>
      </c>
      <c r="T9">
        <v>1</v>
      </c>
      <c r="U9">
        <v>7.556</v>
      </c>
      <c r="V9" s="4">
        <v>409028</v>
      </c>
      <c r="W9">
        <v>2.3029999999999999</v>
      </c>
      <c r="X9" t="s">
        <v>18</v>
      </c>
      <c r="Y9" t="s">
        <v>18</v>
      </c>
      <c r="Z9" t="s">
        <v>18</v>
      </c>
      <c r="AA9" t="s">
        <v>18</v>
      </c>
      <c r="AC9">
        <v>1</v>
      </c>
      <c r="AE9">
        <v>17</v>
      </c>
      <c r="AF9" s="46"/>
      <c r="AG9" s="59">
        <f t="shared" si="0"/>
        <v>2.3029999999999999</v>
      </c>
    </row>
    <row r="10" spans="1:33" x14ac:dyDescent="0.3">
      <c r="A10">
        <v>18</v>
      </c>
      <c r="B10" t="s">
        <v>446</v>
      </c>
      <c r="C10" s="8">
        <v>44902.459305555552</v>
      </c>
      <c r="D10" t="s">
        <v>447</v>
      </c>
      <c r="E10" t="s">
        <v>242</v>
      </c>
      <c r="F10">
        <v>1</v>
      </c>
      <c r="G10">
        <v>2.992</v>
      </c>
      <c r="H10" s="4">
        <v>26920220</v>
      </c>
      <c r="I10">
        <v>0</v>
      </c>
      <c r="J10" t="s">
        <v>18</v>
      </c>
      <c r="K10" t="s">
        <v>18</v>
      </c>
      <c r="L10" t="s">
        <v>18</v>
      </c>
      <c r="M10" t="s">
        <v>18</v>
      </c>
      <c r="O10">
        <v>18</v>
      </c>
      <c r="P10" t="s">
        <v>446</v>
      </c>
      <c r="Q10" s="8">
        <v>44902.459305555552</v>
      </c>
      <c r="R10" t="s">
        <v>447</v>
      </c>
      <c r="S10" t="s">
        <v>242</v>
      </c>
      <c r="T10">
        <v>1</v>
      </c>
      <c r="U10">
        <v>7.5570000000000004</v>
      </c>
      <c r="V10" s="4">
        <v>1331851</v>
      </c>
      <c r="W10">
        <v>7.6349999999999998</v>
      </c>
      <c r="X10" t="s">
        <v>18</v>
      </c>
      <c r="Y10" t="s">
        <v>18</v>
      </c>
      <c r="Z10" t="s">
        <v>18</v>
      </c>
      <c r="AA10" t="s">
        <v>18</v>
      </c>
      <c r="AC10">
        <v>1</v>
      </c>
      <c r="AE10">
        <v>18</v>
      </c>
      <c r="AF10" s="46"/>
      <c r="AG10" s="59">
        <f t="shared" si="0"/>
        <v>7.6349999999999998</v>
      </c>
    </row>
    <row r="11" spans="1:33" x14ac:dyDescent="0.3">
      <c r="A11">
        <v>19</v>
      </c>
      <c r="B11" t="s">
        <v>431</v>
      </c>
      <c r="C11" s="8">
        <v>44902.468715277777</v>
      </c>
      <c r="D11" t="s">
        <v>241</v>
      </c>
      <c r="E11" t="s">
        <v>242</v>
      </c>
      <c r="F11">
        <v>1</v>
      </c>
      <c r="G11">
        <v>2.9910000000000001</v>
      </c>
      <c r="H11" s="4">
        <v>21801881</v>
      </c>
      <c r="I11">
        <v>0</v>
      </c>
      <c r="J11" t="s">
        <v>18</v>
      </c>
      <c r="K11" t="s">
        <v>18</v>
      </c>
      <c r="L11" t="s">
        <v>18</v>
      </c>
      <c r="M11" t="s">
        <v>18</v>
      </c>
      <c r="O11">
        <v>19</v>
      </c>
      <c r="P11" t="s">
        <v>431</v>
      </c>
      <c r="Q11" s="8">
        <v>44902.468715277777</v>
      </c>
      <c r="R11" t="s">
        <v>241</v>
      </c>
      <c r="S11" t="s">
        <v>242</v>
      </c>
      <c r="T11">
        <v>1</v>
      </c>
      <c r="U11">
        <v>7.556</v>
      </c>
      <c r="V11" s="4">
        <v>103309</v>
      </c>
      <c r="W11">
        <v>0.57799999999999996</v>
      </c>
      <c r="X11" t="s">
        <v>18</v>
      </c>
      <c r="Y11" t="s">
        <v>18</v>
      </c>
      <c r="Z11" t="s">
        <v>18</v>
      </c>
      <c r="AA11" t="s">
        <v>18</v>
      </c>
      <c r="AC11">
        <v>1</v>
      </c>
      <c r="AE11">
        <v>19</v>
      </c>
      <c r="AF11" s="46"/>
      <c r="AG11" s="59">
        <f t="shared" si="0"/>
        <v>0.57799999999999996</v>
      </c>
    </row>
    <row r="12" spans="1:33" x14ac:dyDescent="0.3">
      <c r="A12">
        <v>20</v>
      </c>
      <c r="B12" t="s">
        <v>432</v>
      </c>
      <c r="C12" s="8">
        <v>44902.478125000001</v>
      </c>
      <c r="D12" t="s">
        <v>241</v>
      </c>
      <c r="E12" t="s">
        <v>242</v>
      </c>
      <c r="F12">
        <v>1</v>
      </c>
      <c r="G12">
        <v>2.9910000000000001</v>
      </c>
      <c r="H12" s="4">
        <v>21609579</v>
      </c>
      <c r="I12">
        <v>0</v>
      </c>
      <c r="J12" t="s">
        <v>18</v>
      </c>
      <c r="K12" t="s">
        <v>18</v>
      </c>
      <c r="L12" t="s">
        <v>18</v>
      </c>
      <c r="M12" t="s">
        <v>18</v>
      </c>
      <c r="O12">
        <v>20</v>
      </c>
      <c r="P12" t="s">
        <v>432</v>
      </c>
      <c r="Q12" s="8">
        <v>44902.478125000001</v>
      </c>
      <c r="R12" t="s">
        <v>241</v>
      </c>
      <c r="S12" t="s">
        <v>242</v>
      </c>
      <c r="T12">
        <v>1</v>
      </c>
      <c r="U12">
        <v>7.5549999999999997</v>
      </c>
      <c r="V12" s="4">
        <v>93952</v>
      </c>
      <c r="W12">
        <v>0.52600000000000002</v>
      </c>
      <c r="X12" t="s">
        <v>18</v>
      </c>
      <c r="Y12" t="s">
        <v>18</v>
      </c>
      <c r="Z12" t="s">
        <v>18</v>
      </c>
      <c r="AA12" t="s">
        <v>18</v>
      </c>
      <c r="AC12">
        <v>1</v>
      </c>
      <c r="AE12">
        <v>20</v>
      </c>
      <c r="AF12" s="46"/>
      <c r="AG12" s="59">
        <f t="shared" si="0"/>
        <v>0.52600000000000002</v>
      </c>
    </row>
    <row r="13" spans="1:33" x14ac:dyDescent="0.3">
      <c r="A13">
        <v>21</v>
      </c>
      <c r="B13" t="s">
        <v>433</v>
      </c>
      <c r="C13" s="8">
        <v>44902.487500000003</v>
      </c>
      <c r="D13" t="s">
        <v>241</v>
      </c>
      <c r="E13" t="s">
        <v>242</v>
      </c>
      <c r="F13">
        <v>1</v>
      </c>
      <c r="G13">
        <v>2.992</v>
      </c>
      <c r="H13" s="4">
        <v>21841691</v>
      </c>
      <c r="I13">
        <v>0</v>
      </c>
      <c r="J13" t="s">
        <v>18</v>
      </c>
      <c r="K13" t="s">
        <v>18</v>
      </c>
      <c r="L13" t="s">
        <v>18</v>
      </c>
      <c r="M13" t="s">
        <v>18</v>
      </c>
      <c r="O13">
        <v>21</v>
      </c>
      <c r="P13" t="s">
        <v>433</v>
      </c>
      <c r="Q13" s="8">
        <v>44902.487500000003</v>
      </c>
      <c r="R13" t="s">
        <v>241</v>
      </c>
      <c r="S13" t="s">
        <v>242</v>
      </c>
      <c r="T13">
        <v>1</v>
      </c>
      <c r="U13">
        <v>7.5570000000000004</v>
      </c>
      <c r="V13" s="4">
        <v>98320</v>
      </c>
      <c r="W13">
        <v>0.55000000000000004</v>
      </c>
      <c r="X13" t="s">
        <v>18</v>
      </c>
      <c r="Y13" t="s">
        <v>18</v>
      </c>
      <c r="Z13" t="s">
        <v>18</v>
      </c>
      <c r="AA13" t="s">
        <v>18</v>
      </c>
      <c r="AC13">
        <v>1</v>
      </c>
      <c r="AE13">
        <v>21</v>
      </c>
      <c r="AF13" s="46"/>
      <c r="AG13" s="59">
        <f t="shared" si="0"/>
        <v>0.55000000000000004</v>
      </c>
    </row>
    <row r="14" spans="1:33" x14ac:dyDescent="0.3">
      <c r="A14">
        <v>22</v>
      </c>
      <c r="B14" t="s">
        <v>448</v>
      </c>
      <c r="C14" s="8">
        <v>44902.496921296297</v>
      </c>
      <c r="D14" t="s">
        <v>449</v>
      </c>
      <c r="E14" t="s">
        <v>242</v>
      </c>
      <c r="F14">
        <v>1</v>
      </c>
      <c r="G14">
        <v>3.0059999999999998</v>
      </c>
      <c r="H14" s="4">
        <v>20728127</v>
      </c>
      <c r="I14">
        <v>0</v>
      </c>
      <c r="J14" t="s">
        <v>18</v>
      </c>
      <c r="K14" t="s">
        <v>18</v>
      </c>
      <c r="L14" t="s">
        <v>18</v>
      </c>
      <c r="M14" t="s">
        <v>18</v>
      </c>
      <c r="O14">
        <v>22</v>
      </c>
      <c r="P14" t="s">
        <v>448</v>
      </c>
      <c r="Q14" s="8">
        <v>44902.496921296297</v>
      </c>
      <c r="R14" t="s">
        <v>449</v>
      </c>
      <c r="S14" t="s">
        <v>242</v>
      </c>
      <c r="T14">
        <v>1</v>
      </c>
      <c r="U14">
        <v>7.5609999999999999</v>
      </c>
      <c r="V14" s="4">
        <v>65299</v>
      </c>
      <c r="W14">
        <v>0.36499999999999999</v>
      </c>
      <c r="X14" t="s">
        <v>18</v>
      </c>
      <c r="Y14" t="s">
        <v>18</v>
      </c>
      <c r="Z14" t="s">
        <v>18</v>
      </c>
      <c r="AA14" t="s">
        <v>18</v>
      </c>
      <c r="AC14">
        <v>1</v>
      </c>
      <c r="AE14">
        <v>22</v>
      </c>
      <c r="AF14" s="46"/>
      <c r="AG14" s="59">
        <f t="shared" si="0"/>
        <v>0.36499999999999999</v>
      </c>
    </row>
    <row r="15" spans="1:33" x14ac:dyDescent="0.3">
      <c r="A15">
        <v>23</v>
      </c>
      <c r="B15" t="s">
        <v>450</v>
      </c>
      <c r="C15" s="8">
        <v>44902.506296296298</v>
      </c>
      <c r="D15" t="s">
        <v>451</v>
      </c>
      <c r="E15" t="s">
        <v>242</v>
      </c>
      <c r="F15">
        <v>1</v>
      </c>
      <c r="G15">
        <v>2.9950000000000001</v>
      </c>
      <c r="H15" s="4">
        <v>21103017</v>
      </c>
      <c r="I15">
        <v>0</v>
      </c>
      <c r="J15" t="s">
        <v>18</v>
      </c>
      <c r="K15" t="s">
        <v>18</v>
      </c>
      <c r="L15" t="s">
        <v>18</v>
      </c>
      <c r="M15" t="s">
        <v>18</v>
      </c>
      <c r="O15">
        <v>23</v>
      </c>
      <c r="P15" t="s">
        <v>450</v>
      </c>
      <c r="Q15" s="8">
        <v>44902.506296296298</v>
      </c>
      <c r="R15" t="s">
        <v>451</v>
      </c>
      <c r="S15" t="s">
        <v>242</v>
      </c>
      <c r="T15">
        <v>1</v>
      </c>
      <c r="U15">
        <v>7.5629999999999997</v>
      </c>
      <c r="V15" s="4">
        <v>70019</v>
      </c>
      <c r="W15">
        <v>0.39200000000000002</v>
      </c>
      <c r="X15" t="s">
        <v>18</v>
      </c>
      <c r="Y15" t="s">
        <v>18</v>
      </c>
      <c r="Z15" t="s">
        <v>18</v>
      </c>
      <c r="AA15" t="s">
        <v>18</v>
      </c>
      <c r="AC15">
        <v>1</v>
      </c>
      <c r="AE15">
        <v>23</v>
      </c>
      <c r="AF15" s="46"/>
      <c r="AG15" s="59">
        <f t="shared" si="0"/>
        <v>0.39200000000000002</v>
      </c>
    </row>
    <row r="16" spans="1:33" x14ac:dyDescent="0.3">
      <c r="A16">
        <v>24</v>
      </c>
      <c r="B16" t="s">
        <v>452</v>
      </c>
      <c r="C16" s="8">
        <v>44902.515682870369</v>
      </c>
      <c r="D16" t="s">
        <v>453</v>
      </c>
      <c r="E16" t="s">
        <v>242</v>
      </c>
      <c r="F16">
        <v>1</v>
      </c>
      <c r="G16">
        <v>3.0089999999999999</v>
      </c>
      <c r="H16" s="4">
        <v>20697123</v>
      </c>
      <c r="I16">
        <v>0</v>
      </c>
      <c r="J16" t="s">
        <v>18</v>
      </c>
      <c r="K16" t="s">
        <v>18</v>
      </c>
      <c r="L16" t="s">
        <v>18</v>
      </c>
      <c r="M16" t="s">
        <v>18</v>
      </c>
      <c r="O16">
        <v>24</v>
      </c>
      <c r="P16" t="s">
        <v>452</v>
      </c>
      <c r="Q16" s="8">
        <v>44902.515682870369</v>
      </c>
      <c r="R16" t="s">
        <v>453</v>
      </c>
      <c r="S16" t="s">
        <v>242</v>
      </c>
      <c r="T16">
        <v>1</v>
      </c>
      <c r="U16">
        <v>7.5510000000000002</v>
      </c>
      <c r="V16" s="4">
        <v>58146</v>
      </c>
      <c r="W16">
        <v>0.32500000000000001</v>
      </c>
      <c r="X16" t="s">
        <v>18</v>
      </c>
      <c r="Y16" t="s">
        <v>18</v>
      </c>
      <c r="Z16" t="s">
        <v>18</v>
      </c>
      <c r="AA16" t="s">
        <v>18</v>
      </c>
      <c r="AC16">
        <v>1</v>
      </c>
      <c r="AE16">
        <v>24</v>
      </c>
      <c r="AF16" s="46"/>
      <c r="AG16" s="59">
        <f t="shared" si="0"/>
        <v>0.32500000000000001</v>
      </c>
    </row>
    <row r="17" spans="1:33" x14ac:dyDescent="0.3">
      <c r="A17">
        <v>25</v>
      </c>
      <c r="B17" t="s">
        <v>454</v>
      </c>
      <c r="C17" s="8">
        <v>44902.525081018517</v>
      </c>
      <c r="D17" t="s">
        <v>455</v>
      </c>
      <c r="E17" t="s">
        <v>242</v>
      </c>
      <c r="F17">
        <v>1</v>
      </c>
      <c r="G17">
        <v>3</v>
      </c>
      <c r="H17" s="4">
        <v>20207163</v>
      </c>
      <c r="I17">
        <v>0</v>
      </c>
      <c r="J17" t="s">
        <v>18</v>
      </c>
      <c r="K17" t="s">
        <v>18</v>
      </c>
      <c r="L17" t="s">
        <v>18</v>
      </c>
      <c r="M17" t="s">
        <v>18</v>
      </c>
      <c r="O17">
        <v>25</v>
      </c>
      <c r="P17" t="s">
        <v>454</v>
      </c>
      <c r="Q17" s="8">
        <v>44902.525081018517</v>
      </c>
      <c r="R17" t="s">
        <v>455</v>
      </c>
      <c r="S17" t="s">
        <v>242</v>
      </c>
      <c r="T17">
        <v>1</v>
      </c>
      <c r="U17">
        <v>7.5529999999999999</v>
      </c>
      <c r="V17" s="4">
        <v>58026</v>
      </c>
      <c r="W17">
        <v>0.32500000000000001</v>
      </c>
      <c r="X17" t="s">
        <v>18</v>
      </c>
      <c r="Y17" t="s">
        <v>18</v>
      </c>
      <c r="Z17" t="s">
        <v>18</v>
      </c>
      <c r="AA17" t="s">
        <v>18</v>
      </c>
      <c r="AC17">
        <v>1</v>
      </c>
      <c r="AE17">
        <v>25</v>
      </c>
      <c r="AF17" s="46"/>
      <c r="AG17" s="59">
        <f t="shared" si="0"/>
        <v>0.32500000000000001</v>
      </c>
    </row>
    <row r="18" spans="1:33" x14ac:dyDescent="0.3">
      <c r="A18">
        <v>26</v>
      </c>
      <c r="B18" t="s">
        <v>456</v>
      </c>
      <c r="C18" s="8">
        <v>44902.534467592595</v>
      </c>
      <c r="D18" t="s">
        <v>457</v>
      </c>
      <c r="E18" t="s">
        <v>242</v>
      </c>
      <c r="F18">
        <v>1</v>
      </c>
      <c r="G18">
        <v>3.0089999999999999</v>
      </c>
      <c r="H18" s="4">
        <v>20232624</v>
      </c>
      <c r="I18">
        <v>0</v>
      </c>
      <c r="J18" t="s">
        <v>18</v>
      </c>
      <c r="K18" t="s">
        <v>18</v>
      </c>
      <c r="L18" t="s">
        <v>18</v>
      </c>
      <c r="M18" t="s">
        <v>18</v>
      </c>
      <c r="O18">
        <v>26</v>
      </c>
      <c r="P18" t="s">
        <v>456</v>
      </c>
      <c r="Q18" s="8">
        <v>44902.534467592595</v>
      </c>
      <c r="R18" t="s">
        <v>457</v>
      </c>
      <c r="S18" t="s">
        <v>242</v>
      </c>
      <c r="T18">
        <v>1</v>
      </c>
      <c r="U18">
        <v>7.56</v>
      </c>
      <c r="V18" s="4">
        <v>106173</v>
      </c>
      <c r="W18">
        <v>0.59399999999999997</v>
      </c>
      <c r="X18" t="s">
        <v>18</v>
      </c>
      <c r="Y18" t="s">
        <v>18</v>
      </c>
      <c r="Z18" t="s">
        <v>18</v>
      </c>
      <c r="AA18" t="s">
        <v>18</v>
      </c>
      <c r="AC18">
        <v>1</v>
      </c>
      <c r="AE18">
        <v>26</v>
      </c>
      <c r="AF18" s="46"/>
      <c r="AG18" s="59">
        <f t="shared" si="0"/>
        <v>0.59399999999999997</v>
      </c>
    </row>
    <row r="19" spans="1:33" x14ac:dyDescent="0.3">
      <c r="A19">
        <v>27</v>
      </c>
      <c r="B19" t="s">
        <v>458</v>
      </c>
      <c r="C19" s="8">
        <v>44902.543842592589</v>
      </c>
      <c r="D19" t="s">
        <v>459</v>
      </c>
      <c r="E19" t="s">
        <v>242</v>
      </c>
      <c r="F19">
        <v>1</v>
      </c>
      <c r="G19">
        <v>3.0059999999999998</v>
      </c>
      <c r="H19" s="4">
        <v>19939098</v>
      </c>
      <c r="I19">
        <v>0</v>
      </c>
      <c r="J19" t="s">
        <v>18</v>
      </c>
      <c r="K19" t="s">
        <v>18</v>
      </c>
      <c r="L19" t="s">
        <v>18</v>
      </c>
      <c r="M19" t="s">
        <v>18</v>
      </c>
      <c r="O19">
        <v>27</v>
      </c>
      <c r="P19" t="s">
        <v>458</v>
      </c>
      <c r="Q19" s="8">
        <v>44902.543842592589</v>
      </c>
      <c r="R19" t="s">
        <v>459</v>
      </c>
      <c r="S19" t="s">
        <v>242</v>
      </c>
      <c r="T19">
        <v>1</v>
      </c>
      <c r="U19">
        <v>7.556</v>
      </c>
      <c r="V19" s="4">
        <v>45935</v>
      </c>
      <c r="W19">
        <v>0.25700000000000001</v>
      </c>
      <c r="X19" t="s">
        <v>18</v>
      </c>
      <c r="Y19" t="s">
        <v>18</v>
      </c>
      <c r="Z19" t="s">
        <v>18</v>
      </c>
      <c r="AA19" t="s">
        <v>18</v>
      </c>
      <c r="AC19">
        <v>1</v>
      </c>
      <c r="AE19">
        <v>27</v>
      </c>
      <c r="AF19" s="46"/>
      <c r="AG19" s="59">
        <f t="shared" si="0"/>
        <v>0.25700000000000001</v>
      </c>
    </row>
    <row r="20" spans="1:33" x14ac:dyDescent="0.3">
      <c r="A20">
        <v>28</v>
      </c>
      <c r="B20" t="s">
        <v>460</v>
      </c>
      <c r="C20" s="8">
        <v>44902.553240740737</v>
      </c>
      <c r="D20" t="s">
        <v>461</v>
      </c>
      <c r="E20" t="s">
        <v>242</v>
      </c>
      <c r="F20">
        <v>1</v>
      </c>
      <c r="G20">
        <v>3.004</v>
      </c>
      <c r="H20" s="4">
        <v>20566022</v>
      </c>
      <c r="I20">
        <v>0</v>
      </c>
      <c r="J20" t="s">
        <v>18</v>
      </c>
      <c r="K20" t="s">
        <v>18</v>
      </c>
      <c r="L20" t="s">
        <v>18</v>
      </c>
      <c r="M20" t="s">
        <v>18</v>
      </c>
      <c r="O20">
        <v>28</v>
      </c>
      <c r="P20" t="s">
        <v>460</v>
      </c>
      <c r="Q20" s="8">
        <v>44902.553240740737</v>
      </c>
      <c r="R20" t="s">
        <v>461</v>
      </c>
      <c r="S20" t="s">
        <v>242</v>
      </c>
      <c r="T20">
        <v>1</v>
      </c>
      <c r="U20">
        <v>7.5549999999999997</v>
      </c>
      <c r="V20" s="4">
        <v>51845</v>
      </c>
      <c r="W20">
        <v>0.28999999999999998</v>
      </c>
      <c r="X20" t="s">
        <v>18</v>
      </c>
      <c r="Y20" t="s">
        <v>18</v>
      </c>
      <c r="Z20" t="s">
        <v>18</v>
      </c>
      <c r="AA20" t="s">
        <v>18</v>
      </c>
      <c r="AC20">
        <v>1</v>
      </c>
      <c r="AE20">
        <v>28</v>
      </c>
      <c r="AF20" s="46"/>
      <c r="AG20" s="59">
        <f t="shared" si="0"/>
        <v>0.28999999999999998</v>
      </c>
    </row>
    <row r="21" spans="1:33" x14ac:dyDescent="0.3">
      <c r="A21">
        <v>29</v>
      </c>
      <c r="B21" t="s">
        <v>462</v>
      </c>
      <c r="C21" s="8">
        <v>44902.562604166669</v>
      </c>
      <c r="D21" t="s">
        <v>463</v>
      </c>
      <c r="E21" t="s">
        <v>242</v>
      </c>
      <c r="F21">
        <v>1</v>
      </c>
      <c r="G21">
        <v>3.0070000000000001</v>
      </c>
      <c r="H21" s="4">
        <v>20398039</v>
      </c>
      <c r="I21">
        <v>0</v>
      </c>
      <c r="J21" t="s">
        <v>18</v>
      </c>
      <c r="K21" t="s">
        <v>18</v>
      </c>
      <c r="L21" t="s">
        <v>18</v>
      </c>
      <c r="M21" t="s">
        <v>18</v>
      </c>
      <c r="O21">
        <v>29</v>
      </c>
      <c r="P21" t="s">
        <v>462</v>
      </c>
      <c r="Q21" s="8">
        <v>44902.562604166669</v>
      </c>
      <c r="R21" t="s">
        <v>463</v>
      </c>
      <c r="S21" t="s">
        <v>242</v>
      </c>
      <c r="T21">
        <v>1</v>
      </c>
      <c r="U21">
        <v>7.55</v>
      </c>
      <c r="V21" s="4">
        <v>46335</v>
      </c>
      <c r="W21">
        <v>0.25900000000000001</v>
      </c>
      <c r="X21" t="s">
        <v>18</v>
      </c>
      <c r="Y21" t="s">
        <v>18</v>
      </c>
      <c r="Z21" t="s">
        <v>18</v>
      </c>
      <c r="AA21" t="s">
        <v>18</v>
      </c>
      <c r="AC21">
        <v>1</v>
      </c>
      <c r="AE21">
        <v>29</v>
      </c>
      <c r="AF21" s="46"/>
      <c r="AG21" s="59">
        <f t="shared" si="0"/>
        <v>0.25900000000000001</v>
      </c>
    </row>
    <row r="22" spans="1:33" x14ac:dyDescent="0.3">
      <c r="A22">
        <v>30</v>
      </c>
      <c r="B22" t="s">
        <v>464</v>
      </c>
      <c r="C22" s="8">
        <v>44902.57199074074</v>
      </c>
      <c r="D22" t="s">
        <v>465</v>
      </c>
      <c r="E22" t="s">
        <v>242</v>
      </c>
      <c r="F22">
        <v>1</v>
      </c>
      <c r="G22">
        <v>3.0049999999999999</v>
      </c>
      <c r="H22" s="4">
        <v>20978401</v>
      </c>
      <c r="I22">
        <v>0</v>
      </c>
      <c r="J22" t="s">
        <v>18</v>
      </c>
      <c r="K22" t="s">
        <v>18</v>
      </c>
      <c r="L22" t="s">
        <v>18</v>
      </c>
      <c r="M22" t="s">
        <v>18</v>
      </c>
      <c r="O22">
        <v>30</v>
      </c>
      <c r="P22" t="s">
        <v>464</v>
      </c>
      <c r="Q22" s="8">
        <v>44902.57199074074</v>
      </c>
      <c r="R22" t="s">
        <v>465</v>
      </c>
      <c r="S22" t="s">
        <v>242</v>
      </c>
      <c r="T22">
        <v>1</v>
      </c>
      <c r="U22">
        <v>7.5529999999999999</v>
      </c>
      <c r="V22" s="4">
        <v>71833</v>
      </c>
      <c r="W22">
        <v>0.40200000000000002</v>
      </c>
      <c r="X22" t="s">
        <v>18</v>
      </c>
      <c r="Y22" t="s">
        <v>18</v>
      </c>
      <c r="Z22" t="s">
        <v>18</v>
      </c>
      <c r="AA22" t="s">
        <v>18</v>
      </c>
      <c r="AC22">
        <v>1</v>
      </c>
      <c r="AE22">
        <v>30</v>
      </c>
      <c r="AF22" s="46"/>
      <c r="AG22" s="59">
        <f t="shared" si="0"/>
        <v>0.40200000000000002</v>
      </c>
    </row>
    <row r="23" spans="1:33" x14ac:dyDescent="0.3">
      <c r="A23">
        <v>31</v>
      </c>
      <c r="B23" t="s">
        <v>466</v>
      </c>
      <c r="C23" s="8">
        <v>44902.581377314818</v>
      </c>
      <c r="D23" t="s">
        <v>467</v>
      </c>
      <c r="E23" t="s">
        <v>242</v>
      </c>
      <c r="F23">
        <v>1</v>
      </c>
      <c r="G23">
        <v>2.9950000000000001</v>
      </c>
      <c r="H23" s="4">
        <v>20723958</v>
      </c>
      <c r="I23">
        <v>0</v>
      </c>
      <c r="J23" t="s">
        <v>18</v>
      </c>
      <c r="K23" t="s">
        <v>18</v>
      </c>
      <c r="L23" t="s">
        <v>18</v>
      </c>
      <c r="M23" t="s">
        <v>18</v>
      </c>
      <c r="O23">
        <v>31</v>
      </c>
      <c r="P23" t="s">
        <v>466</v>
      </c>
      <c r="Q23" s="8">
        <v>44902.581377314818</v>
      </c>
      <c r="R23" t="s">
        <v>467</v>
      </c>
      <c r="S23" t="s">
        <v>242</v>
      </c>
      <c r="T23">
        <v>1</v>
      </c>
      <c r="U23">
        <v>7.5490000000000004</v>
      </c>
      <c r="V23" s="4">
        <v>53368</v>
      </c>
      <c r="W23">
        <v>0.29799999999999999</v>
      </c>
      <c r="X23" t="s">
        <v>18</v>
      </c>
      <c r="Y23" t="s">
        <v>18</v>
      </c>
      <c r="Z23" t="s">
        <v>18</v>
      </c>
      <c r="AA23" t="s">
        <v>18</v>
      </c>
      <c r="AC23">
        <v>1</v>
      </c>
      <c r="AE23">
        <v>31</v>
      </c>
      <c r="AF23" s="46"/>
      <c r="AG23" s="59">
        <f t="shared" si="0"/>
        <v>0.29799999999999999</v>
      </c>
    </row>
    <row r="24" spans="1:33" x14ac:dyDescent="0.3">
      <c r="A24">
        <v>32</v>
      </c>
      <c r="B24" t="s">
        <v>468</v>
      </c>
      <c r="C24" s="8">
        <v>44902.590763888889</v>
      </c>
      <c r="D24" t="s">
        <v>469</v>
      </c>
      <c r="E24" t="s">
        <v>242</v>
      </c>
      <c r="F24">
        <v>1</v>
      </c>
      <c r="G24">
        <v>2.9969999999999999</v>
      </c>
      <c r="H24" s="4">
        <v>20097182</v>
      </c>
      <c r="I24">
        <v>0</v>
      </c>
      <c r="J24" t="s">
        <v>18</v>
      </c>
      <c r="K24" t="s">
        <v>18</v>
      </c>
      <c r="L24" t="s">
        <v>18</v>
      </c>
      <c r="M24" t="s">
        <v>18</v>
      </c>
      <c r="O24">
        <v>32</v>
      </c>
      <c r="P24" t="s">
        <v>468</v>
      </c>
      <c r="Q24" s="8">
        <v>44902.590763888889</v>
      </c>
      <c r="R24" t="s">
        <v>469</v>
      </c>
      <c r="S24" t="s">
        <v>242</v>
      </c>
      <c r="T24">
        <v>1</v>
      </c>
      <c r="U24">
        <v>7.5529999999999999</v>
      </c>
      <c r="V24" s="4">
        <v>54024</v>
      </c>
      <c r="W24">
        <v>0.30199999999999999</v>
      </c>
      <c r="X24" t="s">
        <v>18</v>
      </c>
      <c r="Y24" t="s">
        <v>18</v>
      </c>
      <c r="Z24" t="s">
        <v>18</v>
      </c>
      <c r="AA24" t="s">
        <v>18</v>
      </c>
      <c r="AC24">
        <v>1</v>
      </c>
      <c r="AE24">
        <v>32</v>
      </c>
      <c r="AF24" s="46"/>
      <c r="AG24" s="59">
        <f t="shared" si="0"/>
        <v>0.30199999999999999</v>
      </c>
    </row>
    <row r="25" spans="1:33" x14ac:dyDescent="0.3">
      <c r="A25">
        <v>33</v>
      </c>
      <c r="B25" t="s">
        <v>470</v>
      </c>
      <c r="C25" s="8">
        <v>44902.600138888891</v>
      </c>
      <c r="D25" t="s">
        <v>471</v>
      </c>
      <c r="E25" t="s">
        <v>242</v>
      </c>
      <c r="F25">
        <v>1</v>
      </c>
      <c r="G25">
        <v>3.0070000000000001</v>
      </c>
      <c r="H25" s="4">
        <v>20320704</v>
      </c>
      <c r="I25">
        <v>0</v>
      </c>
      <c r="J25" t="s">
        <v>18</v>
      </c>
      <c r="K25" t="s">
        <v>18</v>
      </c>
      <c r="L25" t="s">
        <v>18</v>
      </c>
      <c r="M25" t="s">
        <v>18</v>
      </c>
      <c r="O25">
        <v>33</v>
      </c>
      <c r="P25" t="s">
        <v>470</v>
      </c>
      <c r="Q25" s="8">
        <v>44902.600138888891</v>
      </c>
      <c r="R25" t="s">
        <v>471</v>
      </c>
      <c r="S25" t="s">
        <v>242</v>
      </c>
      <c r="T25">
        <v>1</v>
      </c>
      <c r="U25">
        <v>7.5510000000000002</v>
      </c>
      <c r="V25" s="4">
        <v>106772</v>
      </c>
      <c r="W25">
        <v>0.59799999999999998</v>
      </c>
      <c r="X25" t="s">
        <v>18</v>
      </c>
      <c r="Y25" t="s">
        <v>18</v>
      </c>
      <c r="Z25" t="s">
        <v>18</v>
      </c>
      <c r="AA25" t="s">
        <v>18</v>
      </c>
      <c r="AC25">
        <v>1</v>
      </c>
      <c r="AE25">
        <v>33</v>
      </c>
      <c r="AF25" s="46"/>
      <c r="AG25" s="59">
        <f t="shared" si="0"/>
        <v>0.59799999999999998</v>
      </c>
    </row>
    <row r="26" spans="1:33" x14ac:dyDescent="0.3">
      <c r="A26">
        <v>34</v>
      </c>
      <c r="B26" t="s">
        <v>472</v>
      </c>
      <c r="C26" s="8">
        <v>44902.609513888892</v>
      </c>
      <c r="D26" t="s">
        <v>473</v>
      </c>
      <c r="E26" t="s">
        <v>242</v>
      </c>
      <c r="F26">
        <v>1</v>
      </c>
      <c r="G26">
        <v>3.0110000000000001</v>
      </c>
      <c r="H26" s="4">
        <v>19723590</v>
      </c>
      <c r="I26">
        <v>0</v>
      </c>
      <c r="J26" t="s">
        <v>18</v>
      </c>
      <c r="K26" t="s">
        <v>18</v>
      </c>
      <c r="L26" t="s">
        <v>18</v>
      </c>
      <c r="M26" t="s">
        <v>18</v>
      </c>
      <c r="O26">
        <v>34</v>
      </c>
      <c r="P26" t="s">
        <v>472</v>
      </c>
      <c r="Q26" s="8">
        <v>44902.609513888892</v>
      </c>
      <c r="R26" t="s">
        <v>473</v>
      </c>
      <c r="S26" t="s">
        <v>242</v>
      </c>
      <c r="T26">
        <v>1</v>
      </c>
      <c r="U26">
        <v>7.56</v>
      </c>
      <c r="V26" s="4">
        <v>51018</v>
      </c>
      <c r="W26">
        <v>0.28499999999999998</v>
      </c>
      <c r="X26" t="s">
        <v>18</v>
      </c>
      <c r="Y26" t="s">
        <v>18</v>
      </c>
      <c r="Z26" t="s">
        <v>18</v>
      </c>
      <c r="AA26" t="s">
        <v>18</v>
      </c>
      <c r="AC26">
        <v>1</v>
      </c>
      <c r="AE26">
        <v>34</v>
      </c>
      <c r="AF26" s="46"/>
      <c r="AG26" s="59">
        <f t="shared" si="0"/>
        <v>0.28499999999999998</v>
      </c>
    </row>
    <row r="27" spans="1:33" x14ac:dyDescent="0.3">
      <c r="A27">
        <v>35</v>
      </c>
      <c r="B27" t="s">
        <v>474</v>
      </c>
      <c r="C27" s="8">
        <v>44902.618900462963</v>
      </c>
      <c r="D27" t="s">
        <v>475</v>
      </c>
      <c r="E27" t="s">
        <v>242</v>
      </c>
      <c r="F27">
        <v>1</v>
      </c>
      <c r="G27">
        <v>3.0030000000000001</v>
      </c>
      <c r="H27" s="4">
        <v>20377861</v>
      </c>
      <c r="I27">
        <v>0</v>
      </c>
      <c r="J27" t="s">
        <v>18</v>
      </c>
      <c r="K27" t="s">
        <v>18</v>
      </c>
      <c r="L27" t="s">
        <v>18</v>
      </c>
      <c r="M27" t="s">
        <v>18</v>
      </c>
      <c r="O27">
        <v>35</v>
      </c>
      <c r="P27" t="s">
        <v>474</v>
      </c>
      <c r="Q27" s="8">
        <v>44902.618900462963</v>
      </c>
      <c r="R27" t="s">
        <v>475</v>
      </c>
      <c r="S27" t="s">
        <v>242</v>
      </c>
      <c r="T27">
        <v>1</v>
      </c>
      <c r="U27">
        <v>7.5490000000000004</v>
      </c>
      <c r="V27" s="4">
        <v>57057</v>
      </c>
      <c r="W27">
        <v>0.31900000000000001</v>
      </c>
      <c r="X27" t="s">
        <v>18</v>
      </c>
      <c r="Y27" t="s">
        <v>18</v>
      </c>
      <c r="Z27" t="s">
        <v>18</v>
      </c>
      <c r="AA27" t="s">
        <v>18</v>
      </c>
      <c r="AC27">
        <v>1</v>
      </c>
      <c r="AE27">
        <v>35</v>
      </c>
      <c r="AF27" s="46"/>
      <c r="AG27" s="59">
        <f t="shared" si="0"/>
        <v>0.31900000000000001</v>
      </c>
    </row>
    <row r="28" spans="1:33" x14ac:dyDescent="0.3">
      <c r="A28">
        <v>36</v>
      </c>
      <c r="B28" t="s">
        <v>476</v>
      </c>
      <c r="C28" s="8">
        <v>44902.628287037034</v>
      </c>
      <c r="D28" t="s">
        <v>477</v>
      </c>
      <c r="E28" t="s">
        <v>242</v>
      </c>
      <c r="F28">
        <v>1</v>
      </c>
      <c r="G28">
        <v>2.9969999999999999</v>
      </c>
      <c r="H28" s="4">
        <v>20582893</v>
      </c>
      <c r="I28">
        <v>0</v>
      </c>
      <c r="J28" t="s">
        <v>18</v>
      </c>
      <c r="K28" t="s">
        <v>18</v>
      </c>
      <c r="L28" t="s">
        <v>18</v>
      </c>
      <c r="M28" t="s">
        <v>18</v>
      </c>
      <c r="O28">
        <v>36</v>
      </c>
      <c r="P28" t="s">
        <v>476</v>
      </c>
      <c r="Q28" s="8">
        <v>44902.628287037034</v>
      </c>
      <c r="R28" t="s">
        <v>477</v>
      </c>
      <c r="S28" t="s">
        <v>242</v>
      </c>
      <c r="T28">
        <v>1</v>
      </c>
      <c r="U28">
        <v>7.548</v>
      </c>
      <c r="V28" s="4">
        <v>121226</v>
      </c>
      <c r="W28">
        <v>0.67900000000000005</v>
      </c>
      <c r="X28" t="s">
        <v>18</v>
      </c>
      <c r="Y28" t="s">
        <v>18</v>
      </c>
      <c r="Z28" t="s">
        <v>18</v>
      </c>
      <c r="AA28" t="s">
        <v>18</v>
      </c>
      <c r="AC28">
        <v>1</v>
      </c>
      <c r="AE28">
        <v>36</v>
      </c>
      <c r="AF28" s="46"/>
      <c r="AG28" s="59">
        <f t="shared" si="0"/>
        <v>0.67900000000000005</v>
      </c>
    </row>
    <row r="29" spans="1:33" x14ac:dyDescent="0.3">
      <c r="A29">
        <v>37</v>
      </c>
      <c r="B29" t="s">
        <v>478</v>
      </c>
      <c r="C29" s="8">
        <v>44902.637673611112</v>
      </c>
      <c r="D29" t="s">
        <v>479</v>
      </c>
      <c r="E29" t="s">
        <v>242</v>
      </c>
      <c r="F29">
        <v>1</v>
      </c>
      <c r="G29">
        <v>3.008</v>
      </c>
      <c r="H29" s="4">
        <v>20022826</v>
      </c>
      <c r="I29">
        <v>0</v>
      </c>
      <c r="J29" t="s">
        <v>18</v>
      </c>
      <c r="K29" t="s">
        <v>18</v>
      </c>
      <c r="L29" t="s">
        <v>18</v>
      </c>
      <c r="M29" t="s">
        <v>18</v>
      </c>
      <c r="O29">
        <v>37</v>
      </c>
      <c r="P29" t="s">
        <v>478</v>
      </c>
      <c r="Q29" s="8">
        <v>44902.637673611112</v>
      </c>
      <c r="R29" t="s">
        <v>479</v>
      </c>
      <c r="S29" t="s">
        <v>242</v>
      </c>
      <c r="T29">
        <v>1</v>
      </c>
      <c r="U29">
        <v>7.5510000000000002</v>
      </c>
      <c r="V29" s="4">
        <v>195186</v>
      </c>
      <c r="W29">
        <v>1.095</v>
      </c>
      <c r="X29" t="s">
        <v>18</v>
      </c>
      <c r="Y29" t="s">
        <v>18</v>
      </c>
      <c r="Z29" t="s">
        <v>18</v>
      </c>
      <c r="AA29" t="s">
        <v>18</v>
      </c>
      <c r="AC29">
        <v>1</v>
      </c>
      <c r="AE29">
        <v>37</v>
      </c>
      <c r="AF29" s="46"/>
      <c r="AG29" s="59">
        <f t="shared" si="0"/>
        <v>1.095</v>
      </c>
    </row>
    <row r="30" spans="1:33" x14ac:dyDescent="0.3">
      <c r="A30">
        <v>38</v>
      </c>
      <c r="B30" t="s">
        <v>480</v>
      </c>
      <c r="C30" s="8">
        <v>44902.64707175926</v>
      </c>
      <c r="D30" t="s">
        <v>481</v>
      </c>
      <c r="E30" t="s">
        <v>242</v>
      </c>
      <c r="F30">
        <v>1</v>
      </c>
      <c r="G30">
        <v>3.008</v>
      </c>
      <c r="H30" s="4">
        <v>20567002</v>
      </c>
      <c r="I30">
        <v>0</v>
      </c>
      <c r="J30" t="s">
        <v>18</v>
      </c>
      <c r="K30" t="s">
        <v>18</v>
      </c>
      <c r="L30" t="s">
        <v>18</v>
      </c>
      <c r="M30" t="s">
        <v>18</v>
      </c>
      <c r="O30">
        <v>38</v>
      </c>
      <c r="P30" t="s">
        <v>480</v>
      </c>
      <c r="Q30" s="8">
        <v>44902.64707175926</v>
      </c>
      <c r="R30" t="s">
        <v>481</v>
      </c>
      <c r="S30" t="s">
        <v>242</v>
      </c>
      <c r="T30">
        <v>1</v>
      </c>
      <c r="U30">
        <v>7.5590000000000002</v>
      </c>
      <c r="V30" s="4">
        <v>57433</v>
      </c>
      <c r="W30">
        <v>0.32100000000000001</v>
      </c>
      <c r="X30" t="s">
        <v>18</v>
      </c>
      <c r="Y30" t="s">
        <v>18</v>
      </c>
      <c r="Z30" t="s">
        <v>18</v>
      </c>
      <c r="AA30" t="s">
        <v>18</v>
      </c>
      <c r="AC30">
        <v>1</v>
      </c>
      <c r="AE30">
        <v>38</v>
      </c>
      <c r="AF30" s="46"/>
      <c r="AG30" s="59">
        <f t="shared" si="0"/>
        <v>0.32100000000000001</v>
      </c>
    </row>
    <row r="31" spans="1:33" x14ac:dyDescent="0.3">
      <c r="A31">
        <v>39</v>
      </c>
      <c r="B31" t="s">
        <v>482</v>
      </c>
      <c r="C31" s="8">
        <v>44902.656481481485</v>
      </c>
      <c r="D31" t="s">
        <v>483</v>
      </c>
      <c r="E31" t="s">
        <v>242</v>
      </c>
      <c r="F31">
        <v>1</v>
      </c>
      <c r="G31">
        <v>2.9980000000000002</v>
      </c>
      <c r="H31" s="4">
        <v>20086311</v>
      </c>
      <c r="I31">
        <v>0</v>
      </c>
      <c r="J31" t="s">
        <v>18</v>
      </c>
      <c r="K31" t="s">
        <v>18</v>
      </c>
      <c r="L31" t="s">
        <v>18</v>
      </c>
      <c r="M31" t="s">
        <v>18</v>
      </c>
      <c r="O31">
        <v>39</v>
      </c>
      <c r="P31" t="s">
        <v>482</v>
      </c>
      <c r="Q31" s="8">
        <v>44902.656481481485</v>
      </c>
      <c r="R31" t="s">
        <v>483</v>
      </c>
      <c r="S31" t="s">
        <v>242</v>
      </c>
      <c r="T31">
        <v>1</v>
      </c>
      <c r="U31">
        <v>7.56</v>
      </c>
      <c r="V31" s="4">
        <v>47453</v>
      </c>
      <c r="W31">
        <v>0.26500000000000001</v>
      </c>
      <c r="X31" t="s">
        <v>18</v>
      </c>
      <c r="Y31" t="s">
        <v>18</v>
      </c>
      <c r="Z31" t="s">
        <v>18</v>
      </c>
      <c r="AA31" t="s">
        <v>18</v>
      </c>
      <c r="AC31">
        <v>1</v>
      </c>
      <c r="AE31">
        <v>39</v>
      </c>
      <c r="AF31" s="46"/>
      <c r="AG31" s="59">
        <f t="shared" si="0"/>
        <v>0.26500000000000001</v>
      </c>
    </row>
    <row r="32" spans="1:33" x14ac:dyDescent="0.3">
      <c r="A32">
        <v>40</v>
      </c>
      <c r="B32" t="s">
        <v>484</v>
      </c>
      <c r="C32" s="8">
        <v>44902.665868055556</v>
      </c>
      <c r="D32" t="s">
        <v>485</v>
      </c>
      <c r="E32" t="s">
        <v>242</v>
      </c>
      <c r="F32">
        <v>1</v>
      </c>
      <c r="G32">
        <v>3.0030000000000001</v>
      </c>
      <c r="H32" s="4">
        <v>20506562</v>
      </c>
      <c r="I32">
        <v>0</v>
      </c>
      <c r="J32" t="s">
        <v>18</v>
      </c>
      <c r="K32" t="s">
        <v>18</v>
      </c>
      <c r="L32" t="s">
        <v>18</v>
      </c>
      <c r="M32" t="s">
        <v>18</v>
      </c>
      <c r="O32">
        <v>40</v>
      </c>
      <c r="P32" t="s">
        <v>484</v>
      </c>
      <c r="Q32" s="8">
        <v>44902.665868055556</v>
      </c>
      <c r="R32" t="s">
        <v>485</v>
      </c>
      <c r="S32" t="s">
        <v>242</v>
      </c>
      <c r="T32">
        <v>1</v>
      </c>
      <c r="U32">
        <v>7.5529999999999999</v>
      </c>
      <c r="V32" s="4">
        <v>68788</v>
      </c>
      <c r="W32">
        <v>0.38500000000000001</v>
      </c>
      <c r="X32" t="s">
        <v>18</v>
      </c>
      <c r="Y32" t="s">
        <v>18</v>
      </c>
      <c r="Z32" t="s">
        <v>18</v>
      </c>
      <c r="AA32" t="s">
        <v>18</v>
      </c>
      <c r="AC32">
        <v>1</v>
      </c>
      <c r="AE32">
        <v>40</v>
      </c>
      <c r="AF32" s="46"/>
      <c r="AG32" s="59">
        <f t="shared" si="0"/>
        <v>0.38500000000000001</v>
      </c>
    </row>
    <row r="33" spans="1:33" x14ac:dyDescent="0.3">
      <c r="A33">
        <v>41</v>
      </c>
      <c r="B33" t="s">
        <v>486</v>
      </c>
      <c r="C33" s="8">
        <v>44902.67527777778</v>
      </c>
      <c r="D33" t="s">
        <v>487</v>
      </c>
      <c r="E33" t="s">
        <v>242</v>
      </c>
      <c r="F33">
        <v>1</v>
      </c>
      <c r="G33">
        <v>3.0089999999999999</v>
      </c>
      <c r="H33" s="4">
        <v>20100226</v>
      </c>
      <c r="I33">
        <v>0</v>
      </c>
      <c r="J33" t="s">
        <v>18</v>
      </c>
      <c r="K33" t="s">
        <v>18</v>
      </c>
      <c r="L33" t="s">
        <v>18</v>
      </c>
      <c r="M33" t="s">
        <v>18</v>
      </c>
      <c r="O33">
        <v>41</v>
      </c>
      <c r="P33" t="s">
        <v>486</v>
      </c>
      <c r="Q33" s="8">
        <v>44902.67527777778</v>
      </c>
      <c r="R33" t="s">
        <v>487</v>
      </c>
      <c r="S33" t="s">
        <v>242</v>
      </c>
      <c r="T33">
        <v>1</v>
      </c>
      <c r="U33">
        <v>7.5529999999999999</v>
      </c>
      <c r="V33" s="4">
        <v>100657</v>
      </c>
      <c r="W33">
        <v>0.56299999999999994</v>
      </c>
      <c r="X33" t="s">
        <v>18</v>
      </c>
      <c r="Y33" t="s">
        <v>18</v>
      </c>
      <c r="Z33" t="s">
        <v>18</v>
      </c>
      <c r="AA33" t="s">
        <v>18</v>
      </c>
      <c r="AC33">
        <v>1</v>
      </c>
      <c r="AE33">
        <v>41</v>
      </c>
      <c r="AF33" s="46"/>
      <c r="AG33" s="59">
        <f t="shared" si="0"/>
        <v>0.56299999999999994</v>
      </c>
    </row>
    <row r="34" spans="1:33" x14ac:dyDescent="0.3">
      <c r="A34">
        <v>42</v>
      </c>
      <c r="B34" t="s">
        <v>488</v>
      </c>
      <c r="C34" s="8">
        <v>44902.684664351851</v>
      </c>
      <c r="D34" t="s">
        <v>489</v>
      </c>
      <c r="E34" t="s">
        <v>242</v>
      </c>
      <c r="F34">
        <v>1</v>
      </c>
      <c r="G34">
        <v>3.0070000000000001</v>
      </c>
      <c r="H34" s="4">
        <v>20281865</v>
      </c>
      <c r="I34">
        <v>0</v>
      </c>
      <c r="J34" t="s">
        <v>18</v>
      </c>
      <c r="K34" t="s">
        <v>18</v>
      </c>
      <c r="L34" t="s">
        <v>18</v>
      </c>
      <c r="M34" t="s">
        <v>18</v>
      </c>
      <c r="O34">
        <v>42</v>
      </c>
      <c r="P34" t="s">
        <v>488</v>
      </c>
      <c r="Q34" s="8">
        <v>44902.684664351851</v>
      </c>
      <c r="R34" t="s">
        <v>489</v>
      </c>
      <c r="S34" t="s">
        <v>242</v>
      </c>
      <c r="T34">
        <v>1</v>
      </c>
      <c r="U34">
        <v>7.5540000000000003</v>
      </c>
      <c r="V34" s="4">
        <v>64799</v>
      </c>
      <c r="W34">
        <v>0.36199999999999999</v>
      </c>
      <c r="X34" t="s">
        <v>18</v>
      </c>
      <c r="Y34" t="s">
        <v>18</v>
      </c>
      <c r="Z34" t="s">
        <v>18</v>
      </c>
      <c r="AA34" t="s">
        <v>18</v>
      </c>
      <c r="AC34">
        <v>1</v>
      </c>
      <c r="AE34">
        <v>42</v>
      </c>
      <c r="AF34" s="46"/>
      <c r="AG34" s="59">
        <f t="shared" si="0"/>
        <v>0.36199999999999999</v>
      </c>
    </row>
    <row r="35" spans="1:33" x14ac:dyDescent="0.3">
      <c r="A35">
        <v>43</v>
      </c>
      <c r="B35" t="s">
        <v>490</v>
      </c>
      <c r="C35" s="8">
        <v>44902.694062499999</v>
      </c>
      <c r="D35" t="s">
        <v>491</v>
      </c>
      <c r="E35" t="s">
        <v>242</v>
      </c>
      <c r="F35">
        <v>1</v>
      </c>
      <c r="G35">
        <v>3.0089999999999999</v>
      </c>
      <c r="H35" s="4">
        <v>19664753</v>
      </c>
      <c r="I35">
        <v>0</v>
      </c>
      <c r="J35" t="s">
        <v>18</v>
      </c>
      <c r="K35" t="s">
        <v>18</v>
      </c>
      <c r="L35" t="s">
        <v>18</v>
      </c>
      <c r="M35" t="s">
        <v>18</v>
      </c>
      <c r="O35">
        <v>43</v>
      </c>
      <c r="P35" t="s">
        <v>490</v>
      </c>
      <c r="Q35" s="8">
        <v>44902.694062499999</v>
      </c>
      <c r="R35" t="s">
        <v>491</v>
      </c>
      <c r="S35" t="s">
        <v>242</v>
      </c>
      <c r="T35">
        <v>1</v>
      </c>
      <c r="U35">
        <v>7.5510000000000002</v>
      </c>
      <c r="V35" s="4">
        <v>67427</v>
      </c>
      <c r="W35">
        <v>0.377</v>
      </c>
      <c r="X35" t="s">
        <v>18</v>
      </c>
      <c r="Y35" t="s">
        <v>18</v>
      </c>
      <c r="Z35" t="s">
        <v>18</v>
      </c>
      <c r="AA35" t="s">
        <v>18</v>
      </c>
      <c r="AC35">
        <v>1</v>
      </c>
      <c r="AE35">
        <v>43</v>
      </c>
      <c r="AF35" s="46"/>
      <c r="AG35" s="59">
        <f t="shared" si="0"/>
        <v>0.377</v>
      </c>
    </row>
    <row r="36" spans="1:33" x14ac:dyDescent="0.3">
      <c r="A36">
        <v>44</v>
      </c>
      <c r="B36" t="s">
        <v>492</v>
      </c>
      <c r="C36" s="8">
        <v>44902.703460648147</v>
      </c>
      <c r="D36" t="s">
        <v>493</v>
      </c>
      <c r="E36" t="s">
        <v>242</v>
      </c>
      <c r="F36">
        <v>1</v>
      </c>
      <c r="G36">
        <v>3.0070000000000001</v>
      </c>
      <c r="H36" s="4">
        <v>20296244</v>
      </c>
      <c r="I36">
        <v>0</v>
      </c>
      <c r="J36" t="s">
        <v>18</v>
      </c>
      <c r="K36" t="s">
        <v>18</v>
      </c>
      <c r="L36" t="s">
        <v>18</v>
      </c>
      <c r="M36" t="s">
        <v>18</v>
      </c>
      <c r="O36">
        <v>44</v>
      </c>
      <c r="P36" t="s">
        <v>492</v>
      </c>
      <c r="Q36" s="8">
        <v>44902.703460648147</v>
      </c>
      <c r="R36" t="s">
        <v>493</v>
      </c>
      <c r="S36" t="s">
        <v>242</v>
      </c>
      <c r="T36">
        <v>1</v>
      </c>
      <c r="U36">
        <v>7.556</v>
      </c>
      <c r="V36" s="4">
        <v>76377</v>
      </c>
      <c r="W36">
        <v>0.42699999999999999</v>
      </c>
      <c r="X36" t="s">
        <v>18</v>
      </c>
      <c r="Y36" t="s">
        <v>18</v>
      </c>
      <c r="Z36" t="s">
        <v>18</v>
      </c>
      <c r="AA36" t="s">
        <v>18</v>
      </c>
      <c r="AC36">
        <v>1</v>
      </c>
      <c r="AE36">
        <v>44</v>
      </c>
      <c r="AF36" s="46"/>
      <c r="AG36" s="59">
        <f t="shared" si="0"/>
        <v>0.42699999999999999</v>
      </c>
    </row>
    <row r="37" spans="1:33" x14ac:dyDescent="0.3">
      <c r="A37">
        <v>45</v>
      </c>
      <c r="B37" t="s">
        <v>494</v>
      </c>
      <c r="C37" s="8">
        <v>44902.712858796294</v>
      </c>
      <c r="D37" t="s">
        <v>495</v>
      </c>
      <c r="E37" t="s">
        <v>242</v>
      </c>
      <c r="F37">
        <v>1</v>
      </c>
      <c r="G37">
        <v>2.9940000000000002</v>
      </c>
      <c r="H37" s="4">
        <v>21069215</v>
      </c>
      <c r="I37">
        <v>0</v>
      </c>
      <c r="J37" t="s">
        <v>18</v>
      </c>
      <c r="K37" t="s">
        <v>18</v>
      </c>
      <c r="L37" t="s">
        <v>18</v>
      </c>
      <c r="M37" t="s">
        <v>18</v>
      </c>
      <c r="O37">
        <v>45</v>
      </c>
      <c r="P37" t="s">
        <v>494</v>
      </c>
      <c r="Q37" s="8">
        <v>44902.712858796294</v>
      </c>
      <c r="R37" t="s">
        <v>495</v>
      </c>
      <c r="S37" t="s">
        <v>242</v>
      </c>
      <c r="T37">
        <v>1</v>
      </c>
      <c r="U37">
        <v>7.5510000000000002</v>
      </c>
      <c r="V37" s="4">
        <v>67852</v>
      </c>
      <c r="W37">
        <v>0.38</v>
      </c>
      <c r="X37" t="s">
        <v>18</v>
      </c>
      <c r="Y37" t="s">
        <v>18</v>
      </c>
      <c r="Z37" t="s">
        <v>18</v>
      </c>
      <c r="AA37" t="s">
        <v>18</v>
      </c>
      <c r="AC37">
        <v>1</v>
      </c>
      <c r="AE37">
        <v>45</v>
      </c>
      <c r="AF37" s="46"/>
      <c r="AG37" s="59">
        <f t="shared" si="0"/>
        <v>0.38</v>
      </c>
    </row>
    <row r="38" spans="1:33" x14ac:dyDescent="0.3">
      <c r="A38">
        <v>46</v>
      </c>
      <c r="B38" t="s">
        <v>496</v>
      </c>
      <c r="C38" s="8">
        <v>44902.722256944442</v>
      </c>
      <c r="D38" t="s">
        <v>497</v>
      </c>
      <c r="E38" t="s">
        <v>242</v>
      </c>
      <c r="F38">
        <v>1</v>
      </c>
      <c r="G38">
        <v>3.0049999999999999</v>
      </c>
      <c r="H38" s="4">
        <v>20292826</v>
      </c>
      <c r="I38">
        <v>0</v>
      </c>
      <c r="J38" t="s">
        <v>18</v>
      </c>
      <c r="K38" t="s">
        <v>18</v>
      </c>
      <c r="L38" t="s">
        <v>18</v>
      </c>
      <c r="M38" t="s">
        <v>18</v>
      </c>
      <c r="O38">
        <v>46</v>
      </c>
      <c r="P38" t="s">
        <v>496</v>
      </c>
      <c r="Q38" s="8">
        <v>44902.722256944442</v>
      </c>
      <c r="R38" t="s">
        <v>497</v>
      </c>
      <c r="S38" t="s">
        <v>242</v>
      </c>
      <c r="T38">
        <v>1</v>
      </c>
      <c r="U38">
        <v>7.5519999999999996</v>
      </c>
      <c r="V38" s="4">
        <v>58688</v>
      </c>
      <c r="W38">
        <v>0.32800000000000001</v>
      </c>
      <c r="X38" t="s">
        <v>18</v>
      </c>
      <c r="Y38" t="s">
        <v>18</v>
      </c>
      <c r="Z38" t="s">
        <v>18</v>
      </c>
      <c r="AA38" t="s">
        <v>18</v>
      </c>
      <c r="AC38">
        <v>1</v>
      </c>
      <c r="AE38">
        <v>46</v>
      </c>
      <c r="AF38" s="46"/>
      <c r="AG38" s="59">
        <f t="shared" si="0"/>
        <v>0.32800000000000001</v>
      </c>
    </row>
    <row r="39" spans="1:33" x14ac:dyDescent="0.3">
      <c r="A39">
        <v>47</v>
      </c>
      <c r="B39" t="s">
        <v>498</v>
      </c>
      <c r="C39" s="8">
        <v>44902.73164351852</v>
      </c>
      <c r="D39" t="s">
        <v>499</v>
      </c>
      <c r="E39" t="s">
        <v>242</v>
      </c>
      <c r="F39">
        <v>1</v>
      </c>
      <c r="G39">
        <v>3.0049999999999999</v>
      </c>
      <c r="H39" s="4">
        <v>20504515</v>
      </c>
      <c r="I39">
        <v>0</v>
      </c>
      <c r="J39" t="s">
        <v>18</v>
      </c>
      <c r="K39" t="s">
        <v>18</v>
      </c>
      <c r="L39" t="s">
        <v>18</v>
      </c>
      <c r="M39" t="s">
        <v>18</v>
      </c>
      <c r="O39">
        <v>47</v>
      </c>
      <c r="P39" t="s">
        <v>498</v>
      </c>
      <c r="Q39" s="8">
        <v>44902.73164351852</v>
      </c>
      <c r="R39" t="s">
        <v>499</v>
      </c>
      <c r="S39" t="s">
        <v>242</v>
      </c>
      <c r="T39">
        <v>1</v>
      </c>
      <c r="U39">
        <v>7.5519999999999996</v>
      </c>
      <c r="V39" s="4">
        <v>71943</v>
      </c>
      <c r="W39">
        <v>0.40300000000000002</v>
      </c>
      <c r="X39" t="s">
        <v>18</v>
      </c>
      <c r="Y39" t="s">
        <v>18</v>
      </c>
      <c r="Z39" t="s">
        <v>18</v>
      </c>
      <c r="AA39" t="s">
        <v>18</v>
      </c>
      <c r="AC39">
        <v>1</v>
      </c>
      <c r="AE39">
        <v>47</v>
      </c>
      <c r="AF39" s="46"/>
      <c r="AG39" s="59">
        <f t="shared" si="0"/>
        <v>0.40300000000000002</v>
      </c>
    </row>
    <row r="40" spans="1:33" x14ac:dyDescent="0.3">
      <c r="A40">
        <v>48</v>
      </c>
      <c r="B40" t="s">
        <v>500</v>
      </c>
      <c r="C40" s="8">
        <v>44902.741041666668</v>
      </c>
      <c r="D40" t="s">
        <v>501</v>
      </c>
      <c r="E40" t="s">
        <v>242</v>
      </c>
      <c r="F40">
        <v>1</v>
      </c>
      <c r="G40">
        <v>3.0059999999999998</v>
      </c>
      <c r="H40" s="4">
        <v>19601938</v>
      </c>
      <c r="I40">
        <v>0</v>
      </c>
      <c r="J40" t="s">
        <v>18</v>
      </c>
      <c r="K40" t="s">
        <v>18</v>
      </c>
      <c r="L40" t="s">
        <v>18</v>
      </c>
      <c r="M40" t="s">
        <v>18</v>
      </c>
      <c r="O40">
        <v>48</v>
      </c>
      <c r="P40" t="s">
        <v>500</v>
      </c>
      <c r="Q40" s="8">
        <v>44902.741041666668</v>
      </c>
      <c r="R40" t="s">
        <v>501</v>
      </c>
      <c r="S40" t="s">
        <v>242</v>
      </c>
      <c r="T40">
        <v>1</v>
      </c>
      <c r="U40">
        <v>7.5510000000000002</v>
      </c>
      <c r="V40" s="4">
        <v>60228</v>
      </c>
      <c r="W40">
        <v>0.33700000000000002</v>
      </c>
      <c r="X40" t="s">
        <v>18</v>
      </c>
      <c r="Y40" t="s">
        <v>18</v>
      </c>
      <c r="Z40" t="s">
        <v>18</v>
      </c>
      <c r="AA40" t="s">
        <v>18</v>
      </c>
      <c r="AC40">
        <v>1</v>
      </c>
      <c r="AE40">
        <v>48</v>
      </c>
      <c r="AF40" s="46"/>
      <c r="AG40" s="59">
        <f t="shared" si="0"/>
        <v>0.33700000000000002</v>
      </c>
    </row>
    <row r="41" spans="1:33" x14ac:dyDescent="0.3">
      <c r="A41">
        <v>49</v>
      </c>
      <c r="B41" t="s">
        <v>502</v>
      </c>
      <c r="C41" s="8">
        <v>44902.750439814816</v>
      </c>
      <c r="D41" t="s">
        <v>503</v>
      </c>
      <c r="E41" t="s">
        <v>242</v>
      </c>
      <c r="F41">
        <v>1</v>
      </c>
      <c r="G41">
        <v>3.01</v>
      </c>
      <c r="H41" s="4">
        <v>19729989</v>
      </c>
      <c r="I41">
        <v>0</v>
      </c>
      <c r="J41" t="s">
        <v>18</v>
      </c>
      <c r="K41" t="s">
        <v>18</v>
      </c>
      <c r="L41" t="s">
        <v>18</v>
      </c>
      <c r="M41" t="s">
        <v>18</v>
      </c>
      <c r="O41">
        <v>49</v>
      </c>
      <c r="P41" t="s">
        <v>502</v>
      </c>
      <c r="Q41" s="8">
        <v>44902.750439814816</v>
      </c>
      <c r="R41" t="s">
        <v>503</v>
      </c>
      <c r="S41" t="s">
        <v>242</v>
      </c>
      <c r="T41">
        <v>1</v>
      </c>
      <c r="U41">
        <v>7.5529999999999999</v>
      </c>
      <c r="V41" s="4">
        <v>86091</v>
      </c>
      <c r="W41">
        <v>0.48199999999999998</v>
      </c>
      <c r="X41" t="s">
        <v>18</v>
      </c>
      <c r="Y41" t="s">
        <v>18</v>
      </c>
      <c r="Z41" t="s">
        <v>18</v>
      </c>
      <c r="AA41" t="s">
        <v>18</v>
      </c>
      <c r="AC41">
        <v>1</v>
      </c>
      <c r="AE41">
        <v>49</v>
      </c>
      <c r="AF41" s="46"/>
      <c r="AG41" s="59">
        <f t="shared" si="0"/>
        <v>0.48199999999999998</v>
      </c>
    </row>
    <row r="42" spans="1:33" x14ac:dyDescent="0.3">
      <c r="A42">
        <v>50</v>
      </c>
      <c r="B42" t="s">
        <v>504</v>
      </c>
      <c r="C42" s="8">
        <v>44902.759837962964</v>
      </c>
      <c r="D42" t="s">
        <v>505</v>
      </c>
      <c r="E42" t="s">
        <v>242</v>
      </c>
      <c r="F42">
        <v>1</v>
      </c>
      <c r="G42">
        <v>2.9929999999999999</v>
      </c>
      <c r="H42" s="4">
        <v>20780000</v>
      </c>
      <c r="I42">
        <v>0</v>
      </c>
      <c r="J42" t="s">
        <v>18</v>
      </c>
      <c r="K42" t="s">
        <v>18</v>
      </c>
      <c r="L42" t="s">
        <v>18</v>
      </c>
      <c r="M42" t="s">
        <v>18</v>
      </c>
      <c r="O42">
        <v>50</v>
      </c>
      <c r="P42" t="s">
        <v>504</v>
      </c>
      <c r="Q42" s="8">
        <v>44902.759837962964</v>
      </c>
      <c r="R42" t="s">
        <v>505</v>
      </c>
      <c r="S42" t="s">
        <v>242</v>
      </c>
      <c r="T42">
        <v>1</v>
      </c>
      <c r="U42">
        <v>7.5529999999999999</v>
      </c>
      <c r="V42" s="4">
        <v>68955</v>
      </c>
      <c r="W42">
        <v>0.38600000000000001</v>
      </c>
      <c r="X42" t="s">
        <v>18</v>
      </c>
      <c r="Y42" t="s">
        <v>18</v>
      </c>
      <c r="Z42" t="s">
        <v>18</v>
      </c>
      <c r="AA42" t="s">
        <v>18</v>
      </c>
      <c r="AC42">
        <v>1</v>
      </c>
      <c r="AE42">
        <v>50</v>
      </c>
      <c r="AF42" s="46"/>
      <c r="AG42" s="59">
        <f t="shared" si="0"/>
        <v>0.38600000000000001</v>
      </c>
    </row>
    <row r="43" spans="1:33" x14ac:dyDescent="0.3">
      <c r="A43">
        <v>51</v>
      </c>
      <c r="B43" t="s">
        <v>506</v>
      </c>
      <c r="C43" s="8">
        <v>44902.769224537034</v>
      </c>
      <c r="D43" t="s">
        <v>507</v>
      </c>
      <c r="E43" t="s">
        <v>242</v>
      </c>
      <c r="F43">
        <v>1</v>
      </c>
      <c r="G43">
        <v>3.0030000000000001</v>
      </c>
      <c r="H43" s="4">
        <v>20514609</v>
      </c>
      <c r="I43">
        <v>0</v>
      </c>
      <c r="J43" t="s">
        <v>18</v>
      </c>
      <c r="K43" t="s">
        <v>18</v>
      </c>
      <c r="L43" t="s">
        <v>18</v>
      </c>
      <c r="M43" t="s">
        <v>18</v>
      </c>
      <c r="O43">
        <v>51</v>
      </c>
      <c r="P43" t="s">
        <v>506</v>
      </c>
      <c r="Q43" s="8">
        <v>44902.769224537034</v>
      </c>
      <c r="R43" t="s">
        <v>507</v>
      </c>
      <c r="S43" t="s">
        <v>242</v>
      </c>
      <c r="T43">
        <v>1</v>
      </c>
      <c r="U43">
        <v>7.556</v>
      </c>
      <c r="V43" s="4">
        <v>74667</v>
      </c>
      <c r="W43">
        <v>0.41799999999999998</v>
      </c>
      <c r="X43" t="s">
        <v>18</v>
      </c>
      <c r="Y43" t="s">
        <v>18</v>
      </c>
      <c r="Z43" t="s">
        <v>18</v>
      </c>
      <c r="AA43" t="s">
        <v>18</v>
      </c>
      <c r="AC43">
        <v>1</v>
      </c>
      <c r="AE43">
        <v>51</v>
      </c>
      <c r="AF43" s="46"/>
      <c r="AG43" s="59">
        <f t="shared" si="0"/>
        <v>0.41799999999999998</v>
      </c>
    </row>
    <row r="44" spans="1:33" x14ac:dyDescent="0.3">
      <c r="A44">
        <v>52</v>
      </c>
      <c r="B44" t="s">
        <v>508</v>
      </c>
      <c r="C44" s="8">
        <v>44902.778634259259</v>
      </c>
      <c r="D44" t="s">
        <v>509</v>
      </c>
      <c r="E44" t="s">
        <v>242</v>
      </c>
      <c r="F44">
        <v>1</v>
      </c>
      <c r="G44">
        <v>3.0089999999999999</v>
      </c>
      <c r="H44" s="4">
        <v>19877907</v>
      </c>
      <c r="I44">
        <v>0</v>
      </c>
      <c r="J44" t="s">
        <v>18</v>
      </c>
      <c r="K44" t="s">
        <v>18</v>
      </c>
      <c r="L44" t="s">
        <v>18</v>
      </c>
      <c r="M44" t="s">
        <v>18</v>
      </c>
      <c r="O44">
        <v>52</v>
      </c>
      <c r="P44" t="s">
        <v>508</v>
      </c>
      <c r="Q44" s="8">
        <v>44902.778634259259</v>
      </c>
      <c r="R44" t="s">
        <v>509</v>
      </c>
      <c r="S44" t="s">
        <v>242</v>
      </c>
      <c r="T44">
        <v>1</v>
      </c>
      <c r="U44">
        <v>7.55</v>
      </c>
      <c r="V44" s="4">
        <v>49423</v>
      </c>
      <c r="W44">
        <v>0.27600000000000002</v>
      </c>
      <c r="X44" t="s">
        <v>18</v>
      </c>
      <c r="Y44" t="s">
        <v>18</v>
      </c>
      <c r="Z44" t="s">
        <v>18</v>
      </c>
      <c r="AA44" t="s">
        <v>18</v>
      </c>
      <c r="AC44">
        <v>1</v>
      </c>
      <c r="AE44">
        <v>52</v>
      </c>
      <c r="AF44" s="46"/>
      <c r="AG44" s="59">
        <f t="shared" si="0"/>
        <v>0.27600000000000002</v>
      </c>
    </row>
    <row r="45" spans="1:33" x14ac:dyDescent="0.3">
      <c r="A45">
        <v>53</v>
      </c>
      <c r="B45" t="s">
        <v>510</v>
      </c>
      <c r="C45" s="8">
        <v>44902.78800925926</v>
      </c>
      <c r="D45" t="s">
        <v>511</v>
      </c>
      <c r="E45" t="s">
        <v>242</v>
      </c>
      <c r="F45">
        <v>1</v>
      </c>
      <c r="G45">
        <v>3.0030000000000001</v>
      </c>
      <c r="H45" s="4">
        <v>20230862</v>
      </c>
      <c r="I45">
        <v>0</v>
      </c>
      <c r="J45" t="s">
        <v>18</v>
      </c>
      <c r="K45" t="s">
        <v>18</v>
      </c>
      <c r="L45" t="s">
        <v>18</v>
      </c>
      <c r="M45" t="s">
        <v>18</v>
      </c>
      <c r="O45">
        <v>53</v>
      </c>
      <c r="P45" t="s">
        <v>510</v>
      </c>
      <c r="Q45" s="8">
        <v>44902.78800925926</v>
      </c>
      <c r="R45" t="s">
        <v>511</v>
      </c>
      <c r="S45" t="s">
        <v>242</v>
      </c>
      <c r="T45">
        <v>1</v>
      </c>
      <c r="U45">
        <v>7.5529999999999999</v>
      </c>
      <c r="V45" s="4">
        <v>58654</v>
      </c>
      <c r="W45">
        <v>0.32800000000000001</v>
      </c>
      <c r="X45" t="s">
        <v>18</v>
      </c>
      <c r="Y45" t="s">
        <v>18</v>
      </c>
      <c r="Z45" t="s">
        <v>18</v>
      </c>
      <c r="AA45" t="s">
        <v>18</v>
      </c>
      <c r="AC45">
        <v>1</v>
      </c>
      <c r="AE45">
        <v>53</v>
      </c>
      <c r="AF45" s="46"/>
      <c r="AG45" s="59">
        <f t="shared" si="0"/>
        <v>0.32800000000000001</v>
      </c>
    </row>
    <row r="46" spans="1:33" x14ac:dyDescent="0.3">
      <c r="A46">
        <v>54</v>
      </c>
      <c r="B46" t="s">
        <v>512</v>
      </c>
      <c r="C46" s="8">
        <v>44902.797395833331</v>
      </c>
      <c r="D46" t="s">
        <v>513</v>
      </c>
      <c r="E46" t="s">
        <v>242</v>
      </c>
      <c r="F46">
        <v>1</v>
      </c>
      <c r="G46">
        <v>3.0049999999999999</v>
      </c>
      <c r="H46" s="4">
        <v>20052222</v>
      </c>
      <c r="I46">
        <v>0</v>
      </c>
      <c r="J46" t="s">
        <v>18</v>
      </c>
      <c r="K46" t="s">
        <v>18</v>
      </c>
      <c r="L46" t="s">
        <v>18</v>
      </c>
      <c r="M46" t="s">
        <v>18</v>
      </c>
      <c r="O46">
        <v>54</v>
      </c>
      <c r="P46" t="s">
        <v>512</v>
      </c>
      <c r="Q46" s="8">
        <v>44902.797395833331</v>
      </c>
      <c r="R46" t="s">
        <v>513</v>
      </c>
      <c r="S46" t="s">
        <v>242</v>
      </c>
      <c r="T46">
        <v>1</v>
      </c>
      <c r="U46">
        <v>7.5529999999999999</v>
      </c>
      <c r="V46" s="4">
        <v>63036</v>
      </c>
      <c r="W46">
        <v>0.35299999999999998</v>
      </c>
      <c r="X46" t="s">
        <v>18</v>
      </c>
      <c r="Y46" t="s">
        <v>18</v>
      </c>
      <c r="Z46" t="s">
        <v>18</v>
      </c>
      <c r="AA46" t="s">
        <v>18</v>
      </c>
      <c r="AC46">
        <v>1</v>
      </c>
      <c r="AE46">
        <v>54</v>
      </c>
      <c r="AF46" s="46"/>
      <c r="AG46" s="59">
        <f t="shared" si="0"/>
        <v>0.35299999999999998</v>
      </c>
    </row>
    <row r="47" spans="1:33" x14ac:dyDescent="0.3">
      <c r="A47">
        <v>55</v>
      </c>
      <c r="B47" t="s">
        <v>514</v>
      </c>
      <c r="C47" s="8">
        <v>44902.806805555556</v>
      </c>
      <c r="D47" t="s">
        <v>515</v>
      </c>
      <c r="E47" t="s">
        <v>242</v>
      </c>
      <c r="F47">
        <v>1</v>
      </c>
      <c r="G47">
        <v>2.9929999999999999</v>
      </c>
      <c r="H47" s="4">
        <v>19848547</v>
      </c>
      <c r="I47">
        <v>0</v>
      </c>
      <c r="J47" t="s">
        <v>18</v>
      </c>
      <c r="K47" t="s">
        <v>18</v>
      </c>
      <c r="L47" t="s">
        <v>18</v>
      </c>
      <c r="M47" t="s">
        <v>18</v>
      </c>
      <c r="O47">
        <v>55</v>
      </c>
      <c r="P47" t="s">
        <v>514</v>
      </c>
      <c r="Q47" s="8">
        <v>44902.806805555556</v>
      </c>
      <c r="R47" t="s">
        <v>515</v>
      </c>
      <c r="S47" t="s">
        <v>242</v>
      </c>
      <c r="T47">
        <v>1</v>
      </c>
      <c r="U47">
        <v>7.5460000000000003</v>
      </c>
      <c r="V47" s="4">
        <v>59435</v>
      </c>
      <c r="W47">
        <v>0.33200000000000002</v>
      </c>
      <c r="X47" t="s">
        <v>18</v>
      </c>
      <c r="Y47" t="s">
        <v>18</v>
      </c>
      <c r="Z47" t="s">
        <v>18</v>
      </c>
      <c r="AA47" t="s">
        <v>18</v>
      </c>
      <c r="AC47">
        <v>1</v>
      </c>
      <c r="AE47">
        <v>55</v>
      </c>
      <c r="AF47" s="46"/>
      <c r="AG47" s="59">
        <f t="shared" si="0"/>
        <v>0.33200000000000002</v>
      </c>
    </row>
    <row r="48" spans="1:33" x14ac:dyDescent="0.3">
      <c r="A48">
        <v>56</v>
      </c>
      <c r="B48" t="s">
        <v>516</v>
      </c>
      <c r="C48" s="8">
        <v>44902.816157407404</v>
      </c>
      <c r="D48" t="s">
        <v>517</v>
      </c>
      <c r="E48" t="s">
        <v>242</v>
      </c>
      <c r="F48">
        <v>1</v>
      </c>
      <c r="G48">
        <v>3.008</v>
      </c>
      <c r="H48" s="4">
        <v>19111074</v>
      </c>
      <c r="I48">
        <v>0</v>
      </c>
      <c r="J48" t="s">
        <v>18</v>
      </c>
      <c r="K48" t="s">
        <v>18</v>
      </c>
      <c r="L48" t="s">
        <v>18</v>
      </c>
      <c r="M48" t="s">
        <v>18</v>
      </c>
      <c r="O48">
        <v>56</v>
      </c>
      <c r="P48" t="s">
        <v>516</v>
      </c>
      <c r="Q48" s="8">
        <v>44902.816157407404</v>
      </c>
      <c r="R48" t="s">
        <v>517</v>
      </c>
      <c r="S48" t="s">
        <v>242</v>
      </c>
      <c r="T48">
        <v>1</v>
      </c>
      <c r="U48">
        <v>7.5579999999999998</v>
      </c>
      <c r="V48" s="4">
        <v>52331</v>
      </c>
      <c r="W48">
        <v>0.29299999999999998</v>
      </c>
      <c r="X48" t="s">
        <v>18</v>
      </c>
      <c r="Y48" t="s">
        <v>18</v>
      </c>
      <c r="Z48" t="s">
        <v>18</v>
      </c>
      <c r="AA48" t="s">
        <v>18</v>
      </c>
      <c r="AC48">
        <v>1</v>
      </c>
      <c r="AE48">
        <v>56</v>
      </c>
      <c r="AF48" s="46"/>
      <c r="AG48" s="59">
        <f t="shared" si="0"/>
        <v>0.29299999999999998</v>
      </c>
    </row>
    <row r="49" spans="1:33" x14ac:dyDescent="0.3">
      <c r="A49">
        <v>57</v>
      </c>
      <c r="B49" t="s">
        <v>518</v>
      </c>
      <c r="C49" s="8">
        <v>44902.825590277775</v>
      </c>
      <c r="D49" t="s">
        <v>519</v>
      </c>
      <c r="E49" t="s">
        <v>242</v>
      </c>
      <c r="F49">
        <v>1</v>
      </c>
      <c r="G49">
        <v>3.004</v>
      </c>
      <c r="H49" s="4">
        <v>19933070</v>
      </c>
      <c r="I49">
        <v>0</v>
      </c>
      <c r="J49" t="s">
        <v>18</v>
      </c>
      <c r="K49" t="s">
        <v>18</v>
      </c>
      <c r="L49" t="s">
        <v>18</v>
      </c>
      <c r="M49" t="s">
        <v>18</v>
      </c>
      <c r="O49">
        <v>57</v>
      </c>
      <c r="P49" t="s">
        <v>518</v>
      </c>
      <c r="Q49" s="8">
        <v>44902.825590277775</v>
      </c>
      <c r="R49" t="s">
        <v>519</v>
      </c>
      <c r="S49" t="s">
        <v>242</v>
      </c>
      <c r="T49">
        <v>1</v>
      </c>
      <c r="U49">
        <v>7.5430000000000001</v>
      </c>
      <c r="V49" s="4">
        <v>47142</v>
      </c>
      <c r="W49">
        <v>0.26400000000000001</v>
      </c>
      <c r="X49" t="s">
        <v>18</v>
      </c>
      <c r="Y49" t="s">
        <v>18</v>
      </c>
      <c r="Z49" t="s">
        <v>18</v>
      </c>
      <c r="AA49" t="s">
        <v>18</v>
      </c>
      <c r="AC49">
        <v>1</v>
      </c>
      <c r="AE49">
        <v>57</v>
      </c>
      <c r="AF49" s="46"/>
      <c r="AG49" s="59">
        <f t="shared" si="0"/>
        <v>0.26400000000000001</v>
      </c>
    </row>
    <row r="50" spans="1:33" x14ac:dyDescent="0.3">
      <c r="A50">
        <v>58</v>
      </c>
      <c r="B50" t="s">
        <v>520</v>
      </c>
      <c r="C50" s="8">
        <v>44902.834988425922</v>
      </c>
      <c r="D50" t="s">
        <v>521</v>
      </c>
      <c r="E50" t="s">
        <v>242</v>
      </c>
      <c r="F50">
        <v>1</v>
      </c>
      <c r="G50">
        <v>2.996</v>
      </c>
      <c r="H50" s="4">
        <v>19704524</v>
      </c>
      <c r="I50">
        <v>0</v>
      </c>
      <c r="J50" t="s">
        <v>18</v>
      </c>
      <c r="K50" t="s">
        <v>18</v>
      </c>
      <c r="L50" t="s">
        <v>18</v>
      </c>
      <c r="M50" t="s">
        <v>18</v>
      </c>
      <c r="O50">
        <v>58</v>
      </c>
      <c r="P50" t="s">
        <v>520</v>
      </c>
      <c r="Q50" s="8">
        <v>44902.834988425922</v>
      </c>
      <c r="R50" t="s">
        <v>521</v>
      </c>
      <c r="S50" t="s">
        <v>242</v>
      </c>
      <c r="T50">
        <v>1</v>
      </c>
      <c r="U50">
        <v>7.5490000000000004</v>
      </c>
      <c r="V50" s="4">
        <v>123183</v>
      </c>
      <c r="W50">
        <v>0.69</v>
      </c>
      <c r="X50" t="s">
        <v>18</v>
      </c>
      <c r="Y50" t="s">
        <v>18</v>
      </c>
      <c r="Z50" t="s">
        <v>18</v>
      </c>
      <c r="AA50" t="s">
        <v>18</v>
      </c>
      <c r="AC50">
        <v>1</v>
      </c>
      <c r="AE50">
        <v>58</v>
      </c>
      <c r="AF50" s="46"/>
      <c r="AG50" s="59">
        <f t="shared" si="0"/>
        <v>0.69</v>
      </c>
    </row>
    <row r="51" spans="1:33" x14ac:dyDescent="0.3">
      <c r="A51">
        <v>59</v>
      </c>
      <c r="B51" t="s">
        <v>522</v>
      </c>
      <c r="C51" s="8">
        <v>44902.844386574077</v>
      </c>
      <c r="D51" t="s">
        <v>523</v>
      </c>
      <c r="E51" t="s">
        <v>242</v>
      </c>
      <c r="F51">
        <v>1</v>
      </c>
      <c r="G51">
        <v>2.99</v>
      </c>
      <c r="H51" s="4">
        <v>21049344</v>
      </c>
      <c r="I51">
        <v>0</v>
      </c>
      <c r="J51" t="s">
        <v>18</v>
      </c>
      <c r="K51" t="s">
        <v>18</v>
      </c>
      <c r="L51" t="s">
        <v>18</v>
      </c>
      <c r="M51" t="s">
        <v>18</v>
      </c>
      <c r="O51">
        <v>59</v>
      </c>
      <c r="P51" t="s">
        <v>522</v>
      </c>
      <c r="Q51" s="8">
        <v>44902.844386574077</v>
      </c>
      <c r="R51" t="s">
        <v>523</v>
      </c>
      <c r="S51" t="s">
        <v>242</v>
      </c>
      <c r="T51">
        <v>1</v>
      </c>
      <c r="U51">
        <v>7.5510000000000002</v>
      </c>
      <c r="V51" s="4">
        <v>62677</v>
      </c>
      <c r="W51">
        <v>0.35099999999999998</v>
      </c>
      <c r="X51" t="s">
        <v>18</v>
      </c>
      <c r="Y51" t="s">
        <v>18</v>
      </c>
      <c r="Z51" t="s">
        <v>18</v>
      </c>
      <c r="AA51" t="s">
        <v>18</v>
      </c>
      <c r="AC51">
        <v>1</v>
      </c>
      <c r="AE51">
        <v>59</v>
      </c>
      <c r="AF51" s="46"/>
      <c r="AG51" s="59">
        <f t="shared" si="0"/>
        <v>0.35099999999999998</v>
      </c>
    </row>
    <row r="52" spans="1:33" x14ac:dyDescent="0.3">
      <c r="A52">
        <v>60</v>
      </c>
      <c r="B52" t="s">
        <v>524</v>
      </c>
      <c r="C52" s="8">
        <v>44902.853738425925</v>
      </c>
      <c r="D52" t="s">
        <v>525</v>
      </c>
      <c r="E52" t="s">
        <v>242</v>
      </c>
      <c r="F52">
        <v>1</v>
      </c>
      <c r="G52">
        <v>3.0009999999999999</v>
      </c>
      <c r="H52" s="4">
        <v>20819652</v>
      </c>
      <c r="I52">
        <v>0</v>
      </c>
      <c r="J52" t="s">
        <v>18</v>
      </c>
      <c r="K52" t="s">
        <v>18</v>
      </c>
      <c r="L52" t="s">
        <v>18</v>
      </c>
      <c r="M52" t="s">
        <v>18</v>
      </c>
      <c r="O52">
        <v>60</v>
      </c>
      <c r="P52" t="s">
        <v>524</v>
      </c>
      <c r="Q52" s="8">
        <v>44902.853738425925</v>
      </c>
      <c r="R52" t="s">
        <v>525</v>
      </c>
      <c r="S52" t="s">
        <v>242</v>
      </c>
      <c r="T52">
        <v>1</v>
      </c>
      <c r="U52">
        <v>7.5540000000000003</v>
      </c>
      <c r="V52" s="4">
        <v>60158</v>
      </c>
      <c r="W52">
        <v>0.33600000000000002</v>
      </c>
      <c r="X52" t="s">
        <v>18</v>
      </c>
      <c r="Y52" t="s">
        <v>18</v>
      </c>
      <c r="Z52" t="s">
        <v>18</v>
      </c>
      <c r="AA52" t="s">
        <v>18</v>
      </c>
      <c r="AC52">
        <v>1</v>
      </c>
      <c r="AE52">
        <v>60</v>
      </c>
      <c r="AF52" s="46"/>
      <c r="AG52" s="59">
        <f t="shared" si="0"/>
        <v>0.33600000000000002</v>
      </c>
    </row>
    <row r="53" spans="1:33" x14ac:dyDescent="0.3">
      <c r="A53">
        <v>61</v>
      </c>
      <c r="B53" t="s">
        <v>526</v>
      </c>
      <c r="C53" s="8">
        <v>44902.863159722219</v>
      </c>
      <c r="D53" t="s">
        <v>527</v>
      </c>
      <c r="E53" t="s">
        <v>242</v>
      </c>
      <c r="F53">
        <v>1</v>
      </c>
      <c r="G53">
        <v>2.996</v>
      </c>
      <c r="H53" s="4">
        <v>19263384</v>
      </c>
      <c r="I53">
        <v>0</v>
      </c>
      <c r="J53" t="s">
        <v>18</v>
      </c>
      <c r="K53" t="s">
        <v>18</v>
      </c>
      <c r="L53" t="s">
        <v>18</v>
      </c>
      <c r="M53" t="s">
        <v>18</v>
      </c>
      <c r="O53">
        <v>61</v>
      </c>
      <c r="P53" t="s">
        <v>526</v>
      </c>
      <c r="Q53" s="8">
        <v>44902.863159722219</v>
      </c>
      <c r="R53" t="s">
        <v>527</v>
      </c>
      <c r="S53" t="s">
        <v>242</v>
      </c>
      <c r="T53">
        <v>1</v>
      </c>
      <c r="U53">
        <v>7.5549999999999997</v>
      </c>
      <c r="V53" s="4">
        <v>58114</v>
      </c>
      <c r="W53">
        <v>0.32500000000000001</v>
      </c>
      <c r="X53" t="s">
        <v>18</v>
      </c>
      <c r="Y53" t="s">
        <v>18</v>
      </c>
      <c r="Z53" t="s">
        <v>18</v>
      </c>
      <c r="AA53" t="s">
        <v>18</v>
      </c>
      <c r="AC53">
        <v>1</v>
      </c>
      <c r="AE53">
        <v>61</v>
      </c>
      <c r="AF53" s="46"/>
      <c r="AG53" s="59">
        <f t="shared" si="0"/>
        <v>0.32500000000000001</v>
      </c>
    </row>
    <row r="54" spans="1:33" x14ac:dyDescent="0.3">
      <c r="A54">
        <v>62</v>
      </c>
      <c r="B54" t="s">
        <v>528</v>
      </c>
      <c r="C54" s="8">
        <v>44902.872569444444</v>
      </c>
      <c r="D54" t="s">
        <v>529</v>
      </c>
      <c r="E54" t="s">
        <v>242</v>
      </c>
      <c r="F54">
        <v>1</v>
      </c>
      <c r="G54">
        <v>3.0030000000000001</v>
      </c>
      <c r="H54" s="4">
        <v>20202403</v>
      </c>
      <c r="I54">
        <v>0</v>
      </c>
      <c r="J54" t="s">
        <v>18</v>
      </c>
      <c r="K54" t="s">
        <v>18</v>
      </c>
      <c r="L54" t="s">
        <v>18</v>
      </c>
      <c r="M54" t="s">
        <v>18</v>
      </c>
      <c r="O54">
        <v>62</v>
      </c>
      <c r="P54" t="s">
        <v>528</v>
      </c>
      <c r="Q54" s="8">
        <v>44902.872569444444</v>
      </c>
      <c r="R54" t="s">
        <v>529</v>
      </c>
      <c r="S54" t="s">
        <v>242</v>
      </c>
      <c r="T54">
        <v>1</v>
      </c>
      <c r="U54">
        <v>7.5590000000000002</v>
      </c>
      <c r="V54" s="4">
        <v>63033</v>
      </c>
      <c r="W54">
        <v>0.35299999999999998</v>
      </c>
      <c r="X54" t="s">
        <v>18</v>
      </c>
      <c r="Y54" t="s">
        <v>18</v>
      </c>
      <c r="Z54" t="s">
        <v>18</v>
      </c>
      <c r="AA54" t="s">
        <v>18</v>
      </c>
      <c r="AC54">
        <v>1</v>
      </c>
      <c r="AE54">
        <v>62</v>
      </c>
      <c r="AF54" s="46"/>
      <c r="AG54" s="59">
        <f t="shared" si="0"/>
        <v>0.35299999999999998</v>
      </c>
    </row>
    <row r="55" spans="1:33" x14ac:dyDescent="0.3">
      <c r="A55">
        <v>63</v>
      </c>
      <c r="B55" t="s">
        <v>530</v>
      </c>
      <c r="C55" s="8">
        <v>44902.881944444445</v>
      </c>
      <c r="D55" t="s">
        <v>531</v>
      </c>
      <c r="E55" t="s">
        <v>242</v>
      </c>
      <c r="F55">
        <v>1</v>
      </c>
      <c r="G55">
        <v>3.0089999999999999</v>
      </c>
      <c r="H55" s="4">
        <v>19756964</v>
      </c>
      <c r="I55">
        <v>0</v>
      </c>
      <c r="J55" t="s">
        <v>18</v>
      </c>
      <c r="K55" t="s">
        <v>18</v>
      </c>
      <c r="L55" t="s">
        <v>18</v>
      </c>
      <c r="M55" t="s">
        <v>18</v>
      </c>
      <c r="O55">
        <v>63</v>
      </c>
      <c r="P55" t="s">
        <v>530</v>
      </c>
      <c r="Q55" s="8">
        <v>44902.881944444445</v>
      </c>
      <c r="R55" t="s">
        <v>531</v>
      </c>
      <c r="S55" t="s">
        <v>242</v>
      </c>
      <c r="T55">
        <v>1</v>
      </c>
      <c r="U55">
        <v>7.5510000000000002</v>
      </c>
      <c r="V55" s="4">
        <v>88242</v>
      </c>
      <c r="W55">
        <v>0.49399999999999999</v>
      </c>
      <c r="X55" t="s">
        <v>18</v>
      </c>
      <c r="Y55" t="s">
        <v>18</v>
      </c>
      <c r="Z55" t="s">
        <v>18</v>
      </c>
      <c r="AA55" t="s">
        <v>18</v>
      </c>
      <c r="AC55">
        <v>1</v>
      </c>
      <c r="AE55">
        <v>63</v>
      </c>
      <c r="AF55" s="46"/>
      <c r="AG55" s="59">
        <f t="shared" si="0"/>
        <v>0.49399999999999999</v>
      </c>
    </row>
    <row r="56" spans="1:33" x14ac:dyDescent="0.3">
      <c r="A56">
        <v>64</v>
      </c>
      <c r="B56" t="s">
        <v>532</v>
      </c>
      <c r="C56" s="8">
        <v>44902.891342592593</v>
      </c>
      <c r="D56" t="s">
        <v>533</v>
      </c>
      <c r="E56" t="s">
        <v>242</v>
      </c>
      <c r="F56">
        <v>1</v>
      </c>
      <c r="G56">
        <v>2.9950000000000001</v>
      </c>
      <c r="H56" s="4">
        <v>19783894</v>
      </c>
      <c r="I56">
        <v>0</v>
      </c>
      <c r="J56" t="s">
        <v>18</v>
      </c>
      <c r="K56" t="s">
        <v>18</v>
      </c>
      <c r="L56" t="s">
        <v>18</v>
      </c>
      <c r="M56" t="s">
        <v>18</v>
      </c>
      <c r="O56">
        <v>64</v>
      </c>
      <c r="P56" t="s">
        <v>532</v>
      </c>
      <c r="Q56" s="8">
        <v>44902.891342592593</v>
      </c>
      <c r="R56" t="s">
        <v>533</v>
      </c>
      <c r="S56" t="s">
        <v>242</v>
      </c>
      <c r="T56">
        <v>1</v>
      </c>
      <c r="U56">
        <v>7.5439999999999996</v>
      </c>
      <c r="V56" s="4">
        <v>65172</v>
      </c>
      <c r="W56">
        <v>0.36499999999999999</v>
      </c>
      <c r="X56" t="s">
        <v>18</v>
      </c>
      <c r="Y56" t="s">
        <v>18</v>
      </c>
      <c r="Z56" t="s">
        <v>18</v>
      </c>
      <c r="AA56" t="s">
        <v>18</v>
      </c>
      <c r="AC56">
        <v>1</v>
      </c>
      <c r="AE56">
        <v>64</v>
      </c>
      <c r="AF56" s="46"/>
      <c r="AG56" s="59">
        <f t="shared" si="0"/>
        <v>0.36499999999999999</v>
      </c>
    </row>
    <row r="57" spans="1:33" x14ac:dyDescent="0.3">
      <c r="A57">
        <v>65</v>
      </c>
      <c r="B57" t="s">
        <v>534</v>
      </c>
      <c r="C57" s="8">
        <v>44902.900740740741</v>
      </c>
      <c r="D57" t="s">
        <v>535</v>
      </c>
      <c r="E57" t="s">
        <v>242</v>
      </c>
      <c r="F57">
        <v>1</v>
      </c>
      <c r="G57">
        <v>2.9950000000000001</v>
      </c>
      <c r="H57" s="4">
        <v>19615977</v>
      </c>
      <c r="I57">
        <v>0</v>
      </c>
      <c r="J57" t="s">
        <v>18</v>
      </c>
      <c r="K57" t="s">
        <v>18</v>
      </c>
      <c r="L57" t="s">
        <v>18</v>
      </c>
      <c r="M57" t="s">
        <v>18</v>
      </c>
      <c r="O57">
        <v>65</v>
      </c>
      <c r="P57" t="s">
        <v>534</v>
      </c>
      <c r="Q57" s="8">
        <v>44902.900740740741</v>
      </c>
      <c r="R57" t="s">
        <v>535</v>
      </c>
      <c r="S57" t="s">
        <v>242</v>
      </c>
      <c r="T57">
        <v>1</v>
      </c>
      <c r="U57">
        <v>7.5549999999999997</v>
      </c>
      <c r="V57" s="4">
        <v>52011</v>
      </c>
      <c r="W57">
        <v>0.29099999999999998</v>
      </c>
      <c r="X57" t="s">
        <v>18</v>
      </c>
      <c r="Y57" t="s">
        <v>18</v>
      </c>
      <c r="Z57" t="s">
        <v>18</v>
      </c>
      <c r="AA57" t="s">
        <v>18</v>
      </c>
      <c r="AC57">
        <v>1</v>
      </c>
      <c r="AE57">
        <v>65</v>
      </c>
      <c r="AF57" s="46"/>
      <c r="AG57" s="59">
        <f t="shared" si="0"/>
        <v>0.29099999999999998</v>
      </c>
    </row>
    <row r="58" spans="1:33" x14ac:dyDescent="0.3">
      <c r="A58">
        <v>66</v>
      </c>
      <c r="B58" t="s">
        <v>536</v>
      </c>
      <c r="C58" s="8">
        <v>44902.910115740742</v>
      </c>
      <c r="D58" t="s">
        <v>537</v>
      </c>
      <c r="E58" t="s">
        <v>242</v>
      </c>
      <c r="F58">
        <v>1</v>
      </c>
      <c r="G58">
        <v>2.9969999999999999</v>
      </c>
      <c r="H58" s="4">
        <v>19642354</v>
      </c>
      <c r="I58">
        <v>0</v>
      </c>
      <c r="J58" t="s">
        <v>18</v>
      </c>
      <c r="K58" t="s">
        <v>18</v>
      </c>
      <c r="L58" t="s">
        <v>18</v>
      </c>
      <c r="M58" t="s">
        <v>18</v>
      </c>
      <c r="O58">
        <v>66</v>
      </c>
      <c r="P58" t="s">
        <v>536</v>
      </c>
      <c r="Q58" s="8">
        <v>44902.910115740742</v>
      </c>
      <c r="R58" t="s">
        <v>537</v>
      </c>
      <c r="S58" t="s">
        <v>242</v>
      </c>
      <c r="T58">
        <v>1</v>
      </c>
      <c r="U58">
        <v>7.5469999999999997</v>
      </c>
      <c r="V58" s="4">
        <v>55723</v>
      </c>
      <c r="W58">
        <v>0.312</v>
      </c>
      <c r="X58" t="s">
        <v>18</v>
      </c>
      <c r="Y58" t="s">
        <v>18</v>
      </c>
      <c r="Z58" t="s">
        <v>18</v>
      </c>
      <c r="AA58" t="s">
        <v>18</v>
      </c>
      <c r="AC58">
        <v>1</v>
      </c>
      <c r="AE58">
        <v>66</v>
      </c>
      <c r="AF58" s="46"/>
      <c r="AG58" s="59">
        <f t="shared" si="0"/>
        <v>0.312</v>
      </c>
    </row>
    <row r="59" spans="1:33" x14ac:dyDescent="0.3">
      <c r="A59">
        <v>67</v>
      </c>
      <c r="B59" t="s">
        <v>538</v>
      </c>
      <c r="C59" s="8">
        <v>44902.919479166667</v>
      </c>
      <c r="D59" t="s">
        <v>539</v>
      </c>
      <c r="E59" t="s">
        <v>242</v>
      </c>
      <c r="F59">
        <v>1</v>
      </c>
      <c r="G59">
        <v>3.0070000000000001</v>
      </c>
      <c r="H59" s="4">
        <v>20212654</v>
      </c>
      <c r="I59">
        <v>0</v>
      </c>
      <c r="J59" t="s">
        <v>18</v>
      </c>
      <c r="K59" t="s">
        <v>18</v>
      </c>
      <c r="L59" t="s">
        <v>18</v>
      </c>
      <c r="M59" t="s">
        <v>18</v>
      </c>
      <c r="O59">
        <v>67</v>
      </c>
      <c r="P59" t="s">
        <v>538</v>
      </c>
      <c r="Q59" s="8">
        <v>44902.919479166667</v>
      </c>
      <c r="R59" t="s">
        <v>539</v>
      </c>
      <c r="S59" t="s">
        <v>242</v>
      </c>
      <c r="T59">
        <v>1</v>
      </c>
      <c r="U59">
        <v>7.5510000000000002</v>
      </c>
      <c r="V59" s="4">
        <v>57044</v>
      </c>
      <c r="W59">
        <v>0.31900000000000001</v>
      </c>
      <c r="X59" t="s">
        <v>18</v>
      </c>
      <c r="Y59" t="s">
        <v>18</v>
      </c>
      <c r="Z59" t="s">
        <v>18</v>
      </c>
      <c r="AA59" t="s">
        <v>18</v>
      </c>
      <c r="AC59">
        <v>1</v>
      </c>
      <c r="AE59">
        <v>67</v>
      </c>
      <c r="AF59" s="46"/>
      <c r="AG59" s="59">
        <f t="shared" si="0"/>
        <v>0.31900000000000001</v>
      </c>
    </row>
    <row r="60" spans="1:33" x14ac:dyDescent="0.3">
      <c r="A60">
        <v>68</v>
      </c>
      <c r="B60" t="s">
        <v>540</v>
      </c>
      <c r="C60" s="8">
        <v>44902.928865740738</v>
      </c>
      <c r="D60" t="s">
        <v>541</v>
      </c>
      <c r="E60" t="s">
        <v>242</v>
      </c>
      <c r="F60">
        <v>1</v>
      </c>
      <c r="G60">
        <v>2.9969999999999999</v>
      </c>
      <c r="H60" s="4">
        <v>19780856</v>
      </c>
      <c r="I60">
        <v>0</v>
      </c>
      <c r="J60" t="s">
        <v>18</v>
      </c>
      <c r="K60" t="s">
        <v>18</v>
      </c>
      <c r="L60" t="s">
        <v>18</v>
      </c>
      <c r="M60" t="s">
        <v>18</v>
      </c>
      <c r="O60">
        <v>68</v>
      </c>
      <c r="P60" t="s">
        <v>540</v>
      </c>
      <c r="Q60" s="8">
        <v>44902.928865740738</v>
      </c>
      <c r="R60" t="s">
        <v>541</v>
      </c>
      <c r="S60" t="s">
        <v>242</v>
      </c>
      <c r="T60">
        <v>1</v>
      </c>
      <c r="U60">
        <v>7.5469999999999997</v>
      </c>
      <c r="V60" s="4">
        <v>202326</v>
      </c>
      <c r="W60">
        <v>1.135</v>
      </c>
      <c r="X60" t="s">
        <v>18</v>
      </c>
      <c r="Y60" t="s">
        <v>18</v>
      </c>
      <c r="Z60" t="s">
        <v>18</v>
      </c>
      <c r="AA60" t="s">
        <v>18</v>
      </c>
      <c r="AC60">
        <v>1</v>
      </c>
      <c r="AE60">
        <v>68</v>
      </c>
      <c r="AF60" s="46"/>
      <c r="AG60" s="59">
        <f t="shared" si="0"/>
        <v>1.135</v>
      </c>
    </row>
    <row r="61" spans="1:33" x14ac:dyDescent="0.3">
      <c r="A61">
        <v>69</v>
      </c>
      <c r="B61" t="s">
        <v>542</v>
      </c>
      <c r="C61" s="8">
        <v>44902.938240740739</v>
      </c>
      <c r="D61" t="s">
        <v>543</v>
      </c>
      <c r="E61" t="s">
        <v>242</v>
      </c>
      <c r="F61">
        <v>1</v>
      </c>
      <c r="G61">
        <v>2.9950000000000001</v>
      </c>
      <c r="H61" s="4">
        <v>19847477</v>
      </c>
      <c r="I61">
        <v>0</v>
      </c>
      <c r="J61" t="s">
        <v>18</v>
      </c>
      <c r="K61" t="s">
        <v>18</v>
      </c>
      <c r="L61" t="s">
        <v>18</v>
      </c>
      <c r="M61" t="s">
        <v>18</v>
      </c>
      <c r="O61">
        <v>69</v>
      </c>
      <c r="P61" t="s">
        <v>542</v>
      </c>
      <c r="Q61" s="8">
        <v>44902.938240740739</v>
      </c>
      <c r="R61" t="s">
        <v>543</v>
      </c>
      <c r="S61" t="s">
        <v>242</v>
      </c>
      <c r="T61">
        <v>1</v>
      </c>
      <c r="U61">
        <v>7.5449999999999999</v>
      </c>
      <c r="V61" s="4">
        <v>49317</v>
      </c>
      <c r="W61">
        <v>0.27600000000000002</v>
      </c>
      <c r="X61" t="s">
        <v>18</v>
      </c>
      <c r="Y61" t="s">
        <v>18</v>
      </c>
      <c r="Z61" t="s">
        <v>18</v>
      </c>
      <c r="AA61" t="s">
        <v>18</v>
      </c>
      <c r="AC61">
        <v>1</v>
      </c>
      <c r="AE61">
        <v>69</v>
      </c>
      <c r="AF61" s="46"/>
      <c r="AG61" s="59">
        <f t="shared" si="0"/>
        <v>0.27600000000000002</v>
      </c>
    </row>
    <row r="62" spans="1:33" x14ac:dyDescent="0.3">
      <c r="A62">
        <v>70</v>
      </c>
      <c r="B62" t="s">
        <v>544</v>
      </c>
      <c r="C62" s="8">
        <v>44902.947615740741</v>
      </c>
      <c r="D62" t="s">
        <v>545</v>
      </c>
      <c r="E62" t="s">
        <v>242</v>
      </c>
      <c r="F62">
        <v>1</v>
      </c>
      <c r="G62">
        <v>3.0089999999999999</v>
      </c>
      <c r="H62" s="4">
        <v>19724043</v>
      </c>
      <c r="I62">
        <v>0</v>
      </c>
      <c r="J62" t="s">
        <v>18</v>
      </c>
      <c r="K62" t="s">
        <v>18</v>
      </c>
      <c r="L62" t="s">
        <v>18</v>
      </c>
      <c r="M62" t="s">
        <v>18</v>
      </c>
      <c r="O62">
        <v>70</v>
      </c>
      <c r="P62" t="s">
        <v>544</v>
      </c>
      <c r="Q62" s="8">
        <v>44902.947615740741</v>
      </c>
      <c r="R62" t="s">
        <v>545</v>
      </c>
      <c r="S62" t="s">
        <v>242</v>
      </c>
      <c r="T62">
        <v>1</v>
      </c>
      <c r="U62">
        <v>7.5609999999999999</v>
      </c>
      <c r="V62" s="4">
        <v>63530</v>
      </c>
      <c r="W62">
        <v>0.35499999999999998</v>
      </c>
      <c r="X62" t="s">
        <v>18</v>
      </c>
      <c r="Y62" t="s">
        <v>18</v>
      </c>
      <c r="Z62" t="s">
        <v>18</v>
      </c>
      <c r="AA62" t="s">
        <v>18</v>
      </c>
      <c r="AC62">
        <v>1</v>
      </c>
      <c r="AE62">
        <v>70</v>
      </c>
      <c r="AF62" s="46"/>
      <c r="AG62" s="59">
        <f t="shared" si="0"/>
        <v>0.35499999999999998</v>
      </c>
    </row>
    <row r="63" spans="1:33" x14ac:dyDescent="0.3">
      <c r="A63">
        <v>71</v>
      </c>
      <c r="B63" t="s">
        <v>546</v>
      </c>
      <c r="C63" s="8">
        <v>44902.957002314812</v>
      </c>
      <c r="D63" t="s">
        <v>547</v>
      </c>
      <c r="E63" t="s">
        <v>242</v>
      </c>
      <c r="F63">
        <v>1</v>
      </c>
      <c r="G63">
        <v>2.9929999999999999</v>
      </c>
      <c r="H63" s="4">
        <v>19712629</v>
      </c>
      <c r="I63">
        <v>0</v>
      </c>
      <c r="J63" t="s">
        <v>18</v>
      </c>
      <c r="K63" t="s">
        <v>18</v>
      </c>
      <c r="L63" t="s">
        <v>18</v>
      </c>
      <c r="M63" t="s">
        <v>18</v>
      </c>
      <c r="O63">
        <v>71</v>
      </c>
      <c r="P63" t="s">
        <v>546</v>
      </c>
      <c r="Q63" s="8">
        <v>44902.957002314812</v>
      </c>
      <c r="R63" t="s">
        <v>547</v>
      </c>
      <c r="S63" t="s">
        <v>242</v>
      </c>
      <c r="T63">
        <v>1</v>
      </c>
      <c r="U63">
        <v>7.5449999999999999</v>
      </c>
      <c r="V63" s="4">
        <v>70731</v>
      </c>
      <c r="W63">
        <v>0.39600000000000002</v>
      </c>
      <c r="X63" t="s">
        <v>18</v>
      </c>
      <c r="Y63" t="s">
        <v>18</v>
      </c>
      <c r="Z63" t="s">
        <v>18</v>
      </c>
      <c r="AA63" t="s">
        <v>18</v>
      </c>
      <c r="AC63">
        <v>1</v>
      </c>
      <c r="AE63">
        <v>71</v>
      </c>
      <c r="AF63" s="46"/>
      <c r="AG63" s="59">
        <f t="shared" si="0"/>
        <v>0.39600000000000002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3485-D02D-4E70-9F83-FA6D6C8869F4}">
  <dimension ref="A1:AG63"/>
  <sheetViews>
    <sheetView workbookViewId="0">
      <selection activeCell="A4" sqref="A4:XFD14"/>
    </sheetView>
  </sheetViews>
  <sheetFormatPr defaultRowHeight="14.4" x14ac:dyDescent="0.3"/>
  <cols>
    <col min="4" max="4" width="28.44140625" customWidth="1"/>
  </cols>
  <sheetData>
    <row r="1" spans="1:33" x14ac:dyDescent="0.3">
      <c r="A1" t="s">
        <v>442</v>
      </c>
      <c r="O1" t="s">
        <v>443</v>
      </c>
    </row>
    <row r="3" spans="1:33" ht="144" x14ac:dyDescent="0.3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14</v>
      </c>
      <c r="G3" t="s">
        <v>15</v>
      </c>
      <c r="H3" t="s">
        <v>16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O3" t="s">
        <v>17</v>
      </c>
      <c r="P3" t="s">
        <v>19</v>
      </c>
      <c r="Q3" t="s">
        <v>20</v>
      </c>
      <c r="R3" t="s">
        <v>21</v>
      </c>
      <c r="S3" t="s">
        <v>22</v>
      </c>
      <c r="T3" t="s">
        <v>14</v>
      </c>
      <c r="U3" t="s">
        <v>15</v>
      </c>
      <c r="V3" t="s">
        <v>16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C3" s="1" t="s">
        <v>238</v>
      </c>
      <c r="AD3" s="1" t="s">
        <v>239</v>
      </c>
      <c r="AE3" t="s">
        <v>240</v>
      </c>
      <c r="AF3" s="1"/>
      <c r="AG3" s="1" t="s">
        <v>277</v>
      </c>
    </row>
    <row r="4" spans="1:33" x14ac:dyDescent="0.3">
      <c r="A4">
        <v>12</v>
      </c>
      <c r="B4" t="s">
        <v>548</v>
      </c>
      <c r="C4" s="8">
        <v>44903.413136574076</v>
      </c>
      <c r="D4" t="s">
        <v>435</v>
      </c>
      <c r="E4" t="s">
        <v>242</v>
      </c>
      <c r="F4">
        <v>1</v>
      </c>
      <c r="G4">
        <v>2.9870000000000001</v>
      </c>
      <c r="H4" s="4">
        <v>19151086</v>
      </c>
      <c r="I4">
        <v>0</v>
      </c>
      <c r="J4" t="s">
        <v>18</v>
      </c>
      <c r="K4" t="s">
        <v>18</v>
      </c>
      <c r="L4" t="s">
        <v>18</v>
      </c>
      <c r="M4" t="s">
        <v>18</v>
      </c>
      <c r="O4">
        <v>12</v>
      </c>
      <c r="P4" t="s">
        <v>548</v>
      </c>
      <c r="Q4" s="8">
        <v>44903.413136574076</v>
      </c>
      <c r="R4" t="s">
        <v>435</v>
      </c>
      <c r="S4" t="s">
        <v>242</v>
      </c>
      <c r="T4">
        <v>1</v>
      </c>
      <c r="U4">
        <v>7.5510000000000002</v>
      </c>
      <c r="V4" s="4">
        <v>62064</v>
      </c>
      <c r="W4">
        <v>0.34699999999999998</v>
      </c>
      <c r="X4" t="s">
        <v>18</v>
      </c>
      <c r="Y4" t="s">
        <v>18</v>
      </c>
      <c r="Z4" t="s">
        <v>18</v>
      </c>
      <c r="AA4" t="s">
        <v>18</v>
      </c>
      <c r="AC4">
        <v>1</v>
      </c>
      <c r="AE4">
        <v>12</v>
      </c>
      <c r="AF4" s="46"/>
      <c r="AG4" s="59">
        <f t="shared" ref="AG4:AG56" si="0">W4</f>
        <v>0.34699999999999998</v>
      </c>
    </row>
    <row r="5" spans="1:33" x14ac:dyDescent="0.3">
      <c r="A5">
        <v>13</v>
      </c>
      <c r="B5" t="s">
        <v>549</v>
      </c>
      <c r="C5" s="8">
        <v>44903.422500000001</v>
      </c>
      <c r="D5" t="s">
        <v>437</v>
      </c>
      <c r="E5" t="s">
        <v>242</v>
      </c>
      <c r="F5">
        <v>1</v>
      </c>
      <c r="G5">
        <v>2.9860000000000002</v>
      </c>
      <c r="H5" s="4">
        <v>18710827</v>
      </c>
      <c r="I5">
        <v>0</v>
      </c>
      <c r="J5" t="s">
        <v>18</v>
      </c>
      <c r="K5" t="s">
        <v>18</v>
      </c>
      <c r="L5" t="s">
        <v>18</v>
      </c>
      <c r="M5" t="s">
        <v>18</v>
      </c>
      <c r="O5">
        <v>13</v>
      </c>
      <c r="P5" t="s">
        <v>549</v>
      </c>
      <c r="Q5" s="8">
        <v>44903.422500000001</v>
      </c>
      <c r="R5" t="s">
        <v>437</v>
      </c>
      <c r="S5" t="s">
        <v>242</v>
      </c>
      <c r="T5">
        <v>1</v>
      </c>
      <c r="U5">
        <v>7.5469999999999997</v>
      </c>
      <c r="V5" s="4">
        <v>63887</v>
      </c>
      <c r="W5">
        <v>0.35699999999999998</v>
      </c>
      <c r="X5" t="s">
        <v>18</v>
      </c>
      <c r="Y5" t="s">
        <v>18</v>
      </c>
      <c r="Z5" t="s">
        <v>18</v>
      </c>
      <c r="AA5" t="s">
        <v>18</v>
      </c>
      <c r="AC5">
        <v>1</v>
      </c>
      <c r="AE5">
        <v>13</v>
      </c>
      <c r="AF5" s="46"/>
      <c r="AG5" s="59">
        <f t="shared" si="0"/>
        <v>0.35699999999999998</v>
      </c>
    </row>
    <row r="6" spans="1:33" x14ac:dyDescent="0.3">
      <c r="A6">
        <v>14</v>
      </c>
      <c r="B6" t="s">
        <v>550</v>
      </c>
      <c r="C6" s="8">
        <v>44903.431886574072</v>
      </c>
      <c r="D6" t="s">
        <v>439</v>
      </c>
      <c r="E6" t="s">
        <v>242</v>
      </c>
      <c r="F6">
        <v>1</v>
      </c>
      <c r="G6">
        <v>2.9849999999999999</v>
      </c>
      <c r="H6" s="4">
        <v>18666748</v>
      </c>
      <c r="I6">
        <v>0</v>
      </c>
      <c r="J6" t="s">
        <v>18</v>
      </c>
      <c r="K6" t="s">
        <v>18</v>
      </c>
      <c r="L6" t="s">
        <v>18</v>
      </c>
      <c r="M6" t="s">
        <v>18</v>
      </c>
      <c r="O6">
        <v>14</v>
      </c>
      <c r="P6" t="s">
        <v>550</v>
      </c>
      <c r="Q6" s="8">
        <v>44903.431886574072</v>
      </c>
      <c r="R6" t="s">
        <v>439</v>
      </c>
      <c r="S6" t="s">
        <v>242</v>
      </c>
      <c r="T6">
        <v>1</v>
      </c>
      <c r="U6">
        <v>7.5469999999999997</v>
      </c>
      <c r="V6" s="4">
        <v>100551</v>
      </c>
      <c r="W6">
        <v>0.56299999999999994</v>
      </c>
      <c r="X6" t="s">
        <v>18</v>
      </c>
      <c r="Y6" t="s">
        <v>18</v>
      </c>
      <c r="Z6" t="s">
        <v>18</v>
      </c>
      <c r="AA6" t="s">
        <v>18</v>
      </c>
      <c r="AC6">
        <v>1</v>
      </c>
      <c r="AE6">
        <v>14</v>
      </c>
      <c r="AF6" s="46"/>
      <c r="AG6" s="59">
        <f t="shared" si="0"/>
        <v>0.56299999999999994</v>
      </c>
    </row>
    <row r="7" spans="1:33" x14ac:dyDescent="0.3">
      <c r="A7">
        <v>15</v>
      </c>
      <c r="B7" t="s">
        <v>551</v>
      </c>
      <c r="C7" s="8">
        <v>44903.44122685185</v>
      </c>
      <c r="D7" t="s">
        <v>439</v>
      </c>
      <c r="E7" t="s">
        <v>242</v>
      </c>
      <c r="F7">
        <v>1</v>
      </c>
      <c r="G7">
        <v>2.9929999999999999</v>
      </c>
      <c r="H7" s="4">
        <v>18807410</v>
      </c>
      <c r="I7">
        <v>0</v>
      </c>
      <c r="J7" t="s">
        <v>18</v>
      </c>
      <c r="K7" t="s">
        <v>18</v>
      </c>
      <c r="L7" t="s">
        <v>18</v>
      </c>
      <c r="M7" t="s">
        <v>18</v>
      </c>
      <c r="O7">
        <v>15</v>
      </c>
      <c r="P7" t="s">
        <v>551</v>
      </c>
      <c r="Q7" s="8">
        <v>44903.44122685185</v>
      </c>
      <c r="R7" t="s">
        <v>439</v>
      </c>
      <c r="S7" t="s">
        <v>242</v>
      </c>
      <c r="T7">
        <v>1</v>
      </c>
      <c r="U7">
        <v>7.5510000000000002</v>
      </c>
      <c r="V7" s="4">
        <v>97861</v>
      </c>
      <c r="W7">
        <v>0.54800000000000004</v>
      </c>
      <c r="X7" t="s">
        <v>18</v>
      </c>
      <c r="Y7" t="s">
        <v>18</v>
      </c>
      <c r="Z7" t="s">
        <v>18</v>
      </c>
      <c r="AA7" t="s">
        <v>18</v>
      </c>
      <c r="AC7">
        <v>1</v>
      </c>
      <c r="AE7">
        <v>15</v>
      </c>
      <c r="AF7" s="46"/>
      <c r="AG7" s="59">
        <f t="shared" si="0"/>
        <v>0.54800000000000004</v>
      </c>
    </row>
    <row r="8" spans="1:33" x14ac:dyDescent="0.3">
      <c r="A8">
        <v>16</v>
      </c>
      <c r="B8" t="s">
        <v>552</v>
      </c>
      <c r="C8" s="8">
        <v>44903.450601851851</v>
      </c>
      <c r="D8" t="s">
        <v>439</v>
      </c>
      <c r="E8" t="s">
        <v>242</v>
      </c>
      <c r="F8">
        <v>1</v>
      </c>
      <c r="G8">
        <v>2.9860000000000002</v>
      </c>
      <c r="H8" s="4">
        <v>18955595</v>
      </c>
      <c r="I8">
        <v>0</v>
      </c>
      <c r="J8" t="s">
        <v>18</v>
      </c>
      <c r="K8" t="s">
        <v>18</v>
      </c>
      <c r="L8" t="s">
        <v>18</v>
      </c>
      <c r="M8" t="s">
        <v>18</v>
      </c>
      <c r="O8">
        <v>16</v>
      </c>
      <c r="P8" t="s">
        <v>552</v>
      </c>
      <c r="Q8" s="8">
        <v>44903.450601851851</v>
      </c>
      <c r="R8" t="s">
        <v>439</v>
      </c>
      <c r="S8" t="s">
        <v>242</v>
      </c>
      <c r="T8">
        <v>1</v>
      </c>
      <c r="U8">
        <v>7.5570000000000004</v>
      </c>
      <c r="V8" s="4">
        <v>91527</v>
      </c>
      <c r="W8">
        <v>0.51200000000000001</v>
      </c>
      <c r="X8" t="s">
        <v>18</v>
      </c>
      <c r="Y8" t="s">
        <v>18</v>
      </c>
      <c r="Z8" t="s">
        <v>18</v>
      </c>
      <c r="AA8" t="s">
        <v>18</v>
      </c>
      <c r="AC8">
        <v>1</v>
      </c>
      <c r="AE8">
        <v>16</v>
      </c>
      <c r="AF8" s="46"/>
      <c r="AG8" s="59">
        <f t="shared" si="0"/>
        <v>0.51200000000000001</v>
      </c>
    </row>
    <row r="9" spans="1:33" x14ac:dyDescent="0.3">
      <c r="A9">
        <v>17</v>
      </c>
      <c r="B9" t="s">
        <v>553</v>
      </c>
      <c r="C9" s="8">
        <v>44903.459965277776</v>
      </c>
      <c r="D9" t="s">
        <v>445</v>
      </c>
      <c r="E9" t="s">
        <v>242</v>
      </c>
      <c r="F9">
        <v>1</v>
      </c>
      <c r="G9">
        <v>2.9929999999999999</v>
      </c>
      <c r="H9" s="4">
        <v>18643958</v>
      </c>
      <c r="I9">
        <v>0</v>
      </c>
      <c r="J9" t="s">
        <v>18</v>
      </c>
      <c r="K9" t="s">
        <v>18</v>
      </c>
      <c r="L9" t="s">
        <v>18</v>
      </c>
      <c r="M9" t="s">
        <v>18</v>
      </c>
      <c r="O9">
        <v>17</v>
      </c>
      <c r="P9" t="s">
        <v>553</v>
      </c>
      <c r="Q9" s="8">
        <v>44903.459965277776</v>
      </c>
      <c r="R9" t="s">
        <v>445</v>
      </c>
      <c r="S9" t="s">
        <v>242</v>
      </c>
      <c r="T9">
        <v>1</v>
      </c>
      <c r="U9">
        <v>7.5510000000000002</v>
      </c>
      <c r="V9" s="4">
        <v>396510</v>
      </c>
      <c r="W9">
        <v>2.2320000000000002</v>
      </c>
      <c r="X9" t="s">
        <v>18</v>
      </c>
      <c r="Y9" t="s">
        <v>18</v>
      </c>
      <c r="Z9" t="s">
        <v>18</v>
      </c>
      <c r="AA9" t="s">
        <v>18</v>
      </c>
      <c r="AC9">
        <v>1</v>
      </c>
      <c r="AE9">
        <v>17</v>
      </c>
      <c r="AF9" s="46"/>
      <c r="AG9" s="59">
        <f t="shared" si="0"/>
        <v>2.2320000000000002</v>
      </c>
    </row>
    <row r="10" spans="1:33" x14ac:dyDescent="0.3">
      <c r="A10">
        <v>18</v>
      </c>
      <c r="B10" t="s">
        <v>554</v>
      </c>
      <c r="C10" s="8">
        <v>44903.469340277778</v>
      </c>
      <c r="D10" t="s">
        <v>447</v>
      </c>
      <c r="E10" t="s">
        <v>242</v>
      </c>
      <c r="F10">
        <v>1</v>
      </c>
      <c r="G10">
        <v>2.9849999999999999</v>
      </c>
      <c r="H10" s="4">
        <v>18918132</v>
      </c>
      <c r="I10">
        <v>0</v>
      </c>
      <c r="J10" t="s">
        <v>18</v>
      </c>
      <c r="K10" t="s">
        <v>18</v>
      </c>
      <c r="L10" t="s">
        <v>18</v>
      </c>
      <c r="M10" t="s">
        <v>18</v>
      </c>
      <c r="O10">
        <v>18</v>
      </c>
      <c r="P10" t="s">
        <v>554</v>
      </c>
      <c r="Q10" s="8">
        <v>44903.469340277778</v>
      </c>
      <c r="R10" t="s">
        <v>447</v>
      </c>
      <c r="S10" t="s">
        <v>242</v>
      </c>
      <c r="T10">
        <v>1</v>
      </c>
      <c r="U10">
        <v>7.5510000000000002</v>
      </c>
      <c r="V10" s="4">
        <v>1324730</v>
      </c>
      <c r="W10">
        <v>7.593</v>
      </c>
      <c r="X10" t="s">
        <v>18</v>
      </c>
      <c r="Y10" t="s">
        <v>18</v>
      </c>
      <c r="Z10" t="s">
        <v>18</v>
      </c>
      <c r="AA10" t="s">
        <v>18</v>
      </c>
      <c r="AC10">
        <v>1</v>
      </c>
      <c r="AE10">
        <v>18</v>
      </c>
      <c r="AF10" s="46"/>
      <c r="AG10" s="59">
        <f t="shared" si="0"/>
        <v>7.593</v>
      </c>
    </row>
    <row r="11" spans="1:33" x14ac:dyDescent="0.3">
      <c r="A11">
        <v>19</v>
      </c>
      <c r="B11" t="s">
        <v>555</v>
      </c>
      <c r="C11" s="8">
        <v>44903.478726851848</v>
      </c>
      <c r="D11" t="s">
        <v>241</v>
      </c>
      <c r="E11" t="s">
        <v>242</v>
      </c>
      <c r="F11">
        <v>1</v>
      </c>
      <c r="G11">
        <v>2.9940000000000002</v>
      </c>
      <c r="H11" s="4">
        <v>19023110</v>
      </c>
      <c r="I11">
        <v>0</v>
      </c>
      <c r="J11" t="s">
        <v>18</v>
      </c>
      <c r="K11" t="s">
        <v>18</v>
      </c>
      <c r="L11" t="s">
        <v>18</v>
      </c>
      <c r="M11" t="s">
        <v>18</v>
      </c>
      <c r="O11">
        <v>19</v>
      </c>
      <c r="P11" t="s">
        <v>555</v>
      </c>
      <c r="Q11" s="8">
        <v>44903.478726851848</v>
      </c>
      <c r="R11" t="s">
        <v>241</v>
      </c>
      <c r="S11" t="s">
        <v>242</v>
      </c>
      <c r="T11">
        <v>1</v>
      </c>
      <c r="U11">
        <v>7.5449999999999999</v>
      </c>
      <c r="V11" s="4">
        <v>97077</v>
      </c>
      <c r="W11">
        <v>0.54300000000000004</v>
      </c>
      <c r="X11" t="s">
        <v>18</v>
      </c>
      <c r="Y11" t="s">
        <v>18</v>
      </c>
      <c r="Z11" t="s">
        <v>18</v>
      </c>
      <c r="AA11" t="s">
        <v>18</v>
      </c>
      <c r="AC11">
        <v>1</v>
      </c>
      <c r="AE11">
        <v>19</v>
      </c>
      <c r="AF11" s="46"/>
      <c r="AG11" s="59">
        <f t="shared" si="0"/>
        <v>0.54300000000000004</v>
      </c>
    </row>
    <row r="12" spans="1:33" x14ac:dyDescent="0.3">
      <c r="A12">
        <v>20</v>
      </c>
      <c r="B12" t="s">
        <v>556</v>
      </c>
      <c r="C12" s="8">
        <v>44903.48810185185</v>
      </c>
      <c r="D12" t="s">
        <v>241</v>
      </c>
      <c r="E12" t="s">
        <v>242</v>
      </c>
      <c r="F12">
        <v>1</v>
      </c>
      <c r="G12">
        <v>2.9870000000000001</v>
      </c>
      <c r="H12" s="4">
        <v>18958073</v>
      </c>
      <c r="I12">
        <v>0</v>
      </c>
      <c r="J12" t="s">
        <v>18</v>
      </c>
      <c r="K12" t="s">
        <v>18</v>
      </c>
      <c r="L12" t="s">
        <v>18</v>
      </c>
      <c r="M12" t="s">
        <v>18</v>
      </c>
      <c r="O12">
        <v>20</v>
      </c>
      <c r="P12" t="s">
        <v>556</v>
      </c>
      <c r="Q12" s="8">
        <v>44903.48810185185</v>
      </c>
      <c r="R12" t="s">
        <v>241</v>
      </c>
      <c r="S12" t="s">
        <v>242</v>
      </c>
      <c r="T12">
        <v>1</v>
      </c>
      <c r="U12">
        <v>7.5490000000000004</v>
      </c>
      <c r="V12" s="4">
        <v>86666</v>
      </c>
      <c r="W12">
        <v>0.48499999999999999</v>
      </c>
      <c r="X12" t="s">
        <v>18</v>
      </c>
      <c r="Y12" t="s">
        <v>18</v>
      </c>
      <c r="Z12" t="s">
        <v>18</v>
      </c>
      <c r="AA12" t="s">
        <v>18</v>
      </c>
      <c r="AC12">
        <v>1</v>
      </c>
      <c r="AE12">
        <v>20</v>
      </c>
      <c r="AF12" s="46"/>
      <c r="AG12" s="59">
        <f t="shared" si="0"/>
        <v>0.48499999999999999</v>
      </c>
    </row>
    <row r="13" spans="1:33" x14ac:dyDescent="0.3">
      <c r="A13">
        <v>21</v>
      </c>
      <c r="B13" t="s">
        <v>557</v>
      </c>
      <c r="C13" s="8">
        <v>44903.497453703705</v>
      </c>
      <c r="D13" t="s">
        <v>241</v>
      </c>
      <c r="E13" t="s">
        <v>242</v>
      </c>
      <c r="F13">
        <v>1</v>
      </c>
      <c r="G13">
        <v>2.984</v>
      </c>
      <c r="H13" s="4">
        <v>19219559</v>
      </c>
      <c r="I13">
        <v>0</v>
      </c>
      <c r="J13" t="s">
        <v>18</v>
      </c>
      <c r="K13" t="s">
        <v>18</v>
      </c>
      <c r="L13" t="s">
        <v>18</v>
      </c>
      <c r="M13" t="s">
        <v>18</v>
      </c>
      <c r="O13">
        <v>21</v>
      </c>
      <c r="P13" t="s">
        <v>557</v>
      </c>
      <c r="Q13" s="8">
        <v>44903.497453703705</v>
      </c>
      <c r="R13" t="s">
        <v>241</v>
      </c>
      <c r="S13" t="s">
        <v>242</v>
      </c>
      <c r="T13">
        <v>1</v>
      </c>
      <c r="U13">
        <v>7.5490000000000004</v>
      </c>
      <c r="V13" s="4">
        <v>95141</v>
      </c>
      <c r="W13">
        <v>0.53300000000000003</v>
      </c>
      <c r="X13" t="s">
        <v>18</v>
      </c>
      <c r="Y13" t="s">
        <v>18</v>
      </c>
      <c r="Z13" t="s">
        <v>18</v>
      </c>
      <c r="AA13" t="s">
        <v>18</v>
      </c>
      <c r="AC13">
        <v>1</v>
      </c>
      <c r="AE13">
        <v>21</v>
      </c>
      <c r="AF13" s="46"/>
      <c r="AG13" s="59">
        <f t="shared" si="0"/>
        <v>0.53300000000000003</v>
      </c>
    </row>
    <row r="14" spans="1:33" x14ac:dyDescent="0.3">
      <c r="A14">
        <v>22</v>
      </c>
      <c r="B14" t="s">
        <v>558</v>
      </c>
      <c r="C14" s="8">
        <v>44903.506828703707</v>
      </c>
      <c r="D14" t="s">
        <v>559</v>
      </c>
      <c r="E14" t="s">
        <v>242</v>
      </c>
      <c r="F14">
        <v>1</v>
      </c>
      <c r="G14">
        <v>2.9980000000000002</v>
      </c>
      <c r="H14" s="4">
        <v>18194897</v>
      </c>
      <c r="I14">
        <v>0</v>
      </c>
      <c r="J14" t="s">
        <v>18</v>
      </c>
      <c r="K14" t="s">
        <v>18</v>
      </c>
      <c r="L14" t="s">
        <v>18</v>
      </c>
      <c r="M14" t="s">
        <v>18</v>
      </c>
      <c r="O14">
        <v>22</v>
      </c>
      <c r="P14" t="s">
        <v>558</v>
      </c>
      <c r="Q14" s="8">
        <v>44903.506828703707</v>
      </c>
      <c r="R14" t="s">
        <v>559</v>
      </c>
      <c r="S14" t="s">
        <v>242</v>
      </c>
      <c r="T14">
        <v>1</v>
      </c>
      <c r="U14">
        <v>7.5549999999999997</v>
      </c>
      <c r="V14" s="4">
        <v>46615</v>
      </c>
      <c r="W14">
        <v>0.26100000000000001</v>
      </c>
      <c r="X14" t="s">
        <v>18</v>
      </c>
      <c r="Y14" t="s">
        <v>18</v>
      </c>
      <c r="Z14" t="s">
        <v>18</v>
      </c>
      <c r="AA14" t="s">
        <v>18</v>
      </c>
      <c r="AC14">
        <v>1</v>
      </c>
      <c r="AE14">
        <v>22</v>
      </c>
      <c r="AF14" s="46"/>
      <c r="AG14" s="59">
        <f t="shared" si="0"/>
        <v>0.26100000000000001</v>
      </c>
    </row>
    <row r="15" spans="1:33" x14ac:dyDescent="0.3">
      <c r="A15">
        <v>23</v>
      </c>
      <c r="B15" t="s">
        <v>560</v>
      </c>
      <c r="C15" s="8">
        <v>44903.516226851854</v>
      </c>
      <c r="D15" t="s">
        <v>561</v>
      </c>
      <c r="E15" t="s">
        <v>242</v>
      </c>
      <c r="F15">
        <v>1</v>
      </c>
      <c r="G15">
        <v>2.9950000000000001</v>
      </c>
      <c r="H15" s="4">
        <v>18294316</v>
      </c>
      <c r="I15">
        <v>0</v>
      </c>
      <c r="J15" t="s">
        <v>18</v>
      </c>
      <c r="K15" t="s">
        <v>18</v>
      </c>
      <c r="L15" t="s">
        <v>18</v>
      </c>
      <c r="M15" t="s">
        <v>18</v>
      </c>
      <c r="O15">
        <v>23</v>
      </c>
      <c r="P15" t="s">
        <v>560</v>
      </c>
      <c r="Q15" s="8">
        <v>44903.516226851854</v>
      </c>
      <c r="R15" t="s">
        <v>561</v>
      </c>
      <c r="S15" t="s">
        <v>242</v>
      </c>
      <c r="T15">
        <v>1</v>
      </c>
      <c r="U15">
        <v>7.5529999999999999</v>
      </c>
      <c r="V15" s="4">
        <v>62816</v>
      </c>
      <c r="W15">
        <v>0.35099999999999998</v>
      </c>
      <c r="X15" t="s">
        <v>18</v>
      </c>
      <c r="Y15" t="s">
        <v>18</v>
      </c>
      <c r="Z15" t="s">
        <v>18</v>
      </c>
      <c r="AA15" t="s">
        <v>18</v>
      </c>
      <c r="AC15">
        <v>1</v>
      </c>
      <c r="AE15">
        <v>23</v>
      </c>
      <c r="AF15" s="46"/>
      <c r="AG15" s="59">
        <f t="shared" si="0"/>
        <v>0.35099999999999998</v>
      </c>
    </row>
    <row r="16" spans="1:33" x14ac:dyDescent="0.3">
      <c r="A16">
        <v>24</v>
      </c>
      <c r="B16" t="s">
        <v>562</v>
      </c>
      <c r="C16" s="8">
        <v>44903.525613425925</v>
      </c>
      <c r="D16" t="s">
        <v>563</v>
      </c>
      <c r="E16" t="s">
        <v>242</v>
      </c>
      <c r="F16">
        <v>1</v>
      </c>
      <c r="G16">
        <v>3.0049999999999999</v>
      </c>
      <c r="H16" s="4">
        <v>17649861</v>
      </c>
      <c r="I16">
        <v>0</v>
      </c>
      <c r="J16" t="s">
        <v>18</v>
      </c>
      <c r="K16" t="s">
        <v>18</v>
      </c>
      <c r="L16" t="s">
        <v>18</v>
      </c>
      <c r="M16" t="s">
        <v>18</v>
      </c>
      <c r="O16">
        <v>24</v>
      </c>
      <c r="P16" t="s">
        <v>562</v>
      </c>
      <c r="Q16" s="8">
        <v>44903.525613425925</v>
      </c>
      <c r="R16" t="s">
        <v>563</v>
      </c>
      <c r="S16" t="s">
        <v>242</v>
      </c>
      <c r="T16">
        <v>1</v>
      </c>
      <c r="U16">
        <v>7.5469999999999997</v>
      </c>
      <c r="V16" s="4">
        <v>49528</v>
      </c>
      <c r="W16">
        <v>0.27700000000000002</v>
      </c>
      <c r="X16" t="s">
        <v>18</v>
      </c>
      <c r="Y16" t="s">
        <v>18</v>
      </c>
      <c r="Z16" t="s">
        <v>18</v>
      </c>
      <c r="AA16" t="s">
        <v>18</v>
      </c>
      <c r="AC16">
        <v>1</v>
      </c>
      <c r="AE16">
        <v>24</v>
      </c>
      <c r="AF16" s="46"/>
      <c r="AG16" s="59">
        <f t="shared" si="0"/>
        <v>0.27700000000000002</v>
      </c>
    </row>
    <row r="17" spans="1:33" x14ac:dyDescent="0.3">
      <c r="A17">
        <v>25</v>
      </c>
      <c r="B17" t="s">
        <v>564</v>
      </c>
      <c r="C17" s="8">
        <v>44903.53502314815</v>
      </c>
      <c r="D17" t="s">
        <v>565</v>
      </c>
      <c r="E17" t="s">
        <v>242</v>
      </c>
      <c r="F17">
        <v>1</v>
      </c>
      <c r="G17">
        <v>2.9929999999999999</v>
      </c>
      <c r="H17" s="4">
        <v>17728821</v>
      </c>
      <c r="I17">
        <v>0</v>
      </c>
      <c r="J17" t="s">
        <v>18</v>
      </c>
      <c r="K17" t="s">
        <v>18</v>
      </c>
      <c r="L17" t="s">
        <v>18</v>
      </c>
      <c r="M17" t="s">
        <v>18</v>
      </c>
      <c r="O17">
        <v>25</v>
      </c>
      <c r="P17" t="s">
        <v>564</v>
      </c>
      <c r="Q17" s="8">
        <v>44903.53502314815</v>
      </c>
      <c r="R17" t="s">
        <v>565</v>
      </c>
      <c r="S17" t="s">
        <v>242</v>
      </c>
      <c r="T17">
        <v>1</v>
      </c>
      <c r="U17">
        <v>7.5449999999999999</v>
      </c>
      <c r="V17" s="4">
        <v>109481</v>
      </c>
      <c r="W17">
        <v>0.61299999999999999</v>
      </c>
      <c r="X17" t="s">
        <v>18</v>
      </c>
      <c r="Y17" t="s">
        <v>18</v>
      </c>
      <c r="Z17" t="s">
        <v>18</v>
      </c>
      <c r="AA17" t="s">
        <v>18</v>
      </c>
      <c r="AC17">
        <v>1</v>
      </c>
      <c r="AE17">
        <v>25</v>
      </c>
      <c r="AF17" s="46"/>
      <c r="AG17" s="59">
        <f t="shared" si="0"/>
        <v>0.61299999999999999</v>
      </c>
    </row>
    <row r="18" spans="1:33" x14ac:dyDescent="0.3">
      <c r="A18">
        <v>26</v>
      </c>
      <c r="B18" t="s">
        <v>566</v>
      </c>
      <c r="C18" s="8">
        <v>44903.544421296298</v>
      </c>
      <c r="D18" t="s">
        <v>567</v>
      </c>
      <c r="E18" t="s">
        <v>242</v>
      </c>
      <c r="F18">
        <v>1</v>
      </c>
      <c r="G18">
        <v>2.9940000000000002</v>
      </c>
      <c r="H18" s="4">
        <v>18106496</v>
      </c>
      <c r="I18">
        <v>0</v>
      </c>
      <c r="J18" t="s">
        <v>18</v>
      </c>
      <c r="K18" t="s">
        <v>18</v>
      </c>
      <c r="L18" t="s">
        <v>18</v>
      </c>
      <c r="M18" t="s">
        <v>18</v>
      </c>
      <c r="O18">
        <v>26</v>
      </c>
      <c r="P18" t="s">
        <v>566</v>
      </c>
      <c r="Q18" s="8">
        <v>44903.544421296298</v>
      </c>
      <c r="R18" t="s">
        <v>567</v>
      </c>
      <c r="S18" t="s">
        <v>242</v>
      </c>
      <c r="T18">
        <v>1</v>
      </c>
      <c r="U18">
        <v>7.548</v>
      </c>
      <c r="V18" s="4">
        <v>70406</v>
      </c>
      <c r="W18">
        <v>0.39400000000000002</v>
      </c>
      <c r="X18" t="s">
        <v>18</v>
      </c>
      <c r="Y18" t="s">
        <v>18</v>
      </c>
      <c r="Z18" t="s">
        <v>18</v>
      </c>
      <c r="AA18" t="s">
        <v>18</v>
      </c>
      <c r="AC18">
        <v>1</v>
      </c>
      <c r="AE18">
        <v>26</v>
      </c>
      <c r="AF18" s="46"/>
      <c r="AG18" s="59">
        <f t="shared" si="0"/>
        <v>0.39400000000000002</v>
      </c>
    </row>
    <row r="19" spans="1:33" x14ac:dyDescent="0.3">
      <c r="A19">
        <v>27</v>
      </c>
      <c r="B19" t="s">
        <v>568</v>
      </c>
      <c r="C19" s="8">
        <v>44903.553807870368</v>
      </c>
      <c r="D19" t="s">
        <v>569</v>
      </c>
      <c r="E19" t="s">
        <v>242</v>
      </c>
      <c r="F19">
        <v>1</v>
      </c>
      <c r="G19">
        <v>3.0030000000000001</v>
      </c>
      <c r="H19" s="4">
        <v>18223074</v>
      </c>
      <c r="I19">
        <v>0</v>
      </c>
      <c r="J19" t="s">
        <v>18</v>
      </c>
      <c r="K19" t="s">
        <v>18</v>
      </c>
      <c r="L19" t="s">
        <v>18</v>
      </c>
      <c r="M19" t="s">
        <v>18</v>
      </c>
      <c r="O19">
        <v>27</v>
      </c>
      <c r="P19" t="s">
        <v>568</v>
      </c>
      <c r="Q19" s="8">
        <v>44903.553807870368</v>
      </c>
      <c r="R19" t="s">
        <v>569</v>
      </c>
      <c r="S19" t="s">
        <v>242</v>
      </c>
      <c r="T19">
        <v>1</v>
      </c>
      <c r="U19">
        <v>7.5510000000000002</v>
      </c>
      <c r="V19" s="4">
        <v>57449</v>
      </c>
      <c r="W19">
        <v>0.32100000000000001</v>
      </c>
      <c r="X19" t="s">
        <v>18</v>
      </c>
      <c r="Y19" t="s">
        <v>18</v>
      </c>
      <c r="Z19" t="s">
        <v>18</v>
      </c>
      <c r="AA19" t="s">
        <v>18</v>
      </c>
      <c r="AC19">
        <v>1</v>
      </c>
      <c r="AE19">
        <v>27</v>
      </c>
      <c r="AF19" s="46"/>
      <c r="AG19" s="59">
        <f t="shared" si="0"/>
        <v>0.32100000000000001</v>
      </c>
    </row>
    <row r="20" spans="1:33" x14ac:dyDescent="0.3">
      <c r="A20">
        <v>28</v>
      </c>
      <c r="B20" t="s">
        <v>570</v>
      </c>
      <c r="C20" s="8">
        <v>44903.563206018516</v>
      </c>
      <c r="D20" t="s">
        <v>571</v>
      </c>
      <c r="E20" t="s">
        <v>242</v>
      </c>
      <c r="F20">
        <v>1</v>
      </c>
      <c r="G20">
        <v>3.0030000000000001</v>
      </c>
      <c r="H20" s="4">
        <v>18290757</v>
      </c>
      <c r="I20">
        <v>0</v>
      </c>
      <c r="J20" t="s">
        <v>18</v>
      </c>
      <c r="K20" t="s">
        <v>18</v>
      </c>
      <c r="L20" t="s">
        <v>18</v>
      </c>
      <c r="M20" t="s">
        <v>18</v>
      </c>
      <c r="O20">
        <v>28</v>
      </c>
      <c r="P20" t="s">
        <v>570</v>
      </c>
      <c r="Q20" s="8">
        <v>44903.563206018516</v>
      </c>
      <c r="R20" t="s">
        <v>571</v>
      </c>
      <c r="S20" t="s">
        <v>242</v>
      </c>
      <c r="T20">
        <v>1</v>
      </c>
      <c r="U20">
        <v>7.5549999999999997</v>
      </c>
      <c r="V20" s="4">
        <v>97551</v>
      </c>
      <c r="W20">
        <v>0.54600000000000004</v>
      </c>
      <c r="X20" t="s">
        <v>18</v>
      </c>
      <c r="Y20" t="s">
        <v>18</v>
      </c>
      <c r="Z20" t="s">
        <v>18</v>
      </c>
      <c r="AA20" t="s">
        <v>18</v>
      </c>
      <c r="AC20">
        <v>1</v>
      </c>
      <c r="AE20">
        <v>28</v>
      </c>
      <c r="AF20" s="46"/>
      <c r="AG20" s="59">
        <f t="shared" si="0"/>
        <v>0.54600000000000004</v>
      </c>
    </row>
    <row r="21" spans="1:33" x14ac:dyDescent="0.3">
      <c r="A21">
        <v>29</v>
      </c>
      <c r="B21" t="s">
        <v>572</v>
      </c>
      <c r="C21" s="8">
        <v>44903.572581018518</v>
      </c>
      <c r="D21" t="s">
        <v>573</v>
      </c>
      <c r="E21" t="s">
        <v>242</v>
      </c>
      <c r="F21">
        <v>1</v>
      </c>
      <c r="G21">
        <v>2.9940000000000002</v>
      </c>
      <c r="H21" s="4">
        <v>18234534</v>
      </c>
      <c r="I21">
        <v>0</v>
      </c>
      <c r="J21" t="s">
        <v>18</v>
      </c>
      <c r="K21" t="s">
        <v>18</v>
      </c>
      <c r="L21" t="s">
        <v>18</v>
      </c>
      <c r="M21" t="s">
        <v>18</v>
      </c>
      <c r="O21">
        <v>29</v>
      </c>
      <c r="P21" t="s">
        <v>572</v>
      </c>
      <c r="Q21" s="8">
        <v>44903.572581018518</v>
      </c>
      <c r="R21" t="s">
        <v>573</v>
      </c>
      <c r="S21" t="s">
        <v>242</v>
      </c>
      <c r="T21">
        <v>1</v>
      </c>
      <c r="U21">
        <v>7.5510000000000002</v>
      </c>
      <c r="V21" s="4">
        <v>47306</v>
      </c>
      <c r="W21">
        <v>0.26500000000000001</v>
      </c>
      <c r="X21" t="s">
        <v>18</v>
      </c>
      <c r="Y21" t="s">
        <v>18</v>
      </c>
      <c r="Z21" t="s">
        <v>18</v>
      </c>
      <c r="AA21" t="s">
        <v>18</v>
      </c>
      <c r="AC21">
        <v>1</v>
      </c>
      <c r="AE21">
        <v>29</v>
      </c>
      <c r="AF21" s="46"/>
      <c r="AG21" s="59">
        <f t="shared" si="0"/>
        <v>0.26500000000000001</v>
      </c>
    </row>
    <row r="22" spans="1:33" x14ac:dyDescent="0.3">
      <c r="A22">
        <v>30</v>
      </c>
      <c r="B22" t="s">
        <v>574</v>
      </c>
      <c r="C22" s="8">
        <v>44903.581956018519</v>
      </c>
      <c r="D22" t="s">
        <v>575</v>
      </c>
      <c r="E22" t="s">
        <v>242</v>
      </c>
      <c r="F22">
        <v>1</v>
      </c>
      <c r="G22">
        <v>3.0019999999999998</v>
      </c>
      <c r="H22" s="4">
        <v>18295369</v>
      </c>
      <c r="I22">
        <v>0</v>
      </c>
      <c r="J22" t="s">
        <v>18</v>
      </c>
      <c r="K22" t="s">
        <v>18</v>
      </c>
      <c r="L22" t="s">
        <v>18</v>
      </c>
      <c r="M22" t="s">
        <v>18</v>
      </c>
      <c r="O22">
        <v>30</v>
      </c>
      <c r="P22" t="s">
        <v>574</v>
      </c>
      <c r="Q22" s="8">
        <v>44903.581956018519</v>
      </c>
      <c r="R22" t="s">
        <v>575</v>
      </c>
      <c r="S22" t="s">
        <v>242</v>
      </c>
      <c r="T22">
        <v>1</v>
      </c>
      <c r="U22">
        <v>7.5490000000000004</v>
      </c>
      <c r="V22" s="4">
        <v>82834</v>
      </c>
      <c r="W22">
        <v>0.46400000000000002</v>
      </c>
      <c r="X22" t="s">
        <v>18</v>
      </c>
      <c r="Y22" t="s">
        <v>18</v>
      </c>
      <c r="Z22" t="s">
        <v>18</v>
      </c>
      <c r="AA22" t="s">
        <v>18</v>
      </c>
      <c r="AC22">
        <v>1</v>
      </c>
      <c r="AE22">
        <v>30</v>
      </c>
      <c r="AF22" s="46"/>
      <c r="AG22" s="59">
        <f t="shared" si="0"/>
        <v>0.46400000000000002</v>
      </c>
    </row>
    <row r="23" spans="1:33" x14ac:dyDescent="0.3">
      <c r="A23">
        <v>31</v>
      </c>
      <c r="B23" t="s">
        <v>576</v>
      </c>
      <c r="C23" s="8">
        <v>44903.591319444444</v>
      </c>
      <c r="D23" t="s">
        <v>577</v>
      </c>
      <c r="E23" t="s">
        <v>242</v>
      </c>
      <c r="F23">
        <v>1</v>
      </c>
      <c r="G23">
        <v>3.0049999999999999</v>
      </c>
      <c r="H23" s="4">
        <v>18038958</v>
      </c>
      <c r="I23">
        <v>0</v>
      </c>
      <c r="J23" t="s">
        <v>18</v>
      </c>
      <c r="K23" t="s">
        <v>18</v>
      </c>
      <c r="L23" t="s">
        <v>18</v>
      </c>
      <c r="M23" t="s">
        <v>18</v>
      </c>
      <c r="O23">
        <v>31</v>
      </c>
      <c r="P23" t="s">
        <v>576</v>
      </c>
      <c r="Q23" s="8">
        <v>44903.591319444444</v>
      </c>
      <c r="R23" t="s">
        <v>577</v>
      </c>
      <c r="S23" t="s">
        <v>242</v>
      </c>
      <c r="T23">
        <v>1</v>
      </c>
      <c r="U23">
        <v>7.5519999999999996</v>
      </c>
      <c r="V23" s="4">
        <v>200668</v>
      </c>
      <c r="W23">
        <v>1.125</v>
      </c>
      <c r="X23" t="s">
        <v>18</v>
      </c>
      <c r="Y23" t="s">
        <v>18</v>
      </c>
      <c r="Z23" t="s">
        <v>18</v>
      </c>
      <c r="AA23" t="s">
        <v>18</v>
      </c>
      <c r="AC23">
        <v>1</v>
      </c>
      <c r="AE23">
        <v>31</v>
      </c>
      <c r="AF23" s="46"/>
      <c r="AG23" s="59">
        <f t="shared" si="0"/>
        <v>1.125</v>
      </c>
    </row>
    <row r="24" spans="1:33" x14ac:dyDescent="0.3">
      <c r="A24">
        <v>32</v>
      </c>
      <c r="B24" t="s">
        <v>578</v>
      </c>
      <c r="C24" s="8">
        <v>44903.600694444445</v>
      </c>
      <c r="D24" t="s">
        <v>579</v>
      </c>
      <c r="E24" t="s">
        <v>242</v>
      </c>
      <c r="F24">
        <v>1</v>
      </c>
      <c r="G24">
        <v>2.9950000000000001</v>
      </c>
      <c r="H24" s="4">
        <v>18244780</v>
      </c>
      <c r="I24">
        <v>0</v>
      </c>
      <c r="J24" t="s">
        <v>18</v>
      </c>
      <c r="K24" t="s">
        <v>18</v>
      </c>
      <c r="L24" t="s">
        <v>18</v>
      </c>
      <c r="M24" t="s">
        <v>18</v>
      </c>
      <c r="O24">
        <v>32</v>
      </c>
      <c r="P24" t="s">
        <v>578</v>
      </c>
      <c r="Q24" s="8">
        <v>44903.600694444445</v>
      </c>
      <c r="R24" t="s">
        <v>579</v>
      </c>
      <c r="S24" t="s">
        <v>242</v>
      </c>
      <c r="T24">
        <v>1</v>
      </c>
      <c r="U24">
        <v>7.5519999999999996</v>
      </c>
      <c r="V24" s="4">
        <v>105916</v>
      </c>
      <c r="W24">
        <v>0.59299999999999997</v>
      </c>
      <c r="X24" t="s">
        <v>18</v>
      </c>
      <c r="Y24" t="s">
        <v>18</v>
      </c>
      <c r="Z24" t="s">
        <v>18</v>
      </c>
      <c r="AA24" t="s">
        <v>18</v>
      </c>
      <c r="AC24">
        <v>1</v>
      </c>
      <c r="AE24">
        <v>32</v>
      </c>
      <c r="AF24" s="46"/>
      <c r="AG24" s="59">
        <f t="shared" si="0"/>
        <v>0.59299999999999997</v>
      </c>
    </row>
    <row r="25" spans="1:33" x14ac:dyDescent="0.3">
      <c r="A25">
        <v>33</v>
      </c>
      <c r="B25" t="s">
        <v>580</v>
      </c>
      <c r="C25" s="8">
        <v>44903.610046296293</v>
      </c>
      <c r="D25" t="s">
        <v>581</v>
      </c>
      <c r="E25" t="s">
        <v>242</v>
      </c>
      <c r="F25">
        <v>1</v>
      </c>
      <c r="G25">
        <v>2.9940000000000002</v>
      </c>
      <c r="H25" s="4">
        <v>17950576</v>
      </c>
      <c r="I25">
        <v>0</v>
      </c>
      <c r="J25" t="s">
        <v>18</v>
      </c>
      <c r="K25" t="s">
        <v>18</v>
      </c>
      <c r="L25" t="s">
        <v>18</v>
      </c>
      <c r="M25" t="s">
        <v>18</v>
      </c>
      <c r="O25">
        <v>33</v>
      </c>
      <c r="P25" t="s">
        <v>580</v>
      </c>
      <c r="Q25" s="8">
        <v>44903.610046296293</v>
      </c>
      <c r="R25" t="s">
        <v>581</v>
      </c>
      <c r="S25" t="s">
        <v>242</v>
      </c>
      <c r="T25">
        <v>1</v>
      </c>
      <c r="U25">
        <v>7.5490000000000004</v>
      </c>
      <c r="V25" s="4">
        <v>56768</v>
      </c>
      <c r="W25">
        <v>0.318</v>
      </c>
      <c r="X25" t="s">
        <v>18</v>
      </c>
      <c r="Y25" t="s">
        <v>18</v>
      </c>
      <c r="Z25" t="s">
        <v>18</v>
      </c>
      <c r="AA25" t="s">
        <v>18</v>
      </c>
      <c r="AC25">
        <v>1</v>
      </c>
      <c r="AE25">
        <v>33</v>
      </c>
      <c r="AF25" s="46"/>
      <c r="AG25" s="59">
        <f t="shared" si="0"/>
        <v>0.318</v>
      </c>
    </row>
    <row r="26" spans="1:33" x14ac:dyDescent="0.3">
      <c r="A26">
        <v>34</v>
      </c>
      <c r="B26" t="s">
        <v>582</v>
      </c>
      <c r="C26" s="8">
        <v>44903.619444444441</v>
      </c>
      <c r="D26" t="s">
        <v>583</v>
      </c>
      <c r="E26" t="s">
        <v>242</v>
      </c>
      <c r="F26">
        <v>1</v>
      </c>
      <c r="G26">
        <v>2.9969999999999999</v>
      </c>
      <c r="H26" s="4">
        <v>18018234</v>
      </c>
      <c r="I26">
        <v>0</v>
      </c>
      <c r="J26" t="s">
        <v>18</v>
      </c>
      <c r="K26" t="s">
        <v>18</v>
      </c>
      <c r="L26" t="s">
        <v>18</v>
      </c>
      <c r="M26" t="s">
        <v>18</v>
      </c>
      <c r="O26">
        <v>34</v>
      </c>
      <c r="P26" t="s">
        <v>582</v>
      </c>
      <c r="Q26" s="8">
        <v>44903.619444444441</v>
      </c>
      <c r="R26" t="s">
        <v>583</v>
      </c>
      <c r="S26" t="s">
        <v>242</v>
      </c>
      <c r="T26">
        <v>1</v>
      </c>
      <c r="U26">
        <v>7.5570000000000004</v>
      </c>
      <c r="V26" s="4">
        <v>53720</v>
      </c>
      <c r="W26">
        <v>0.3</v>
      </c>
      <c r="X26" t="s">
        <v>18</v>
      </c>
      <c r="Y26" t="s">
        <v>18</v>
      </c>
      <c r="Z26" t="s">
        <v>18</v>
      </c>
      <c r="AA26" t="s">
        <v>18</v>
      </c>
      <c r="AC26">
        <v>1</v>
      </c>
      <c r="AE26">
        <v>34</v>
      </c>
      <c r="AF26" s="46"/>
      <c r="AG26" s="59">
        <f t="shared" si="0"/>
        <v>0.3</v>
      </c>
    </row>
    <row r="27" spans="1:33" x14ac:dyDescent="0.3">
      <c r="A27">
        <v>35</v>
      </c>
      <c r="B27" t="s">
        <v>584</v>
      </c>
      <c r="C27" s="8">
        <v>44903.628796296296</v>
      </c>
      <c r="D27" t="s">
        <v>585</v>
      </c>
      <c r="E27" t="s">
        <v>242</v>
      </c>
      <c r="F27">
        <v>1</v>
      </c>
      <c r="G27">
        <v>2.996</v>
      </c>
      <c r="H27" s="4">
        <v>18375532</v>
      </c>
      <c r="I27">
        <v>0</v>
      </c>
      <c r="J27" t="s">
        <v>18</v>
      </c>
      <c r="K27" t="s">
        <v>18</v>
      </c>
      <c r="L27" t="s">
        <v>18</v>
      </c>
      <c r="M27" t="s">
        <v>18</v>
      </c>
      <c r="O27">
        <v>35</v>
      </c>
      <c r="P27" t="s">
        <v>584</v>
      </c>
      <c r="Q27" s="8">
        <v>44903.628796296296</v>
      </c>
      <c r="R27" t="s">
        <v>585</v>
      </c>
      <c r="S27" t="s">
        <v>242</v>
      </c>
      <c r="T27">
        <v>1</v>
      </c>
      <c r="U27">
        <v>7.5410000000000004</v>
      </c>
      <c r="V27" s="4">
        <v>47998</v>
      </c>
      <c r="W27">
        <v>0.26800000000000002</v>
      </c>
      <c r="X27" t="s">
        <v>18</v>
      </c>
      <c r="Y27" t="s">
        <v>18</v>
      </c>
      <c r="Z27" t="s">
        <v>18</v>
      </c>
      <c r="AA27" t="s">
        <v>18</v>
      </c>
      <c r="AC27">
        <v>1</v>
      </c>
      <c r="AE27">
        <v>35</v>
      </c>
      <c r="AF27" s="46"/>
      <c r="AG27" s="59">
        <f t="shared" si="0"/>
        <v>0.26800000000000002</v>
      </c>
    </row>
    <row r="28" spans="1:33" x14ac:dyDescent="0.3">
      <c r="A28">
        <v>36</v>
      </c>
      <c r="B28" t="s">
        <v>586</v>
      </c>
      <c r="C28" s="8">
        <v>44903.63821759259</v>
      </c>
      <c r="D28" t="s">
        <v>587</v>
      </c>
      <c r="E28" t="s">
        <v>242</v>
      </c>
      <c r="F28">
        <v>1</v>
      </c>
      <c r="G28">
        <v>2.9940000000000002</v>
      </c>
      <c r="H28" s="4">
        <v>18743255</v>
      </c>
      <c r="I28">
        <v>0</v>
      </c>
      <c r="J28" t="s">
        <v>18</v>
      </c>
      <c r="K28" t="s">
        <v>18</v>
      </c>
      <c r="L28" t="s">
        <v>18</v>
      </c>
      <c r="M28" t="s">
        <v>18</v>
      </c>
      <c r="O28">
        <v>36</v>
      </c>
      <c r="P28" t="s">
        <v>586</v>
      </c>
      <c r="Q28" s="8">
        <v>44903.63821759259</v>
      </c>
      <c r="R28" t="s">
        <v>587</v>
      </c>
      <c r="S28" t="s">
        <v>242</v>
      </c>
      <c r="T28">
        <v>1</v>
      </c>
      <c r="U28">
        <v>7.5590000000000002</v>
      </c>
      <c r="V28" s="4">
        <v>63031</v>
      </c>
      <c r="W28">
        <v>0.35299999999999998</v>
      </c>
      <c r="X28" t="s">
        <v>18</v>
      </c>
      <c r="Y28" t="s">
        <v>18</v>
      </c>
      <c r="Z28" t="s">
        <v>18</v>
      </c>
      <c r="AA28" t="s">
        <v>18</v>
      </c>
      <c r="AC28">
        <v>1</v>
      </c>
      <c r="AE28">
        <v>36</v>
      </c>
      <c r="AF28" s="46"/>
      <c r="AG28" s="59">
        <f t="shared" si="0"/>
        <v>0.35299999999999998</v>
      </c>
    </row>
    <row r="29" spans="1:33" x14ac:dyDescent="0.3">
      <c r="A29">
        <v>37</v>
      </c>
      <c r="B29" t="s">
        <v>588</v>
      </c>
      <c r="C29" s="8">
        <v>44903.647581018522</v>
      </c>
      <c r="D29" t="s">
        <v>589</v>
      </c>
      <c r="E29" t="s">
        <v>242</v>
      </c>
      <c r="F29">
        <v>1</v>
      </c>
      <c r="G29">
        <v>2.9990000000000001</v>
      </c>
      <c r="H29" s="4">
        <v>23835207</v>
      </c>
      <c r="I29">
        <v>0</v>
      </c>
      <c r="J29" t="s">
        <v>18</v>
      </c>
      <c r="K29" t="s">
        <v>18</v>
      </c>
      <c r="L29" t="s">
        <v>18</v>
      </c>
      <c r="M29" t="s">
        <v>18</v>
      </c>
      <c r="O29">
        <v>37</v>
      </c>
      <c r="P29" t="s">
        <v>588</v>
      </c>
      <c r="Q29" s="8">
        <v>44903.647581018522</v>
      </c>
      <c r="R29" t="s">
        <v>589</v>
      </c>
      <c r="S29" t="s">
        <v>242</v>
      </c>
      <c r="T29">
        <v>1</v>
      </c>
      <c r="U29">
        <v>7.5490000000000004</v>
      </c>
      <c r="V29" s="4">
        <v>70459</v>
      </c>
      <c r="W29">
        <v>0.39400000000000002</v>
      </c>
      <c r="X29" t="s">
        <v>18</v>
      </c>
      <c r="Y29" t="s">
        <v>18</v>
      </c>
      <c r="Z29" t="s">
        <v>18</v>
      </c>
      <c r="AA29" t="s">
        <v>18</v>
      </c>
      <c r="AC29">
        <v>1</v>
      </c>
      <c r="AE29">
        <v>37</v>
      </c>
      <c r="AF29" s="46"/>
      <c r="AG29" s="59">
        <f t="shared" si="0"/>
        <v>0.39400000000000002</v>
      </c>
    </row>
    <row r="30" spans="1:33" x14ac:dyDescent="0.3">
      <c r="A30">
        <v>38</v>
      </c>
      <c r="B30" t="s">
        <v>590</v>
      </c>
      <c r="C30" s="8">
        <v>44903.656990740739</v>
      </c>
      <c r="D30" t="s">
        <v>591</v>
      </c>
      <c r="E30" t="s">
        <v>242</v>
      </c>
      <c r="F30">
        <v>1</v>
      </c>
      <c r="G30">
        <v>2.9980000000000002</v>
      </c>
      <c r="H30" s="4">
        <v>18085874</v>
      </c>
      <c r="I30">
        <v>0</v>
      </c>
      <c r="J30" t="s">
        <v>18</v>
      </c>
      <c r="K30" t="s">
        <v>18</v>
      </c>
      <c r="L30" t="s">
        <v>18</v>
      </c>
      <c r="M30" t="s">
        <v>18</v>
      </c>
      <c r="O30">
        <v>38</v>
      </c>
      <c r="P30" t="s">
        <v>590</v>
      </c>
      <c r="Q30" s="8">
        <v>44903.656990740739</v>
      </c>
      <c r="R30" t="s">
        <v>591</v>
      </c>
      <c r="S30" t="s">
        <v>242</v>
      </c>
      <c r="T30">
        <v>1</v>
      </c>
      <c r="U30">
        <v>7.5519999999999996</v>
      </c>
      <c r="V30" s="4">
        <v>116943</v>
      </c>
      <c r="W30">
        <v>0.65500000000000003</v>
      </c>
      <c r="X30" t="s">
        <v>18</v>
      </c>
      <c r="Y30" t="s">
        <v>18</v>
      </c>
      <c r="Z30" t="s">
        <v>18</v>
      </c>
      <c r="AA30" t="s">
        <v>18</v>
      </c>
      <c r="AC30">
        <v>1</v>
      </c>
      <c r="AE30">
        <v>38</v>
      </c>
      <c r="AF30" s="46"/>
      <c r="AG30" s="59">
        <f t="shared" si="0"/>
        <v>0.65500000000000003</v>
      </c>
    </row>
    <row r="31" spans="1:33" x14ac:dyDescent="0.3">
      <c r="A31">
        <v>39</v>
      </c>
      <c r="B31" t="s">
        <v>592</v>
      </c>
      <c r="C31" s="8">
        <v>44903.666365740741</v>
      </c>
      <c r="D31" t="s">
        <v>593</v>
      </c>
      <c r="E31" t="s">
        <v>242</v>
      </c>
      <c r="F31">
        <v>1</v>
      </c>
      <c r="G31">
        <v>3.0049999999999999</v>
      </c>
      <c r="H31" s="4">
        <v>18485327</v>
      </c>
      <c r="I31">
        <v>0</v>
      </c>
      <c r="J31" t="s">
        <v>18</v>
      </c>
      <c r="K31" t="s">
        <v>18</v>
      </c>
      <c r="L31" t="s">
        <v>18</v>
      </c>
      <c r="M31" t="s">
        <v>18</v>
      </c>
      <c r="O31">
        <v>39</v>
      </c>
      <c r="P31" t="s">
        <v>592</v>
      </c>
      <c r="Q31" s="8">
        <v>44903.666365740741</v>
      </c>
      <c r="R31" t="s">
        <v>593</v>
      </c>
      <c r="S31" t="s">
        <v>242</v>
      </c>
      <c r="T31">
        <v>1</v>
      </c>
      <c r="U31">
        <v>7.5510000000000002</v>
      </c>
      <c r="V31" s="4">
        <v>65573</v>
      </c>
      <c r="W31">
        <v>0.36699999999999999</v>
      </c>
      <c r="X31" t="s">
        <v>18</v>
      </c>
      <c r="Y31" t="s">
        <v>18</v>
      </c>
      <c r="Z31" t="s">
        <v>18</v>
      </c>
      <c r="AA31" t="s">
        <v>18</v>
      </c>
      <c r="AC31">
        <v>1</v>
      </c>
      <c r="AE31">
        <v>39</v>
      </c>
      <c r="AF31" s="46"/>
      <c r="AG31" s="59">
        <f t="shared" si="0"/>
        <v>0.36699999999999999</v>
      </c>
    </row>
    <row r="32" spans="1:33" x14ac:dyDescent="0.3">
      <c r="A32">
        <v>40</v>
      </c>
      <c r="B32" t="s">
        <v>594</v>
      </c>
      <c r="C32" s="8">
        <v>44903.675729166665</v>
      </c>
      <c r="D32" t="s">
        <v>595</v>
      </c>
      <c r="E32" t="s">
        <v>242</v>
      </c>
      <c r="F32">
        <v>1</v>
      </c>
      <c r="G32">
        <v>3.0059999999999998</v>
      </c>
      <c r="H32" s="4">
        <v>18307569</v>
      </c>
      <c r="I32">
        <v>0</v>
      </c>
      <c r="J32" t="s">
        <v>18</v>
      </c>
      <c r="K32" t="s">
        <v>18</v>
      </c>
      <c r="L32" t="s">
        <v>18</v>
      </c>
      <c r="M32" t="s">
        <v>18</v>
      </c>
      <c r="O32">
        <v>40</v>
      </c>
      <c r="P32" t="s">
        <v>594</v>
      </c>
      <c r="Q32" s="8">
        <v>44903.675729166665</v>
      </c>
      <c r="R32" t="s">
        <v>595</v>
      </c>
      <c r="S32" t="s">
        <v>242</v>
      </c>
      <c r="T32">
        <v>1</v>
      </c>
      <c r="U32">
        <v>7.5410000000000004</v>
      </c>
      <c r="V32" s="4">
        <v>52453</v>
      </c>
      <c r="W32">
        <v>0.29299999999999998</v>
      </c>
      <c r="X32" t="s">
        <v>18</v>
      </c>
      <c r="Y32" t="s">
        <v>18</v>
      </c>
      <c r="Z32" t="s">
        <v>18</v>
      </c>
      <c r="AA32" t="s">
        <v>18</v>
      </c>
      <c r="AC32">
        <v>1</v>
      </c>
      <c r="AE32">
        <v>40</v>
      </c>
      <c r="AF32" s="46"/>
      <c r="AG32" s="59">
        <f t="shared" si="0"/>
        <v>0.29299999999999998</v>
      </c>
    </row>
    <row r="33" spans="1:33" x14ac:dyDescent="0.3">
      <c r="A33">
        <v>41</v>
      </c>
      <c r="B33" t="s">
        <v>596</v>
      </c>
      <c r="C33" s="8">
        <v>44903.685081018521</v>
      </c>
      <c r="D33" t="s">
        <v>597</v>
      </c>
      <c r="E33" t="s">
        <v>242</v>
      </c>
      <c r="F33">
        <v>1</v>
      </c>
      <c r="G33">
        <v>3.0049999999999999</v>
      </c>
      <c r="H33" s="4">
        <v>18401038</v>
      </c>
      <c r="I33">
        <v>0</v>
      </c>
      <c r="J33" t="s">
        <v>18</v>
      </c>
      <c r="K33" t="s">
        <v>18</v>
      </c>
      <c r="L33" t="s">
        <v>18</v>
      </c>
      <c r="M33" t="s">
        <v>18</v>
      </c>
      <c r="O33">
        <v>41</v>
      </c>
      <c r="P33" t="s">
        <v>596</v>
      </c>
      <c r="Q33" s="8">
        <v>44903.685081018521</v>
      </c>
      <c r="R33" t="s">
        <v>597</v>
      </c>
      <c r="S33" t="s">
        <v>242</v>
      </c>
      <c r="T33">
        <v>1</v>
      </c>
      <c r="U33">
        <v>7.5469999999999997</v>
      </c>
      <c r="V33" s="4">
        <v>114632</v>
      </c>
      <c r="W33">
        <v>0.64200000000000002</v>
      </c>
      <c r="X33" t="s">
        <v>18</v>
      </c>
      <c r="Y33" t="s">
        <v>18</v>
      </c>
      <c r="Z33" t="s">
        <v>18</v>
      </c>
      <c r="AA33" t="s">
        <v>18</v>
      </c>
      <c r="AC33">
        <v>1</v>
      </c>
      <c r="AE33">
        <v>41</v>
      </c>
      <c r="AF33" s="46"/>
      <c r="AG33" s="59">
        <f t="shared" si="0"/>
        <v>0.64200000000000002</v>
      </c>
    </row>
    <row r="34" spans="1:33" x14ac:dyDescent="0.3">
      <c r="A34">
        <v>42</v>
      </c>
      <c r="B34" t="s">
        <v>598</v>
      </c>
      <c r="C34" s="8">
        <v>44903.694479166668</v>
      </c>
      <c r="D34" t="s">
        <v>599</v>
      </c>
      <c r="E34" t="s">
        <v>242</v>
      </c>
      <c r="F34">
        <v>1</v>
      </c>
      <c r="G34">
        <v>3.0110000000000001</v>
      </c>
      <c r="H34" s="4">
        <v>17671881</v>
      </c>
      <c r="I34">
        <v>0</v>
      </c>
      <c r="J34" t="s">
        <v>18</v>
      </c>
      <c r="K34" t="s">
        <v>18</v>
      </c>
      <c r="L34" t="s">
        <v>18</v>
      </c>
      <c r="M34" t="s">
        <v>18</v>
      </c>
      <c r="O34">
        <v>42</v>
      </c>
      <c r="P34" t="s">
        <v>598</v>
      </c>
      <c r="Q34" s="8">
        <v>44903.694479166668</v>
      </c>
      <c r="R34" t="s">
        <v>599</v>
      </c>
      <c r="S34" t="s">
        <v>242</v>
      </c>
      <c r="T34">
        <v>1</v>
      </c>
      <c r="U34">
        <v>7.5549999999999997</v>
      </c>
      <c r="V34" s="4">
        <v>48485</v>
      </c>
      <c r="W34">
        <v>0.27100000000000002</v>
      </c>
      <c r="X34" t="s">
        <v>18</v>
      </c>
      <c r="Y34" t="s">
        <v>18</v>
      </c>
      <c r="Z34" t="s">
        <v>18</v>
      </c>
      <c r="AA34" t="s">
        <v>18</v>
      </c>
      <c r="AC34">
        <v>1</v>
      </c>
      <c r="AE34">
        <v>42</v>
      </c>
      <c r="AF34" s="46"/>
      <c r="AG34" s="59">
        <f t="shared" si="0"/>
        <v>0.27100000000000002</v>
      </c>
    </row>
    <row r="35" spans="1:33" x14ac:dyDescent="0.3">
      <c r="A35">
        <v>43</v>
      </c>
      <c r="B35" t="s">
        <v>600</v>
      </c>
      <c r="C35" s="8">
        <v>44903.703842592593</v>
      </c>
      <c r="D35" t="s">
        <v>601</v>
      </c>
      <c r="E35" t="s">
        <v>242</v>
      </c>
      <c r="F35">
        <v>1</v>
      </c>
      <c r="G35">
        <v>3.0089999999999999</v>
      </c>
      <c r="H35" s="4">
        <v>18050780</v>
      </c>
      <c r="I35">
        <v>0</v>
      </c>
      <c r="J35" t="s">
        <v>18</v>
      </c>
      <c r="K35" t="s">
        <v>18</v>
      </c>
      <c r="L35" t="s">
        <v>18</v>
      </c>
      <c r="M35" t="s">
        <v>18</v>
      </c>
      <c r="O35">
        <v>43</v>
      </c>
      <c r="P35" t="s">
        <v>600</v>
      </c>
      <c r="Q35" s="8">
        <v>44903.703842592593</v>
      </c>
      <c r="R35" t="s">
        <v>601</v>
      </c>
      <c r="S35" t="s">
        <v>242</v>
      </c>
      <c r="T35">
        <v>1</v>
      </c>
      <c r="U35">
        <v>7.5490000000000004</v>
      </c>
      <c r="V35" s="4">
        <v>114194</v>
      </c>
      <c r="W35">
        <v>0.63900000000000001</v>
      </c>
      <c r="X35" t="s">
        <v>18</v>
      </c>
      <c r="Y35" t="s">
        <v>18</v>
      </c>
      <c r="Z35" t="s">
        <v>18</v>
      </c>
      <c r="AA35" t="s">
        <v>18</v>
      </c>
      <c r="AC35">
        <v>1</v>
      </c>
      <c r="AE35">
        <v>43</v>
      </c>
      <c r="AF35" s="46"/>
      <c r="AG35" s="59">
        <f t="shared" si="0"/>
        <v>0.63900000000000001</v>
      </c>
    </row>
    <row r="36" spans="1:33" x14ac:dyDescent="0.3">
      <c r="A36">
        <v>44</v>
      </c>
      <c r="B36" t="s">
        <v>602</v>
      </c>
      <c r="C36" s="8">
        <v>44903.713252314818</v>
      </c>
      <c r="D36" t="s">
        <v>603</v>
      </c>
      <c r="E36" t="s">
        <v>242</v>
      </c>
      <c r="F36">
        <v>1</v>
      </c>
      <c r="G36">
        <v>2.9990000000000001</v>
      </c>
      <c r="H36" s="4">
        <v>18119086</v>
      </c>
      <c r="I36">
        <v>0</v>
      </c>
      <c r="J36" t="s">
        <v>18</v>
      </c>
      <c r="K36" t="s">
        <v>18</v>
      </c>
      <c r="L36" t="s">
        <v>18</v>
      </c>
      <c r="M36" t="s">
        <v>18</v>
      </c>
      <c r="O36">
        <v>44</v>
      </c>
      <c r="P36" t="s">
        <v>602</v>
      </c>
      <c r="Q36" s="8">
        <v>44903.713252314818</v>
      </c>
      <c r="R36" t="s">
        <v>603</v>
      </c>
      <c r="S36" t="s">
        <v>242</v>
      </c>
      <c r="T36">
        <v>1</v>
      </c>
      <c r="U36">
        <v>7.5460000000000003</v>
      </c>
      <c r="V36" s="4">
        <v>91385</v>
      </c>
      <c r="W36">
        <v>0.51100000000000001</v>
      </c>
      <c r="X36" t="s">
        <v>18</v>
      </c>
      <c r="Y36" t="s">
        <v>18</v>
      </c>
      <c r="Z36" t="s">
        <v>18</v>
      </c>
      <c r="AA36" t="s">
        <v>18</v>
      </c>
      <c r="AC36">
        <v>1</v>
      </c>
      <c r="AE36">
        <v>44</v>
      </c>
      <c r="AF36" s="46"/>
      <c r="AG36" s="59">
        <f t="shared" si="0"/>
        <v>0.51100000000000001</v>
      </c>
    </row>
    <row r="37" spans="1:33" x14ac:dyDescent="0.3">
      <c r="A37">
        <v>45</v>
      </c>
      <c r="B37" t="s">
        <v>604</v>
      </c>
      <c r="C37" s="8">
        <v>44903.722627314812</v>
      </c>
      <c r="D37" t="s">
        <v>605</v>
      </c>
      <c r="E37" t="s">
        <v>242</v>
      </c>
      <c r="F37">
        <v>1</v>
      </c>
      <c r="G37">
        <v>2.9969999999999999</v>
      </c>
      <c r="H37" s="4">
        <v>18122247</v>
      </c>
      <c r="I37">
        <v>0</v>
      </c>
      <c r="J37" t="s">
        <v>18</v>
      </c>
      <c r="K37" t="s">
        <v>18</v>
      </c>
      <c r="L37" t="s">
        <v>18</v>
      </c>
      <c r="M37" t="s">
        <v>18</v>
      </c>
      <c r="O37">
        <v>45</v>
      </c>
      <c r="P37" t="s">
        <v>604</v>
      </c>
      <c r="Q37" s="8">
        <v>44903.722627314812</v>
      </c>
      <c r="R37" t="s">
        <v>605</v>
      </c>
      <c r="S37" t="s">
        <v>242</v>
      </c>
      <c r="T37">
        <v>1</v>
      </c>
      <c r="U37">
        <v>7.5490000000000004</v>
      </c>
      <c r="V37" s="4">
        <v>58355</v>
      </c>
      <c r="W37">
        <v>0.32600000000000001</v>
      </c>
      <c r="X37" t="s">
        <v>18</v>
      </c>
      <c r="Y37" t="s">
        <v>18</v>
      </c>
      <c r="Z37" t="s">
        <v>18</v>
      </c>
      <c r="AA37" t="s">
        <v>18</v>
      </c>
      <c r="AC37">
        <v>1</v>
      </c>
      <c r="AE37">
        <v>45</v>
      </c>
      <c r="AF37" s="46"/>
      <c r="AG37" s="59">
        <f t="shared" si="0"/>
        <v>0.32600000000000001</v>
      </c>
    </row>
    <row r="38" spans="1:33" x14ac:dyDescent="0.3">
      <c r="A38">
        <v>46</v>
      </c>
      <c r="B38" t="s">
        <v>606</v>
      </c>
      <c r="C38" s="8">
        <v>44903.73201388889</v>
      </c>
      <c r="D38" t="s">
        <v>607</v>
      </c>
      <c r="E38" t="s">
        <v>242</v>
      </c>
      <c r="F38">
        <v>1</v>
      </c>
      <c r="G38">
        <v>3.0089999999999999</v>
      </c>
      <c r="H38" s="4">
        <v>18153252</v>
      </c>
      <c r="I38">
        <v>0</v>
      </c>
      <c r="J38" t="s">
        <v>18</v>
      </c>
      <c r="K38" t="s">
        <v>18</v>
      </c>
      <c r="L38" t="s">
        <v>18</v>
      </c>
      <c r="M38" t="s">
        <v>18</v>
      </c>
      <c r="O38">
        <v>46</v>
      </c>
      <c r="P38" t="s">
        <v>606</v>
      </c>
      <c r="Q38" s="8">
        <v>44903.73201388889</v>
      </c>
      <c r="R38" t="s">
        <v>607</v>
      </c>
      <c r="S38" t="s">
        <v>242</v>
      </c>
      <c r="T38">
        <v>1</v>
      </c>
      <c r="U38">
        <v>7.5510000000000002</v>
      </c>
      <c r="V38" s="4">
        <v>104714</v>
      </c>
      <c r="W38">
        <v>0.58599999999999997</v>
      </c>
      <c r="X38" t="s">
        <v>18</v>
      </c>
      <c r="Y38" t="s">
        <v>18</v>
      </c>
      <c r="Z38" t="s">
        <v>18</v>
      </c>
      <c r="AA38" t="s">
        <v>18</v>
      </c>
      <c r="AC38">
        <v>1</v>
      </c>
      <c r="AE38">
        <v>46</v>
      </c>
      <c r="AF38" s="46"/>
      <c r="AG38" s="59">
        <f t="shared" si="0"/>
        <v>0.58599999999999997</v>
      </c>
    </row>
    <row r="39" spans="1:33" x14ac:dyDescent="0.3">
      <c r="A39">
        <v>47</v>
      </c>
      <c r="B39" t="s">
        <v>608</v>
      </c>
      <c r="C39" s="8">
        <v>44903.741400462961</v>
      </c>
      <c r="D39" t="s">
        <v>609</v>
      </c>
      <c r="E39" t="s">
        <v>242</v>
      </c>
      <c r="F39">
        <v>1</v>
      </c>
      <c r="G39">
        <v>2.9980000000000002</v>
      </c>
      <c r="H39" s="4">
        <v>17957038</v>
      </c>
      <c r="I39">
        <v>0</v>
      </c>
      <c r="J39" t="s">
        <v>18</v>
      </c>
      <c r="K39" t="s">
        <v>18</v>
      </c>
      <c r="L39" t="s">
        <v>18</v>
      </c>
      <c r="M39" t="s">
        <v>18</v>
      </c>
      <c r="O39">
        <v>47</v>
      </c>
      <c r="P39" t="s">
        <v>608</v>
      </c>
      <c r="Q39" s="8">
        <v>44903.741400462961</v>
      </c>
      <c r="R39" t="s">
        <v>609</v>
      </c>
      <c r="S39" t="s">
        <v>242</v>
      </c>
      <c r="T39">
        <v>1</v>
      </c>
      <c r="U39">
        <v>7.5570000000000004</v>
      </c>
      <c r="V39" s="4">
        <v>59442</v>
      </c>
      <c r="W39">
        <v>0.33200000000000002</v>
      </c>
      <c r="X39" t="s">
        <v>18</v>
      </c>
      <c r="Y39" t="s">
        <v>18</v>
      </c>
      <c r="Z39" t="s">
        <v>18</v>
      </c>
      <c r="AA39" t="s">
        <v>18</v>
      </c>
      <c r="AC39">
        <v>1</v>
      </c>
      <c r="AE39">
        <v>47</v>
      </c>
      <c r="AF39" s="46"/>
      <c r="AG39" s="59">
        <f t="shared" si="0"/>
        <v>0.33200000000000002</v>
      </c>
    </row>
    <row r="40" spans="1:33" x14ac:dyDescent="0.3">
      <c r="A40">
        <v>48</v>
      </c>
      <c r="B40" t="s">
        <v>610</v>
      </c>
      <c r="C40" s="8">
        <v>44903.750787037039</v>
      </c>
      <c r="D40" t="s">
        <v>611</v>
      </c>
      <c r="E40" t="s">
        <v>242</v>
      </c>
      <c r="F40">
        <v>1</v>
      </c>
      <c r="G40">
        <v>3.01</v>
      </c>
      <c r="H40" s="4">
        <v>18440359</v>
      </c>
      <c r="I40">
        <v>0</v>
      </c>
      <c r="J40" t="s">
        <v>18</v>
      </c>
      <c r="K40" t="s">
        <v>18</v>
      </c>
      <c r="L40" t="s">
        <v>18</v>
      </c>
      <c r="M40" t="s">
        <v>18</v>
      </c>
      <c r="O40">
        <v>48</v>
      </c>
      <c r="P40" t="s">
        <v>610</v>
      </c>
      <c r="Q40" s="8">
        <v>44903.750787037039</v>
      </c>
      <c r="R40" t="s">
        <v>611</v>
      </c>
      <c r="S40" t="s">
        <v>242</v>
      </c>
      <c r="T40">
        <v>1</v>
      </c>
      <c r="U40">
        <v>7.55</v>
      </c>
      <c r="V40" s="4">
        <v>64602</v>
      </c>
      <c r="W40">
        <v>0.36099999999999999</v>
      </c>
      <c r="X40" t="s">
        <v>18</v>
      </c>
      <c r="Y40" t="s">
        <v>18</v>
      </c>
      <c r="Z40" t="s">
        <v>18</v>
      </c>
      <c r="AA40" t="s">
        <v>18</v>
      </c>
      <c r="AC40">
        <v>1</v>
      </c>
      <c r="AE40">
        <v>48</v>
      </c>
      <c r="AF40" s="46"/>
      <c r="AG40" s="59">
        <f t="shared" si="0"/>
        <v>0.36099999999999999</v>
      </c>
    </row>
    <row r="41" spans="1:33" x14ac:dyDescent="0.3">
      <c r="A41">
        <v>49</v>
      </c>
      <c r="B41" t="s">
        <v>612</v>
      </c>
      <c r="C41" s="8">
        <v>44903.760150462964</v>
      </c>
      <c r="D41" t="s">
        <v>613</v>
      </c>
      <c r="E41" t="s">
        <v>242</v>
      </c>
      <c r="F41">
        <v>1</v>
      </c>
      <c r="G41">
        <v>3</v>
      </c>
      <c r="H41" s="4">
        <v>17812477</v>
      </c>
      <c r="I41">
        <v>0</v>
      </c>
      <c r="J41" t="s">
        <v>18</v>
      </c>
      <c r="K41" t="s">
        <v>18</v>
      </c>
      <c r="L41" t="s">
        <v>18</v>
      </c>
      <c r="M41" t="s">
        <v>18</v>
      </c>
      <c r="O41">
        <v>49</v>
      </c>
      <c r="P41" t="s">
        <v>612</v>
      </c>
      <c r="Q41" s="8">
        <v>44903.760150462964</v>
      </c>
      <c r="R41" t="s">
        <v>613</v>
      </c>
      <c r="S41" t="s">
        <v>242</v>
      </c>
      <c r="T41">
        <v>1</v>
      </c>
      <c r="U41">
        <v>7.5449999999999999</v>
      </c>
      <c r="V41" s="4">
        <v>59343</v>
      </c>
      <c r="W41">
        <v>0.33200000000000002</v>
      </c>
      <c r="X41" t="s">
        <v>18</v>
      </c>
      <c r="Y41" t="s">
        <v>18</v>
      </c>
      <c r="Z41" t="s">
        <v>18</v>
      </c>
      <c r="AA41" t="s">
        <v>18</v>
      </c>
      <c r="AC41">
        <v>1</v>
      </c>
      <c r="AE41">
        <v>49</v>
      </c>
      <c r="AF41" s="46"/>
      <c r="AG41" s="59">
        <f t="shared" si="0"/>
        <v>0.33200000000000002</v>
      </c>
    </row>
    <row r="42" spans="1:33" x14ac:dyDescent="0.3">
      <c r="A42">
        <v>50</v>
      </c>
      <c r="B42" t="s">
        <v>614</v>
      </c>
      <c r="C42" s="8">
        <v>44903.769537037035</v>
      </c>
      <c r="D42" t="s">
        <v>615</v>
      </c>
      <c r="E42" t="s">
        <v>242</v>
      </c>
      <c r="F42">
        <v>1</v>
      </c>
      <c r="G42">
        <v>3.004</v>
      </c>
      <c r="H42" s="4">
        <v>18240410</v>
      </c>
      <c r="I42">
        <v>0</v>
      </c>
      <c r="J42" t="s">
        <v>18</v>
      </c>
      <c r="K42" t="s">
        <v>18</v>
      </c>
      <c r="L42" t="s">
        <v>18</v>
      </c>
      <c r="M42" t="s">
        <v>18</v>
      </c>
      <c r="O42">
        <v>50</v>
      </c>
      <c r="P42" t="s">
        <v>614</v>
      </c>
      <c r="Q42" s="8">
        <v>44903.769537037035</v>
      </c>
      <c r="R42" t="s">
        <v>615</v>
      </c>
      <c r="S42" t="s">
        <v>242</v>
      </c>
      <c r="T42">
        <v>1</v>
      </c>
      <c r="U42">
        <v>7.5590000000000002</v>
      </c>
      <c r="V42" s="4">
        <v>54073</v>
      </c>
      <c r="W42">
        <v>0.30199999999999999</v>
      </c>
      <c r="X42" t="s">
        <v>18</v>
      </c>
      <c r="Y42" t="s">
        <v>18</v>
      </c>
      <c r="Z42" t="s">
        <v>18</v>
      </c>
      <c r="AA42" t="s">
        <v>18</v>
      </c>
      <c r="AC42">
        <v>1</v>
      </c>
      <c r="AE42">
        <v>50</v>
      </c>
      <c r="AF42" s="46"/>
      <c r="AG42" s="59">
        <f t="shared" si="0"/>
        <v>0.30199999999999999</v>
      </c>
    </row>
    <row r="43" spans="1:33" x14ac:dyDescent="0.3">
      <c r="A43">
        <v>51</v>
      </c>
      <c r="B43" t="s">
        <v>616</v>
      </c>
      <c r="C43" s="8">
        <v>44903.778935185182</v>
      </c>
      <c r="D43" t="s">
        <v>617</v>
      </c>
      <c r="E43" t="s">
        <v>242</v>
      </c>
      <c r="F43">
        <v>1</v>
      </c>
      <c r="G43">
        <v>3.0169999999999999</v>
      </c>
      <c r="H43" s="4">
        <v>18100857</v>
      </c>
      <c r="I43">
        <v>0</v>
      </c>
      <c r="J43" t="s">
        <v>18</v>
      </c>
      <c r="K43" t="s">
        <v>18</v>
      </c>
      <c r="L43" t="s">
        <v>18</v>
      </c>
      <c r="M43" t="s">
        <v>18</v>
      </c>
      <c r="O43">
        <v>51</v>
      </c>
      <c r="P43" t="s">
        <v>616</v>
      </c>
      <c r="Q43" s="8">
        <v>44903.778935185182</v>
      </c>
      <c r="R43" t="s">
        <v>617</v>
      </c>
      <c r="S43" t="s">
        <v>242</v>
      </c>
      <c r="T43">
        <v>1</v>
      </c>
      <c r="U43">
        <v>7.5449999999999999</v>
      </c>
      <c r="V43" s="4">
        <v>64689</v>
      </c>
      <c r="W43">
        <v>0.36199999999999999</v>
      </c>
      <c r="X43" t="s">
        <v>18</v>
      </c>
      <c r="Y43" t="s">
        <v>18</v>
      </c>
      <c r="Z43" t="s">
        <v>18</v>
      </c>
      <c r="AA43" t="s">
        <v>18</v>
      </c>
      <c r="AC43">
        <v>1</v>
      </c>
      <c r="AE43">
        <v>51</v>
      </c>
      <c r="AF43" s="46"/>
      <c r="AG43" s="59">
        <f t="shared" si="0"/>
        <v>0.36199999999999999</v>
      </c>
    </row>
    <row r="44" spans="1:33" x14ac:dyDescent="0.3">
      <c r="A44">
        <v>52</v>
      </c>
      <c r="B44" t="s">
        <v>618</v>
      </c>
      <c r="C44" s="8">
        <v>44903.788287037038</v>
      </c>
      <c r="D44" t="s">
        <v>619</v>
      </c>
      <c r="E44" t="s">
        <v>242</v>
      </c>
      <c r="F44">
        <v>1</v>
      </c>
      <c r="G44">
        <v>3.0070000000000001</v>
      </c>
      <c r="H44" s="4">
        <v>17972146</v>
      </c>
      <c r="I44">
        <v>0</v>
      </c>
      <c r="J44" t="s">
        <v>18</v>
      </c>
      <c r="K44" t="s">
        <v>18</v>
      </c>
      <c r="L44" t="s">
        <v>18</v>
      </c>
      <c r="M44" t="s">
        <v>18</v>
      </c>
      <c r="O44">
        <v>52</v>
      </c>
      <c r="P44" t="s">
        <v>618</v>
      </c>
      <c r="Q44" s="8">
        <v>44903.788287037038</v>
      </c>
      <c r="R44" t="s">
        <v>619</v>
      </c>
      <c r="S44" t="s">
        <v>242</v>
      </c>
      <c r="T44">
        <v>1</v>
      </c>
      <c r="U44">
        <v>7.5490000000000004</v>
      </c>
      <c r="V44" s="4">
        <v>103791</v>
      </c>
      <c r="W44">
        <v>0.58099999999999996</v>
      </c>
      <c r="X44" t="s">
        <v>18</v>
      </c>
      <c r="Y44" t="s">
        <v>18</v>
      </c>
      <c r="Z44" t="s">
        <v>18</v>
      </c>
      <c r="AA44" t="s">
        <v>18</v>
      </c>
      <c r="AC44">
        <v>1</v>
      </c>
      <c r="AE44">
        <v>52</v>
      </c>
      <c r="AF44" s="46"/>
      <c r="AG44" s="59">
        <f t="shared" si="0"/>
        <v>0.58099999999999996</v>
      </c>
    </row>
    <row r="45" spans="1:33" x14ac:dyDescent="0.3">
      <c r="A45">
        <v>53</v>
      </c>
      <c r="B45" t="s">
        <v>620</v>
      </c>
      <c r="C45" s="8">
        <v>44903.797743055555</v>
      </c>
      <c r="D45" t="s">
        <v>621</v>
      </c>
      <c r="E45" t="s">
        <v>242</v>
      </c>
      <c r="F45">
        <v>1</v>
      </c>
      <c r="G45">
        <v>3.0049999999999999</v>
      </c>
      <c r="H45" s="4">
        <v>18119658</v>
      </c>
      <c r="I45">
        <v>0</v>
      </c>
      <c r="J45" t="s">
        <v>18</v>
      </c>
      <c r="K45" t="s">
        <v>18</v>
      </c>
      <c r="L45" t="s">
        <v>18</v>
      </c>
      <c r="M45" t="s">
        <v>18</v>
      </c>
      <c r="O45">
        <v>53</v>
      </c>
      <c r="P45" t="s">
        <v>620</v>
      </c>
      <c r="Q45" s="8">
        <v>44903.797743055555</v>
      </c>
      <c r="R45" t="s">
        <v>621</v>
      </c>
      <c r="S45" t="s">
        <v>242</v>
      </c>
      <c r="T45">
        <v>1</v>
      </c>
      <c r="U45">
        <v>7.5510000000000002</v>
      </c>
      <c r="V45" s="4">
        <v>90458</v>
      </c>
      <c r="W45">
        <v>0.50600000000000001</v>
      </c>
      <c r="X45" t="s">
        <v>18</v>
      </c>
      <c r="Y45" t="s">
        <v>18</v>
      </c>
      <c r="Z45" t="s">
        <v>18</v>
      </c>
      <c r="AA45" t="s">
        <v>18</v>
      </c>
      <c r="AC45">
        <v>1</v>
      </c>
      <c r="AE45">
        <v>53</v>
      </c>
      <c r="AF45" s="46"/>
      <c r="AG45" s="59">
        <f t="shared" si="0"/>
        <v>0.50600000000000001</v>
      </c>
    </row>
    <row r="46" spans="1:33" x14ac:dyDescent="0.3">
      <c r="A46">
        <v>54</v>
      </c>
      <c r="B46" t="s">
        <v>622</v>
      </c>
      <c r="C46" s="8">
        <v>44903.807118055556</v>
      </c>
      <c r="D46" t="s">
        <v>623</v>
      </c>
      <c r="E46" t="s">
        <v>242</v>
      </c>
      <c r="F46">
        <v>1</v>
      </c>
      <c r="G46">
        <v>3.0030000000000001</v>
      </c>
      <c r="H46" s="4">
        <v>17663105</v>
      </c>
      <c r="I46">
        <v>0</v>
      </c>
      <c r="J46" t="s">
        <v>18</v>
      </c>
      <c r="K46" t="s">
        <v>18</v>
      </c>
      <c r="L46" t="s">
        <v>18</v>
      </c>
      <c r="M46" t="s">
        <v>18</v>
      </c>
      <c r="O46">
        <v>54</v>
      </c>
      <c r="P46" t="s">
        <v>622</v>
      </c>
      <c r="Q46" s="8">
        <v>44903.807118055556</v>
      </c>
      <c r="R46" t="s">
        <v>623</v>
      </c>
      <c r="S46" t="s">
        <v>242</v>
      </c>
      <c r="T46">
        <v>1</v>
      </c>
      <c r="U46">
        <v>7.55</v>
      </c>
      <c r="V46" s="4">
        <v>50937</v>
      </c>
      <c r="W46">
        <v>0.28499999999999998</v>
      </c>
      <c r="X46" t="s">
        <v>18</v>
      </c>
      <c r="Y46" t="s">
        <v>18</v>
      </c>
      <c r="Z46" t="s">
        <v>18</v>
      </c>
      <c r="AA46" t="s">
        <v>18</v>
      </c>
      <c r="AC46">
        <v>1</v>
      </c>
      <c r="AE46">
        <v>54</v>
      </c>
      <c r="AF46" s="46"/>
      <c r="AG46" s="59">
        <f t="shared" si="0"/>
        <v>0.28499999999999998</v>
      </c>
    </row>
    <row r="47" spans="1:33" x14ac:dyDescent="0.3">
      <c r="A47">
        <v>55</v>
      </c>
      <c r="B47" t="s">
        <v>624</v>
      </c>
      <c r="C47" s="8">
        <v>44903.816516203704</v>
      </c>
      <c r="D47" t="s">
        <v>625</v>
      </c>
      <c r="E47" t="s">
        <v>242</v>
      </c>
      <c r="F47">
        <v>1</v>
      </c>
      <c r="G47">
        <v>2.996</v>
      </c>
      <c r="H47" s="4">
        <v>18302013</v>
      </c>
      <c r="I47">
        <v>0</v>
      </c>
      <c r="J47" t="s">
        <v>18</v>
      </c>
      <c r="K47" t="s">
        <v>18</v>
      </c>
      <c r="L47" t="s">
        <v>18</v>
      </c>
      <c r="M47" t="s">
        <v>18</v>
      </c>
      <c r="O47">
        <v>55</v>
      </c>
      <c r="P47" t="s">
        <v>624</v>
      </c>
      <c r="Q47" s="8">
        <v>44903.816516203704</v>
      </c>
      <c r="R47" t="s">
        <v>625</v>
      </c>
      <c r="S47" t="s">
        <v>242</v>
      </c>
      <c r="T47">
        <v>1</v>
      </c>
      <c r="U47">
        <v>7.5510000000000002</v>
      </c>
      <c r="V47" s="4">
        <v>58245</v>
      </c>
      <c r="W47">
        <v>0.32600000000000001</v>
      </c>
      <c r="X47" t="s">
        <v>18</v>
      </c>
      <c r="Y47" t="s">
        <v>18</v>
      </c>
      <c r="Z47" t="s">
        <v>18</v>
      </c>
      <c r="AA47" t="s">
        <v>18</v>
      </c>
      <c r="AC47">
        <v>1</v>
      </c>
      <c r="AE47">
        <v>55</v>
      </c>
      <c r="AF47" s="46"/>
      <c r="AG47" s="59">
        <f t="shared" si="0"/>
        <v>0.32600000000000001</v>
      </c>
    </row>
    <row r="48" spans="1:33" x14ac:dyDescent="0.3">
      <c r="A48">
        <v>56</v>
      </c>
      <c r="B48" t="s">
        <v>626</v>
      </c>
      <c r="C48" s="8">
        <v>44903.825914351852</v>
      </c>
      <c r="D48" t="s">
        <v>627</v>
      </c>
      <c r="E48" t="s">
        <v>242</v>
      </c>
      <c r="F48">
        <v>1</v>
      </c>
      <c r="G48">
        <v>3.0089999999999999</v>
      </c>
      <c r="H48" s="4">
        <v>18077271</v>
      </c>
      <c r="I48">
        <v>0</v>
      </c>
      <c r="J48" t="s">
        <v>18</v>
      </c>
      <c r="K48" t="s">
        <v>18</v>
      </c>
      <c r="L48" t="s">
        <v>18</v>
      </c>
      <c r="M48" t="s">
        <v>18</v>
      </c>
      <c r="O48">
        <v>56</v>
      </c>
      <c r="P48" t="s">
        <v>626</v>
      </c>
      <c r="Q48" s="8">
        <v>44903.825914351852</v>
      </c>
      <c r="R48" t="s">
        <v>627</v>
      </c>
      <c r="S48" t="s">
        <v>242</v>
      </c>
      <c r="T48">
        <v>1</v>
      </c>
      <c r="U48">
        <v>7.5510000000000002</v>
      </c>
      <c r="V48" s="4">
        <v>49795</v>
      </c>
      <c r="W48">
        <v>0.27800000000000002</v>
      </c>
      <c r="X48" t="s">
        <v>18</v>
      </c>
      <c r="Y48" t="s">
        <v>18</v>
      </c>
      <c r="Z48" t="s">
        <v>18</v>
      </c>
      <c r="AA48" t="s">
        <v>18</v>
      </c>
      <c r="AC48">
        <v>1</v>
      </c>
      <c r="AE48">
        <v>56</v>
      </c>
      <c r="AF48" s="46"/>
      <c r="AG48" s="59">
        <f t="shared" si="0"/>
        <v>0.27800000000000002</v>
      </c>
    </row>
    <row r="49" spans="1:33" x14ac:dyDescent="0.3">
      <c r="A49">
        <v>57</v>
      </c>
      <c r="B49" t="s">
        <v>628</v>
      </c>
      <c r="C49" s="8">
        <v>44903.835312499999</v>
      </c>
      <c r="D49" t="s">
        <v>629</v>
      </c>
      <c r="E49" t="s">
        <v>242</v>
      </c>
      <c r="F49">
        <v>1</v>
      </c>
      <c r="G49">
        <v>2.9950000000000001</v>
      </c>
      <c r="H49" s="4">
        <v>18405693</v>
      </c>
      <c r="I49">
        <v>0</v>
      </c>
      <c r="J49" t="s">
        <v>18</v>
      </c>
      <c r="K49" t="s">
        <v>18</v>
      </c>
      <c r="L49" t="s">
        <v>18</v>
      </c>
      <c r="M49" t="s">
        <v>18</v>
      </c>
      <c r="O49">
        <v>57</v>
      </c>
      <c r="P49" t="s">
        <v>628</v>
      </c>
      <c r="Q49" s="8">
        <v>44903.835312499999</v>
      </c>
      <c r="R49" t="s">
        <v>629</v>
      </c>
      <c r="S49" t="s">
        <v>242</v>
      </c>
      <c r="T49">
        <v>1</v>
      </c>
      <c r="U49">
        <v>7.5549999999999997</v>
      </c>
      <c r="V49" s="4">
        <v>105019</v>
      </c>
      <c r="W49">
        <v>0.58799999999999997</v>
      </c>
      <c r="X49" t="s">
        <v>18</v>
      </c>
      <c r="Y49" t="s">
        <v>18</v>
      </c>
      <c r="Z49" t="s">
        <v>18</v>
      </c>
      <c r="AA49" t="s">
        <v>18</v>
      </c>
      <c r="AC49">
        <v>1</v>
      </c>
      <c r="AE49">
        <v>57</v>
      </c>
      <c r="AF49" s="46"/>
      <c r="AG49" s="59">
        <f t="shared" si="0"/>
        <v>0.58799999999999997</v>
      </c>
    </row>
    <row r="50" spans="1:33" x14ac:dyDescent="0.3">
      <c r="A50">
        <v>58</v>
      </c>
      <c r="B50" t="s">
        <v>630</v>
      </c>
      <c r="C50" s="8">
        <v>44903.844641203701</v>
      </c>
      <c r="D50" t="s">
        <v>631</v>
      </c>
      <c r="E50" t="s">
        <v>242</v>
      </c>
      <c r="F50">
        <v>1</v>
      </c>
      <c r="G50">
        <v>3.01</v>
      </c>
      <c r="H50" s="4">
        <v>18124205</v>
      </c>
      <c r="I50">
        <v>0</v>
      </c>
      <c r="J50" t="s">
        <v>18</v>
      </c>
      <c r="K50" t="s">
        <v>18</v>
      </c>
      <c r="L50" t="s">
        <v>18</v>
      </c>
      <c r="M50" t="s">
        <v>18</v>
      </c>
      <c r="O50">
        <v>58</v>
      </c>
      <c r="P50" t="s">
        <v>630</v>
      </c>
      <c r="Q50" s="8">
        <v>44903.844641203701</v>
      </c>
      <c r="R50" t="s">
        <v>631</v>
      </c>
      <c r="S50" t="s">
        <v>242</v>
      </c>
      <c r="T50">
        <v>1</v>
      </c>
      <c r="U50">
        <v>7.5529999999999999</v>
      </c>
      <c r="V50" s="4">
        <v>81959</v>
      </c>
      <c r="W50">
        <v>0.45900000000000002</v>
      </c>
      <c r="X50" t="s">
        <v>18</v>
      </c>
      <c r="Y50" t="s">
        <v>18</v>
      </c>
      <c r="Z50" t="s">
        <v>18</v>
      </c>
      <c r="AA50" t="s">
        <v>18</v>
      </c>
      <c r="AC50">
        <v>1</v>
      </c>
      <c r="AE50">
        <v>58</v>
      </c>
      <c r="AF50" s="46"/>
      <c r="AG50" s="59">
        <f t="shared" si="0"/>
        <v>0.45900000000000002</v>
      </c>
    </row>
    <row r="51" spans="1:33" x14ac:dyDescent="0.3">
      <c r="A51">
        <v>59</v>
      </c>
      <c r="B51" t="s">
        <v>632</v>
      </c>
      <c r="C51" s="8">
        <v>44903.854027777779</v>
      </c>
      <c r="D51" t="s">
        <v>633</v>
      </c>
      <c r="E51" t="s">
        <v>242</v>
      </c>
      <c r="F51">
        <v>1</v>
      </c>
      <c r="G51">
        <v>2.996</v>
      </c>
      <c r="H51" s="4">
        <v>18301137</v>
      </c>
      <c r="I51">
        <v>0</v>
      </c>
      <c r="J51" t="s">
        <v>18</v>
      </c>
      <c r="K51" t="s">
        <v>18</v>
      </c>
      <c r="L51" t="s">
        <v>18</v>
      </c>
      <c r="M51" t="s">
        <v>18</v>
      </c>
      <c r="O51">
        <v>59</v>
      </c>
      <c r="P51" t="s">
        <v>632</v>
      </c>
      <c r="Q51" s="8">
        <v>44903.854027777779</v>
      </c>
      <c r="R51" t="s">
        <v>633</v>
      </c>
      <c r="S51" t="s">
        <v>242</v>
      </c>
      <c r="T51">
        <v>1</v>
      </c>
      <c r="U51">
        <v>7.5449999999999999</v>
      </c>
      <c r="V51" s="4">
        <v>57145</v>
      </c>
      <c r="W51">
        <v>0.32</v>
      </c>
      <c r="X51" t="s">
        <v>18</v>
      </c>
      <c r="Y51" t="s">
        <v>18</v>
      </c>
      <c r="Z51" t="s">
        <v>18</v>
      </c>
      <c r="AA51" t="s">
        <v>18</v>
      </c>
      <c r="AC51">
        <v>1</v>
      </c>
      <c r="AE51">
        <v>59</v>
      </c>
      <c r="AF51" s="46"/>
      <c r="AG51" s="59">
        <f t="shared" si="0"/>
        <v>0.32</v>
      </c>
    </row>
    <row r="52" spans="1:33" x14ac:dyDescent="0.3">
      <c r="A52">
        <v>60</v>
      </c>
      <c r="B52" t="s">
        <v>634</v>
      </c>
      <c r="C52" s="8">
        <v>44903.863391203704</v>
      </c>
      <c r="D52" t="s">
        <v>635</v>
      </c>
      <c r="E52" t="s">
        <v>242</v>
      </c>
      <c r="F52">
        <v>1</v>
      </c>
      <c r="G52">
        <v>3.0110000000000001</v>
      </c>
      <c r="H52" s="4">
        <v>18461748</v>
      </c>
      <c r="I52">
        <v>0</v>
      </c>
      <c r="J52" t="s">
        <v>18</v>
      </c>
      <c r="K52" t="s">
        <v>18</v>
      </c>
      <c r="L52" t="s">
        <v>18</v>
      </c>
      <c r="M52" t="s">
        <v>18</v>
      </c>
      <c r="O52">
        <v>60</v>
      </c>
      <c r="P52" t="s">
        <v>634</v>
      </c>
      <c r="Q52" s="8">
        <v>44903.863391203704</v>
      </c>
      <c r="R52" t="s">
        <v>635</v>
      </c>
      <c r="S52" t="s">
        <v>242</v>
      </c>
      <c r="T52">
        <v>1</v>
      </c>
      <c r="U52">
        <v>7.5570000000000004</v>
      </c>
      <c r="V52" s="4">
        <v>61075</v>
      </c>
      <c r="W52">
        <v>0.34200000000000003</v>
      </c>
      <c r="X52" t="s">
        <v>18</v>
      </c>
      <c r="Y52" t="s">
        <v>18</v>
      </c>
      <c r="Z52" t="s">
        <v>18</v>
      </c>
      <c r="AA52" t="s">
        <v>18</v>
      </c>
      <c r="AC52">
        <v>1</v>
      </c>
      <c r="AE52">
        <v>60</v>
      </c>
      <c r="AF52" s="46"/>
      <c r="AG52" s="59">
        <f t="shared" si="0"/>
        <v>0.34200000000000003</v>
      </c>
    </row>
    <row r="53" spans="1:33" x14ac:dyDescent="0.3">
      <c r="A53">
        <v>61</v>
      </c>
      <c r="B53" t="s">
        <v>636</v>
      </c>
      <c r="C53" s="8">
        <v>44903.872800925928</v>
      </c>
      <c r="D53" t="s">
        <v>637</v>
      </c>
      <c r="E53" t="s">
        <v>242</v>
      </c>
      <c r="F53">
        <v>1</v>
      </c>
      <c r="G53">
        <v>2.996</v>
      </c>
      <c r="H53" s="4">
        <v>18642065</v>
      </c>
      <c r="I53">
        <v>0</v>
      </c>
      <c r="J53" t="s">
        <v>18</v>
      </c>
      <c r="K53" t="s">
        <v>18</v>
      </c>
      <c r="L53" t="s">
        <v>18</v>
      </c>
      <c r="M53" t="s">
        <v>18</v>
      </c>
      <c r="O53">
        <v>61</v>
      </c>
      <c r="P53" t="s">
        <v>636</v>
      </c>
      <c r="Q53" s="8">
        <v>44903.872800925928</v>
      </c>
      <c r="R53" t="s">
        <v>637</v>
      </c>
      <c r="S53" t="s">
        <v>242</v>
      </c>
      <c r="T53">
        <v>1</v>
      </c>
      <c r="U53">
        <v>7.5439999999999996</v>
      </c>
      <c r="V53" s="4">
        <v>58480</v>
      </c>
      <c r="W53">
        <v>0.32700000000000001</v>
      </c>
      <c r="X53" t="s">
        <v>18</v>
      </c>
      <c r="Y53" t="s">
        <v>18</v>
      </c>
      <c r="Z53" t="s">
        <v>18</v>
      </c>
      <c r="AA53" t="s">
        <v>18</v>
      </c>
      <c r="AC53">
        <v>1</v>
      </c>
      <c r="AE53">
        <v>61</v>
      </c>
      <c r="AF53" s="46"/>
      <c r="AG53" s="59">
        <f t="shared" si="0"/>
        <v>0.32700000000000001</v>
      </c>
    </row>
    <row r="54" spans="1:33" x14ac:dyDescent="0.3">
      <c r="A54">
        <v>62</v>
      </c>
      <c r="B54" t="s">
        <v>638</v>
      </c>
      <c r="C54" s="8">
        <v>44903.882175925923</v>
      </c>
      <c r="D54" t="s">
        <v>639</v>
      </c>
      <c r="E54" t="s">
        <v>242</v>
      </c>
      <c r="F54">
        <v>1</v>
      </c>
      <c r="G54">
        <v>3.0110000000000001</v>
      </c>
      <c r="H54" s="4">
        <v>18143104</v>
      </c>
      <c r="I54">
        <v>0</v>
      </c>
      <c r="J54" t="s">
        <v>18</v>
      </c>
      <c r="K54" t="s">
        <v>18</v>
      </c>
      <c r="L54" t="s">
        <v>18</v>
      </c>
      <c r="M54" t="s">
        <v>18</v>
      </c>
      <c r="O54">
        <v>62</v>
      </c>
      <c r="P54" t="s">
        <v>638</v>
      </c>
      <c r="Q54" s="8">
        <v>44903.882175925923</v>
      </c>
      <c r="R54" t="s">
        <v>639</v>
      </c>
      <c r="S54" t="s">
        <v>242</v>
      </c>
      <c r="T54">
        <v>1</v>
      </c>
      <c r="U54">
        <v>7.548</v>
      </c>
      <c r="V54" s="4">
        <v>61150</v>
      </c>
      <c r="W54">
        <v>0.34200000000000003</v>
      </c>
      <c r="X54" t="s">
        <v>18</v>
      </c>
      <c r="Y54" t="s">
        <v>18</v>
      </c>
      <c r="Z54" t="s">
        <v>18</v>
      </c>
      <c r="AA54" t="s">
        <v>18</v>
      </c>
      <c r="AC54">
        <v>1</v>
      </c>
      <c r="AE54">
        <v>62</v>
      </c>
      <c r="AF54" s="46"/>
      <c r="AG54" s="59">
        <f t="shared" si="0"/>
        <v>0.34200000000000003</v>
      </c>
    </row>
    <row r="55" spans="1:33" x14ac:dyDescent="0.3">
      <c r="A55">
        <v>63</v>
      </c>
      <c r="B55" t="s">
        <v>640</v>
      </c>
      <c r="C55" s="8">
        <v>44903.891550925924</v>
      </c>
      <c r="D55" t="s">
        <v>641</v>
      </c>
      <c r="E55" t="s">
        <v>242</v>
      </c>
      <c r="F55">
        <v>1</v>
      </c>
      <c r="G55">
        <v>3.0129999999999999</v>
      </c>
      <c r="H55" s="4">
        <v>18726641</v>
      </c>
      <c r="I55">
        <v>0</v>
      </c>
      <c r="J55" t="s">
        <v>18</v>
      </c>
      <c r="K55" t="s">
        <v>18</v>
      </c>
      <c r="L55" t="s">
        <v>18</v>
      </c>
      <c r="M55" t="s">
        <v>18</v>
      </c>
      <c r="O55">
        <v>63</v>
      </c>
      <c r="P55" t="s">
        <v>640</v>
      </c>
      <c r="Q55" s="8">
        <v>44903.891550925924</v>
      </c>
      <c r="R55" t="s">
        <v>641</v>
      </c>
      <c r="S55" t="s">
        <v>242</v>
      </c>
      <c r="T55">
        <v>1</v>
      </c>
      <c r="U55">
        <v>7.5540000000000003</v>
      </c>
      <c r="V55" s="4">
        <v>68512</v>
      </c>
      <c r="W55">
        <v>0.38300000000000001</v>
      </c>
      <c r="X55" t="s">
        <v>18</v>
      </c>
      <c r="Y55" t="s">
        <v>18</v>
      </c>
      <c r="Z55" t="s">
        <v>18</v>
      </c>
      <c r="AA55" t="s">
        <v>18</v>
      </c>
      <c r="AC55">
        <v>1</v>
      </c>
      <c r="AE55">
        <v>63</v>
      </c>
      <c r="AF55" s="46"/>
      <c r="AG55" s="59">
        <f t="shared" si="0"/>
        <v>0.38300000000000001</v>
      </c>
    </row>
    <row r="56" spans="1:33" x14ac:dyDescent="0.3">
      <c r="A56">
        <v>64</v>
      </c>
      <c r="B56" t="s">
        <v>642</v>
      </c>
      <c r="C56" s="8">
        <v>44903.900937500002</v>
      </c>
      <c r="D56" t="s">
        <v>643</v>
      </c>
      <c r="E56" t="s">
        <v>242</v>
      </c>
      <c r="F56">
        <v>1</v>
      </c>
      <c r="G56">
        <v>3.0070000000000001</v>
      </c>
      <c r="H56" s="4">
        <v>18508959</v>
      </c>
      <c r="I56">
        <v>0</v>
      </c>
      <c r="J56" t="s">
        <v>18</v>
      </c>
      <c r="K56" t="s">
        <v>18</v>
      </c>
      <c r="L56" t="s">
        <v>18</v>
      </c>
      <c r="M56" t="s">
        <v>18</v>
      </c>
      <c r="O56">
        <v>64</v>
      </c>
      <c r="P56" t="s">
        <v>642</v>
      </c>
      <c r="Q56" s="8">
        <v>44903.900937500002</v>
      </c>
      <c r="R56" t="s">
        <v>643</v>
      </c>
      <c r="S56" t="s">
        <v>242</v>
      </c>
      <c r="T56">
        <v>1</v>
      </c>
      <c r="U56">
        <v>7.5549999999999997</v>
      </c>
      <c r="V56" s="4">
        <v>88282</v>
      </c>
      <c r="W56">
        <v>0.49399999999999999</v>
      </c>
      <c r="X56" t="s">
        <v>18</v>
      </c>
      <c r="Y56" t="s">
        <v>18</v>
      </c>
      <c r="Z56" t="s">
        <v>18</v>
      </c>
      <c r="AA56" t="s">
        <v>18</v>
      </c>
      <c r="AC56">
        <v>1</v>
      </c>
      <c r="AE56">
        <v>64</v>
      </c>
      <c r="AF56" s="46"/>
      <c r="AG56" s="59">
        <f t="shared" si="0"/>
        <v>0.49399999999999999</v>
      </c>
    </row>
    <row r="57" spans="1:33" x14ac:dyDescent="0.3">
      <c r="A57">
        <v>65</v>
      </c>
      <c r="B57" t="s">
        <v>644</v>
      </c>
      <c r="C57" s="8">
        <v>44903.910300925927</v>
      </c>
      <c r="D57" t="s">
        <v>645</v>
      </c>
      <c r="E57" t="s">
        <v>242</v>
      </c>
      <c r="F57">
        <v>1</v>
      </c>
      <c r="G57">
        <v>3.0049999999999999</v>
      </c>
      <c r="H57" s="4">
        <v>18582136</v>
      </c>
      <c r="I57">
        <v>0</v>
      </c>
      <c r="J57" t="s">
        <v>18</v>
      </c>
      <c r="K57" t="s">
        <v>18</v>
      </c>
      <c r="L57" t="s">
        <v>18</v>
      </c>
      <c r="M57" t="s">
        <v>18</v>
      </c>
      <c r="O57">
        <v>65</v>
      </c>
      <c r="P57" t="s">
        <v>644</v>
      </c>
      <c r="Q57" s="8">
        <v>44903.910300925927</v>
      </c>
      <c r="R57" t="s">
        <v>645</v>
      </c>
      <c r="S57" t="s">
        <v>242</v>
      </c>
      <c r="T57">
        <v>1</v>
      </c>
      <c r="U57">
        <v>7.55</v>
      </c>
      <c r="V57" s="4">
        <v>58528</v>
      </c>
      <c r="W57">
        <v>0.32700000000000001</v>
      </c>
      <c r="X57" t="s">
        <v>18</v>
      </c>
      <c r="Y57" t="s">
        <v>18</v>
      </c>
      <c r="Z57" t="s">
        <v>18</v>
      </c>
      <c r="AA57" t="s">
        <v>18</v>
      </c>
      <c r="AC57">
        <v>1</v>
      </c>
      <c r="AE57">
        <v>65</v>
      </c>
      <c r="AF57" s="46"/>
      <c r="AG57" s="59">
        <f t="shared" ref="AG57:AG63" si="1">W57</f>
        <v>0.32700000000000001</v>
      </c>
    </row>
    <row r="58" spans="1:33" x14ac:dyDescent="0.3">
      <c r="A58">
        <v>66</v>
      </c>
      <c r="B58" t="s">
        <v>646</v>
      </c>
      <c r="C58" s="8">
        <v>44903.919675925928</v>
      </c>
      <c r="D58" t="s">
        <v>647</v>
      </c>
      <c r="E58" t="s">
        <v>242</v>
      </c>
      <c r="F58">
        <v>1</v>
      </c>
      <c r="G58">
        <v>2.9910000000000001</v>
      </c>
      <c r="H58" s="4">
        <v>18329022</v>
      </c>
      <c r="I58">
        <v>0</v>
      </c>
      <c r="J58" t="s">
        <v>18</v>
      </c>
      <c r="K58" t="s">
        <v>18</v>
      </c>
      <c r="L58" t="s">
        <v>18</v>
      </c>
      <c r="M58" t="s">
        <v>18</v>
      </c>
      <c r="O58">
        <v>66</v>
      </c>
      <c r="P58" t="s">
        <v>646</v>
      </c>
      <c r="Q58" s="8">
        <v>44903.919675925928</v>
      </c>
      <c r="R58" t="s">
        <v>647</v>
      </c>
      <c r="S58" t="s">
        <v>242</v>
      </c>
      <c r="T58">
        <v>1</v>
      </c>
      <c r="U58">
        <v>7.55</v>
      </c>
      <c r="V58" s="4">
        <v>54729</v>
      </c>
      <c r="W58">
        <v>0.30599999999999999</v>
      </c>
      <c r="X58" t="s">
        <v>18</v>
      </c>
      <c r="Y58" t="s">
        <v>18</v>
      </c>
      <c r="Z58" t="s">
        <v>18</v>
      </c>
      <c r="AA58" t="s">
        <v>18</v>
      </c>
      <c r="AC58">
        <v>1</v>
      </c>
      <c r="AE58">
        <v>66</v>
      </c>
      <c r="AF58" s="46"/>
      <c r="AG58" s="59">
        <f t="shared" si="1"/>
        <v>0.30599999999999999</v>
      </c>
    </row>
    <row r="59" spans="1:33" x14ac:dyDescent="0.3">
      <c r="A59">
        <v>67</v>
      </c>
      <c r="B59" t="s">
        <v>648</v>
      </c>
      <c r="C59" s="8">
        <v>44903.929074074076</v>
      </c>
      <c r="D59" t="s">
        <v>649</v>
      </c>
      <c r="E59" t="s">
        <v>242</v>
      </c>
      <c r="F59">
        <v>1</v>
      </c>
      <c r="G59">
        <v>3.0049999999999999</v>
      </c>
      <c r="H59" s="4">
        <v>18365574</v>
      </c>
      <c r="I59">
        <v>0</v>
      </c>
      <c r="J59" t="s">
        <v>18</v>
      </c>
      <c r="K59" t="s">
        <v>18</v>
      </c>
      <c r="L59" t="s">
        <v>18</v>
      </c>
      <c r="M59" t="s">
        <v>18</v>
      </c>
      <c r="O59">
        <v>67</v>
      </c>
      <c r="P59" t="s">
        <v>648</v>
      </c>
      <c r="Q59" s="8">
        <v>44903.929074074076</v>
      </c>
      <c r="R59" t="s">
        <v>649</v>
      </c>
      <c r="S59" t="s">
        <v>242</v>
      </c>
      <c r="T59">
        <v>1</v>
      </c>
      <c r="U59">
        <v>7.55</v>
      </c>
      <c r="V59" s="4">
        <v>55906</v>
      </c>
      <c r="W59">
        <v>0.313</v>
      </c>
      <c r="X59" t="s">
        <v>18</v>
      </c>
      <c r="Y59" t="s">
        <v>18</v>
      </c>
      <c r="Z59" t="s">
        <v>18</v>
      </c>
      <c r="AA59" t="s">
        <v>18</v>
      </c>
      <c r="AC59">
        <v>1</v>
      </c>
      <c r="AE59">
        <v>67</v>
      </c>
      <c r="AF59" s="46"/>
      <c r="AG59" s="59">
        <f t="shared" si="1"/>
        <v>0.313</v>
      </c>
    </row>
    <row r="60" spans="1:33" x14ac:dyDescent="0.3">
      <c r="A60">
        <v>68</v>
      </c>
      <c r="B60" t="s">
        <v>650</v>
      </c>
      <c r="C60" s="8">
        <v>44903.938460648147</v>
      </c>
      <c r="D60" t="s">
        <v>651</v>
      </c>
      <c r="E60" t="s">
        <v>242</v>
      </c>
      <c r="F60">
        <v>1</v>
      </c>
      <c r="G60">
        <v>2.996</v>
      </c>
      <c r="H60" s="4">
        <v>18718488</v>
      </c>
      <c r="I60">
        <v>0</v>
      </c>
      <c r="J60" t="s">
        <v>18</v>
      </c>
      <c r="K60" t="s">
        <v>18</v>
      </c>
      <c r="L60" t="s">
        <v>18</v>
      </c>
      <c r="M60" t="s">
        <v>18</v>
      </c>
      <c r="O60">
        <v>68</v>
      </c>
      <c r="P60" t="s">
        <v>650</v>
      </c>
      <c r="Q60" s="8">
        <v>44903.938460648147</v>
      </c>
      <c r="R60" t="s">
        <v>651</v>
      </c>
      <c r="S60" t="s">
        <v>242</v>
      </c>
      <c r="T60">
        <v>1</v>
      </c>
      <c r="U60">
        <v>7.5469999999999997</v>
      </c>
      <c r="V60" s="4">
        <v>54033</v>
      </c>
      <c r="W60">
        <v>0.30199999999999999</v>
      </c>
      <c r="X60" t="s">
        <v>18</v>
      </c>
      <c r="Y60" t="s">
        <v>18</v>
      </c>
      <c r="Z60" t="s">
        <v>18</v>
      </c>
      <c r="AA60" t="s">
        <v>18</v>
      </c>
      <c r="AC60">
        <v>1</v>
      </c>
      <c r="AE60">
        <v>68</v>
      </c>
      <c r="AF60" s="46"/>
      <c r="AG60" s="59">
        <f t="shared" si="1"/>
        <v>0.30199999999999999</v>
      </c>
    </row>
    <row r="61" spans="1:33" x14ac:dyDescent="0.3">
      <c r="A61">
        <v>69</v>
      </c>
      <c r="B61" t="s">
        <v>652</v>
      </c>
      <c r="C61" s="8">
        <v>44903.947847222225</v>
      </c>
      <c r="D61" t="s">
        <v>485</v>
      </c>
      <c r="E61" t="s">
        <v>242</v>
      </c>
      <c r="F61">
        <v>1</v>
      </c>
      <c r="G61">
        <v>3.0019999999999998</v>
      </c>
      <c r="H61" s="4">
        <v>18229941</v>
      </c>
      <c r="I61">
        <v>0</v>
      </c>
      <c r="J61" t="s">
        <v>18</v>
      </c>
      <c r="K61" t="s">
        <v>18</v>
      </c>
      <c r="L61" t="s">
        <v>18</v>
      </c>
      <c r="M61" t="s">
        <v>18</v>
      </c>
      <c r="O61">
        <v>69</v>
      </c>
      <c r="P61" t="s">
        <v>652</v>
      </c>
      <c r="Q61" s="8">
        <v>44903.947847222225</v>
      </c>
      <c r="R61" t="s">
        <v>485</v>
      </c>
      <c r="S61" t="s">
        <v>242</v>
      </c>
      <c r="T61">
        <v>1</v>
      </c>
      <c r="U61">
        <v>7.5439999999999996</v>
      </c>
      <c r="V61" s="4">
        <v>51884</v>
      </c>
      <c r="W61">
        <v>0.28999999999999998</v>
      </c>
      <c r="X61" t="s">
        <v>18</v>
      </c>
      <c r="Y61" t="s">
        <v>18</v>
      </c>
      <c r="Z61" t="s">
        <v>18</v>
      </c>
      <c r="AA61" t="s">
        <v>18</v>
      </c>
      <c r="AC61">
        <v>1</v>
      </c>
      <c r="AE61">
        <v>69</v>
      </c>
      <c r="AF61" s="46"/>
      <c r="AG61" s="59">
        <f t="shared" si="1"/>
        <v>0.28999999999999998</v>
      </c>
    </row>
    <row r="62" spans="1:33" x14ac:dyDescent="0.3">
      <c r="A62">
        <v>70</v>
      </c>
      <c r="B62" t="s">
        <v>653</v>
      </c>
      <c r="C62" s="8">
        <v>44903.957233796296</v>
      </c>
      <c r="D62" t="s">
        <v>654</v>
      </c>
      <c r="E62" t="s">
        <v>242</v>
      </c>
      <c r="F62">
        <v>1</v>
      </c>
      <c r="G62">
        <v>3.0129999999999999</v>
      </c>
      <c r="H62" s="4">
        <v>18205064</v>
      </c>
      <c r="I62">
        <v>0</v>
      </c>
      <c r="J62" t="s">
        <v>18</v>
      </c>
      <c r="K62" t="s">
        <v>18</v>
      </c>
      <c r="L62" t="s">
        <v>18</v>
      </c>
      <c r="M62" t="s">
        <v>18</v>
      </c>
      <c r="O62">
        <v>70</v>
      </c>
      <c r="P62" t="s">
        <v>653</v>
      </c>
      <c r="Q62" s="8">
        <v>44903.957233796296</v>
      </c>
      <c r="R62" t="s">
        <v>654</v>
      </c>
      <c r="S62" t="s">
        <v>242</v>
      </c>
      <c r="T62">
        <v>1</v>
      </c>
      <c r="U62">
        <v>7.5549999999999997</v>
      </c>
      <c r="V62" s="4">
        <v>95324</v>
      </c>
      <c r="W62">
        <v>0.53400000000000003</v>
      </c>
      <c r="X62" t="s">
        <v>18</v>
      </c>
      <c r="Y62" t="s">
        <v>18</v>
      </c>
      <c r="Z62" t="s">
        <v>18</v>
      </c>
      <c r="AA62" t="s">
        <v>18</v>
      </c>
      <c r="AC62">
        <v>1</v>
      </c>
      <c r="AE62">
        <v>70</v>
      </c>
      <c r="AF62" s="46"/>
      <c r="AG62" s="59">
        <f t="shared" si="1"/>
        <v>0.53400000000000003</v>
      </c>
    </row>
    <row r="63" spans="1:33" x14ac:dyDescent="0.3">
      <c r="A63">
        <v>71</v>
      </c>
      <c r="B63" t="s">
        <v>655</v>
      </c>
      <c r="C63" s="8">
        <v>44903.966574074075</v>
      </c>
      <c r="D63" t="s">
        <v>656</v>
      </c>
      <c r="E63" t="s">
        <v>242</v>
      </c>
      <c r="F63">
        <v>1</v>
      </c>
      <c r="G63">
        <v>2.9950000000000001</v>
      </c>
      <c r="H63" s="4">
        <v>18859708</v>
      </c>
      <c r="I63">
        <v>0</v>
      </c>
      <c r="J63" t="s">
        <v>18</v>
      </c>
      <c r="K63" t="s">
        <v>18</v>
      </c>
      <c r="L63" t="s">
        <v>18</v>
      </c>
      <c r="M63" t="s">
        <v>18</v>
      </c>
      <c r="O63">
        <v>71</v>
      </c>
      <c r="P63" t="s">
        <v>655</v>
      </c>
      <c r="Q63" s="8">
        <v>44903.966574074075</v>
      </c>
      <c r="R63" t="s">
        <v>656</v>
      </c>
      <c r="S63" t="s">
        <v>242</v>
      </c>
      <c r="T63">
        <v>1</v>
      </c>
      <c r="U63">
        <v>7.5529999999999999</v>
      </c>
      <c r="V63" s="4">
        <v>57218</v>
      </c>
      <c r="W63">
        <v>0.32</v>
      </c>
      <c r="X63" t="s">
        <v>18</v>
      </c>
      <c r="Y63" t="s">
        <v>18</v>
      </c>
      <c r="Z63" t="s">
        <v>18</v>
      </c>
      <c r="AA63" t="s">
        <v>18</v>
      </c>
      <c r="AC63">
        <v>1</v>
      </c>
      <c r="AE63">
        <v>71</v>
      </c>
      <c r="AF63" s="46"/>
      <c r="AG63" s="59">
        <f t="shared" si="1"/>
        <v>0.32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3759-244D-4E80-801B-8542D31EDA8B}">
  <dimension ref="A1:AG10"/>
  <sheetViews>
    <sheetView workbookViewId="0">
      <selection activeCell="A10" sqref="A10:XFD10"/>
    </sheetView>
  </sheetViews>
  <sheetFormatPr defaultRowHeight="14.4" x14ac:dyDescent="0.3"/>
  <cols>
    <col min="4" max="4" width="29.5546875" customWidth="1"/>
  </cols>
  <sheetData>
    <row r="1" spans="1:33" x14ac:dyDescent="0.3">
      <c r="A1" t="s">
        <v>442</v>
      </c>
      <c r="O1" t="s">
        <v>443</v>
      </c>
    </row>
    <row r="3" spans="1:33" ht="144" x14ac:dyDescent="0.3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14</v>
      </c>
      <c r="G3" t="s">
        <v>15</v>
      </c>
      <c r="H3" t="s">
        <v>16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O3" t="s">
        <v>17</v>
      </c>
      <c r="P3" t="s">
        <v>19</v>
      </c>
      <c r="Q3" t="s">
        <v>20</v>
      </c>
      <c r="R3" t="s">
        <v>21</v>
      </c>
      <c r="S3" t="s">
        <v>22</v>
      </c>
      <c r="T3" t="s">
        <v>14</v>
      </c>
      <c r="U3" t="s">
        <v>15</v>
      </c>
      <c r="V3" t="s">
        <v>16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C3" s="1" t="s">
        <v>238</v>
      </c>
      <c r="AD3" s="1" t="s">
        <v>239</v>
      </c>
      <c r="AE3" t="s">
        <v>240</v>
      </c>
      <c r="AF3" s="1"/>
      <c r="AG3" s="1" t="s">
        <v>277</v>
      </c>
    </row>
    <row r="4" spans="1:33" x14ac:dyDescent="0.3">
      <c r="A4">
        <v>12</v>
      </c>
      <c r="B4" t="s">
        <v>665</v>
      </c>
      <c r="C4" s="8">
        <v>44904.554884259262</v>
      </c>
      <c r="D4" t="s">
        <v>666</v>
      </c>
      <c r="E4" t="s">
        <v>242</v>
      </c>
      <c r="F4">
        <v>1</v>
      </c>
      <c r="G4">
        <v>3.0009999999999999</v>
      </c>
      <c r="H4" s="4">
        <v>18706893</v>
      </c>
      <c r="I4">
        <v>0</v>
      </c>
      <c r="J4" t="s">
        <v>18</v>
      </c>
      <c r="K4" t="s">
        <v>18</v>
      </c>
      <c r="L4" t="s">
        <v>18</v>
      </c>
      <c r="M4" t="s">
        <v>18</v>
      </c>
      <c r="O4">
        <v>12</v>
      </c>
      <c r="P4" t="s">
        <v>665</v>
      </c>
      <c r="Q4" s="8">
        <v>44904.554884259262</v>
      </c>
      <c r="R4" t="s">
        <v>666</v>
      </c>
      <c r="S4" t="s">
        <v>242</v>
      </c>
      <c r="T4">
        <v>1</v>
      </c>
      <c r="U4">
        <v>7.5609999999999999</v>
      </c>
      <c r="V4" s="4">
        <v>48819</v>
      </c>
      <c r="W4">
        <v>0.27300000000000002</v>
      </c>
      <c r="X4" t="s">
        <v>18</v>
      </c>
      <c r="Y4" t="s">
        <v>18</v>
      </c>
      <c r="Z4" t="s">
        <v>18</v>
      </c>
      <c r="AA4" t="s">
        <v>18</v>
      </c>
      <c r="AC4">
        <v>1</v>
      </c>
      <c r="AE4">
        <v>12</v>
      </c>
      <c r="AF4" s="46"/>
      <c r="AG4" s="59">
        <f t="shared" ref="AG4:AG10" si="0">W4</f>
        <v>0.27300000000000002</v>
      </c>
    </row>
    <row r="5" spans="1:33" x14ac:dyDescent="0.3">
      <c r="A5">
        <v>13</v>
      </c>
      <c r="B5" t="s">
        <v>667</v>
      </c>
      <c r="C5" s="8">
        <v>44904.564236111109</v>
      </c>
      <c r="D5" t="s">
        <v>668</v>
      </c>
      <c r="E5" t="s">
        <v>242</v>
      </c>
      <c r="F5">
        <v>1</v>
      </c>
      <c r="G5">
        <v>3.0049999999999999</v>
      </c>
      <c r="H5" s="4">
        <v>17047855</v>
      </c>
      <c r="I5">
        <v>0</v>
      </c>
      <c r="J5" t="s">
        <v>18</v>
      </c>
      <c r="K5" t="s">
        <v>18</v>
      </c>
      <c r="L5" t="s">
        <v>18</v>
      </c>
      <c r="M5" t="s">
        <v>18</v>
      </c>
      <c r="O5">
        <v>13</v>
      </c>
      <c r="P5" t="s">
        <v>667</v>
      </c>
      <c r="Q5" s="8">
        <v>44904.564236111109</v>
      </c>
      <c r="R5" t="s">
        <v>668</v>
      </c>
      <c r="S5" t="s">
        <v>242</v>
      </c>
      <c r="T5">
        <v>1</v>
      </c>
      <c r="U5">
        <v>7.5469999999999997</v>
      </c>
      <c r="V5" s="4">
        <v>52568</v>
      </c>
      <c r="W5">
        <v>0.29399999999999998</v>
      </c>
      <c r="X5" t="s">
        <v>18</v>
      </c>
      <c r="Y5" t="s">
        <v>18</v>
      </c>
      <c r="Z5" t="s">
        <v>18</v>
      </c>
      <c r="AA5" t="s">
        <v>18</v>
      </c>
      <c r="AC5">
        <v>1</v>
      </c>
      <c r="AE5">
        <v>13</v>
      </c>
      <c r="AF5" s="46"/>
      <c r="AG5" s="59">
        <f t="shared" si="0"/>
        <v>0.29399999999999998</v>
      </c>
    </row>
    <row r="6" spans="1:33" x14ac:dyDescent="0.3">
      <c r="A6">
        <v>14</v>
      </c>
      <c r="B6" t="s">
        <v>669</v>
      </c>
      <c r="C6" s="8">
        <v>44904.573611111111</v>
      </c>
      <c r="D6" t="s">
        <v>670</v>
      </c>
      <c r="E6" t="s">
        <v>242</v>
      </c>
      <c r="F6">
        <v>1</v>
      </c>
      <c r="G6">
        <v>2.9950000000000001</v>
      </c>
      <c r="H6" s="4">
        <v>17859475</v>
      </c>
      <c r="I6">
        <v>0</v>
      </c>
      <c r="J6" t="s">
        <v>18</v>
      </c>
      <c r="K6" t="s">
        <v>18</v>
      </c>
      <c r="L6" t="s">
        <v>18</v>
      </c>
      <c r="M6" t="s">
        <v>18</v>
      </c>
      <c r="O6">
        <v>14</v>
      </c>
      <c r="P6" t="s">
        <v>669</v>
      </c>
      <c r="Q6" s="8">
        <v>44904.573611111111</v>
      </c>
      <c r="R6" t="s">
        <v>670</v>
      </c>
      <c r="S6" t="s">
        <v>242</v>
      </c>
      <c r="T6">
        <v>1</v>
      </c>
      <c r="U6">
        <v>7.5540000000000003</v>
      </c>
      <c r="V6" s="4">
        <v>65269</v>
      </c>
      <c r="W6">
        <v>0.36499999999999999</v>
      </c>
      <c r="X6" t="s">
        <v>18</v>
      </c>
      <c r="Y6" t="s">
        <v>18</v>
      </c>
      <c r="Z6" t="s">
        <v>18</v>
      </c>
      <c r="AA6" t="s">
        <v>18</v>
      </c>
      <c r="AC6">
        <v>1</v>
      </c>
      <c r="AE6">
        <v>14</v>
      </c>
      <c r="AF6" s="46"/>
      <c r="AG6" s="59">
        <f t="shared" si="0"/>
        <v>0.36499999999999999</v>
      </c>
    </row>
    <row r="7" spans="1:33" x14ac:dyDescent="0.3">
      <c r="A7">
        <v>15</v>
      </c>
      <c r="B7" t="s">
        <v>671</v>
      </c>
      <c r="C7" s="8">
        <v>44904.583020833335</v>
      </c>
      <c r="D7" t="s">
        <v>672</v>
      </c>
      <c r="E7" t="s">
        <v>242</v>
      </c>
      <c r="F7">
        <v>1</v>
      </c>
      <c r="G7">
        <v>2.9990000000000001</v>
      </c>
      <c r="H7" s="4">
        <v>18210986</v>
      </c>
      <c r="I7">
        <v>0</v>
      </c>
      <c r="J7" t="s">
        <v>18</v>
      </c>
      <c r="K7" t="s">
        <v>18</v>
      </c>
      <c r="L7" t="s">
        <v>18</v>
      </c>
      <c r="M7" t="s">
        <v>18</v>
      </c>
      <c r="O7">
        <v>15</v>
      </c>
      <c r="P7" t="s">
        <v>671</v>
      </c>
      <c r="Q7" s="8">
        <v>44904.583020833335</v>
      </c>
      <c r="R7" t="s">
        <v>672</v>
      </c>
      <c r="S7" t="s">
        <v>242</v>
      </c>
      <c r="T7">
        <v>1</v>
      </c>
      <c r="U7">
        <v>7.5590000000000002</v>
      </c>
      <c r="V7" s="4">
        <v>74149</v>
      </c>
      <c r="W7">
        <v>0.41499999999999998</v>
      </c>
      <c r="X7" t="s">
        <v>18</v>
      </c>
      <c r="Y7" t="s">
        <v>18</v>
      </c>
      <c r="Z7" t="s">
        <v>18</v>
      </c>
      <c r="AA7" t="s">
        <v>18</v>
      </c>
      <c r="AC7">
        <v>1</v>
      </c>
      <c r="AE7">
        <v>15</v>
      </c>
      <c r="AF7" s="46"/>
      <c r="AG7" s="59">
        <f t="shared" si="0"/>
        <v>0.41499999999999998</v>
      </c>
    </row>
    <row r="8" spans="1:33" x14ac:dyDescent="0.3">
      <c r="A8">
        <v>16</v>
      </c>
      <c r="B8" t="s">
        <v>673</v>
      </c>
      <c r="C8" s="8">
        <v>44904.59238425926</v>
      </c>
      <c r="D8" t="s">
        <v>674</v>
      </c>
      <c r="E8" t="s">
        <v>242</v>
      </c>
      <c r="F8">
        <v>1</v>
      </c>
      <c r="G8">
        <v>3.0030000000000001</v>
      </c>
      <c r="H8" s="4">
        <v>17684378</v>
      </c>
      <c r="I8">
        <v>0</v>
      </c>
      <c r="J8" t="s">
        <v>18</v>
      </c>
      <c r="K8" t="s">
        <v>18</v>
      </c>
      <c r="L8" t="s">
        <v>18</v>
      </c>
      <c r="M8" t="s">
        <v>18</v>
      </c>
      <c r="O8">
        <v>16</v>
      </c>
      <c r="P8" t="s">
        <v>673</v>
      </c>
      <c r="Q8" s="8">
        <v>44904.59238425926</v>
      </c>
      <c r="R8" t="s">
        <v>674</v>
      </c>
      <c r="S8" t="s">
        <v>242</v>
      </c>
      <c r="T8">
        <v>1</v>
      </c>
      <c r="U8">
        <v>7.5570000000000004</v>
      </c>
      <c r="V8" s="4">
        <v>53165</v>
      </c>
      <c r="W8">
        <v>0.29699999999999999</v>
      </c>
      <c r="X8" t="s">
        <v>18</v>
      </c>
      <c r="Y8" t="s">
        <v>18</v>
      </c>
      <c r="Z8" t="s">
        <v>18</v>
      </c>
      <c r="AA8" t="s">
        <v>18</v>
      </c>
      <c r="AC8">
        <v>1</v>
      </c>
      <c r="AE8">
        <v>16</v>
      </c>
      <c r="AF8" s="46"/>
      <c r="AG8" s="59">
        <f t="shared" si="0"/>
        <v>0.29699999999999999</v>
      </c>
    </row>
    <row r="9" spans="1:33" x14ac:dyDescent="0.3">
      <c r="A9">
        <v>17</v>
      </c>
      <c r="B9" t="s">
        <v>675</v>
      </c>
      <c r="C9" s="8">
        <v>44904.601805555554</v>
      </c>
      <c r="D9" t="s">
        <v>676</v>
      </c>
      <c r="E9" t="s">
        <v>242</v>
      </c>
      <c r="F9">
        <v>1</v>
      </c>
      <c r="G9">
        <v>2.9969999999999999</v>
      </c>
      <c r="H9" s="4">
        <v>17462645</v>
      </c>
      <c r="I9">
        <v>0</v>
      </c>
      <c r="J9" t="s">
        <v>18</v>
      </c>
      <c r="K9" t="s">
        <v>18</v>
      </c>
      <c r="L9" t="s">
        <v>18</v>
      </c>
      <c r="M9" t="s">
        <v>18</v>
      </c>
      <c r="O9">
        <v>17</v>
      </c>
      <c r="P9" t="s">
        <v>675</v>
      </c>
      <c r="Q9" s="8">
        <v>44904.601805555554</v>
      </c>
      <c r="R9" t="s">
        <v>676</v>
      </c>
      <c r="S9" t="s">
        <v>242</v>
      </c>
      <c r="T9">
        <v>1</v>
      </c>
      <c r="U9">
        <v>7.5490000000000004</v>
      </c>
      <c r="V9" s="4">
        <v>61255</v>
      </c>
      <c r="W9">
        <v>0.34300000000000003</v>
      </c>
      <c r="X9" t="s">
        <v>18</v>
      </c>
      <c r="Y9" t="s">
        <v>18</v>
      </c>
      <c r="Z9" t="s">
        <v>18</v>
      </c>
      <c r="AA9" t="s">
        <v>18</v>
      </c>
      <c r="AC9">
        <v>1</v>
      </c>
      <c r="AE9">
        <v>17</v>
      </c>
      <c r="AF9" s="46"/>
      <c r="AG9" s="59">
        <f t="shared" si="0"/>
        <v>0.34300000000000003</v>
      </c>
    </row>
    <row r="10" spans="1:33" x14ac:dyDescent="0.3">
      <c r="A10">
        <v>18</v>
      </c>
      <c r="B10" t="s">
        <v>677</v>
      </c>
      <c r="C10" s="8">
        <v>44904.621770833335</v>
      </c>
      <c r="D10" t="s">
        <v>678</v>
      </c>
      <c r="E10" t="s">
        <v>242</v>
      </c>
      <c r="F10">
        <v>1</v>
      </c>
      <c r="G10">
        <v>2.9950000000000001</v>
      </c>
      <c r="H10" s="4">
        <v>17737816</v>
      </c>
      <c r="I10">
        <v>0</v>
      </c>
      <c r="J10" t="s">
        <v>18</v>
      </c>
      <c r="K10" t="s">
        <v>18</v>
      </c>
      <c r="L10" t="s">
        <v>18</v>
      </c>
      <c r="M10" t="s">
        <v>18</v>
      </c>
      <c r="O10">
        <v>18</v>
      </c>
      <c r="P10" t="s">
        <v>677</v>
      </c>
      <c r="Q10" s="8">
        <v>44904.621770833335</v>
      </c>
      <c r="R10" t="s">
        <v>678</v>
      </c>
      <c r="S10" t="s">
        <v>242</v>
      </c>
      <c r="T10">
        <v>1</v>
      </c>
      <c r="U10">
        <v>7.5510000000000002</v>
      </c>
      <c r="V10" s="4">
        <v>64890</v>
      </c>
      <c r="W10">
        <v>0.36299999999999999</v>
      </c>
      <c r="X10" t="s">
        <v>18</v>
      </c>
      <c r="Y10" t="s">
        <v>18</v>
      </c>
      <c r="Z10" t="s">
        <v>18</v>
      </c>
      <c r="AA10" t="s">
        <v>18</v>
      </c>
      <c r="AC10">
        <v>1</v>
      </c>
      <c r="AE10">
        <v>18</v>
      </c>
      <c r="AF10" s="46"/>
      <c r="AG10" s="59">
        <f t="shared" si="0"/>
        <v>0.36299999999999999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after sort</vt:lpstr>
      <vt:lpstr>headspace to dissolved calc</vt:lpstr>
      <vt:lpstr>cal Bock GHG 18aug22</vt:lpstr>
      <vt:lpstr>charting reference tank</vt:lpstr>
      <vt:lpstr>charting ambient</vt:lpstr>
      <vt:lpstr>charting spiked ambient</vt:lpstr>
      <vt:lpstr>06dec22</vt:lpstr>
      <vt:lpstr>08dec22</vt:lpstr>
      <vt:lpstr>09dec22</vt:lpstr>
      <vt:lpstr>repeated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Carla López Lloreda</cp:lastModifiedBy>
  <cp:lastPrinted>2022-08-04T19:53:01Z</cp:lastPrinted>
  <dcterms:created xsi:type="dcterms:W3CDTF">2018-10-02T15:43:24Z</dcterms:created>
  <dcterms:modified xsi:type="dcterms:W3CDTF">2022-12-12T18:50:56Z</dcterms:modified>
</cp:coreProperties>
</file>