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"/>
    </mc:Choice>
  </mc:AlternateContent>
  <xr:revisionPtr revIDLastSave="0" documentId="13_ncr:1_{D670BC84-4787-449A-84EA-F4025365A910}" xr6:coauthVersionLast="47" xr6:coauthVersionMax="47" xr10:uidLastSave="{00000000-0000-0000-0000-000000000000}"/>
  <bookViews>
    <workbookView xWindow="-108" yWindow="-108" windowWidth="23256" windowHeight="12576" tabRatio="845" xr2:uid="{00000000-000D-0000-FFFF-FFFF00000000}"/>
  </bookViews>
  <sheets>
    <sheet name="Results" sheetId="5" r:id="rId1"/>
    <sheet name="QAQC" sheetId="1" r:id="rId2"/>
    <sheet name="20240520" sheetId="8" r:id="rId3"/>
    <sheet name="MDL from 2023 on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5" l="1"/>
  <c r="J35" i="5"/>
  <c r="K35" i="5"/>
  <c r="L35" i="5"/>
  <c r="H36" i="5"/>
  <c r="J36" i="5"/>
  <c r="K36" i="5"/>
  <c r="L36" i="5"/>
  <c r="H37" i="5"/>
  <c r="J37" i="5"/>
  <c r="K37" i="5"/>
  <c r="L37" i="5"/>
  <c r="H38" i="5"/>
  <c r="J38" i="5"/>
  <c r="K38" i="5"/>
  <c r="L38" i="5"/>
  <c r="H39" i="5"/>
  <c r="J39" i="5"/>
  <c r="K39" i="5"/>
  <c r="L39" i="5"/>
  <c r="L34" i="5"/>
  <c r="J34" i="5"/>
  <c r="K34" i="5"/>
  <c r="H34" i="5"/>
  <c r="G106" i="9"/>
  <c r="K104" i="9"/>
  <c r="K105" i="9" s="1"/>
  <c r="G104" i="9"/>
  <c r="G105" i="9" s="1"/>
  <c r="M103" i="9"/>
  <c r="M104" i="9" s="1"/>
  <c r="M105" i="9" s="1"/>
  <c r="M108" i="9" s="1"/>
  <c r="K103" i="9"/>
  <c r="I103" i="9"/>
  <c r="I104" i="9" s="1"/>
  <c r="I105" i="9" s="1"/>
  <c r="I108" i="9" s="1"/>
  <c r="G103" i="9"/>
  <c r="E103" i="9"/>
  <c r="E104" i="9" s="1"/>
  <c r="E105" i="9" s="1"/>
  <c r="E108" i="9" s="1"/>
  <c r="I100" i="9"/>
  <c r="E100" i="9"/>
  <c r="M98" i="9"/>
  <c r="I98" i="9"/>
  <c r="E98" i="9"/>
  <c r="G97" i="9"/>
  <c r="Q96" i="9"/>
  <c r="M96" i="9"/>
  <c r="M106" i="9" s="1"/>
  <c r="K96" i="9"/>
  <c r="K106" i="9" s="1"/>
  <c r="I96" i="9"/>
  <c r="I106" i="9" s="1"/>
  <c r="G96" i="9"/>
  <c r="E96" i="9"/>
  <c r="E106" i="9" s="1"/>
  <c r="Q95" i="9"/>
  <c r="M95" i="9"/>
  <c r="M110" i="9" s="1"/>
  <c r="K95" i="9"/>
  <c r="K110" i="9" s="1"/>
  <c r="I95" i="9"/>
  <c r="I101" i="9" s="1"/>
  <c r="G95" i="9"/>
  <c r="G108" i="9" s="1"/>
  <c r="E95" i="9"/>
  <c r="E101" i="9" s="1"/>
  <c r="M94" i="9"/>
  <c r="K94" i="9"/>
  <c r="I94" i="9"/>
  <c r="G94" i="9"/>
  <c r="E94" i="9"/>
  <c r="AH42" i="1"/>
  <c r="AD28" i="1"/>
  <c r="AG42" i="1"/>
  <c r="AF42" i="1"/>
  <c r="AD42" i="1"/>
  <c r="AH28" i="1"/>
  <c r="AG28" i="1"/>
  <c r="AF28" i="1"/>
  <c r="AB41" i="1"/>
  <c r="AA41" i="1"/>
  <c r="Z41" i="1"/>
  <c r="Y41" i="1"/>
  <c r="X41" i="1"/>
  <c r="V43" i="1"/>
  <c r="U43" i="1"/>
  <c r="T43" i="1"/>
  <c r="S43" i="1"/>
  <c r="R43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X15" i="1"/>
  <c r="Y15" i="1"/>
  <c r="Z15" i="1"/>
  <c r="AA15" i="1"/>
  <c r="AB15" i="1"/>
  <c r="X16" i="1"/>
  <c r="Y16" i="1"/>
  <c r="Z16" i="1"/>
  <c r="AA16" i="1"/>
  <c r="AB16" i="1"/>
  <c r="X27" i="1"/>
  <c r="Y27" i="1"/>
  <c r="Z27" i="1"/>
  <c r="AA27" i="1"/>
  <c r="AB27" i="1"/>
  <c r="R29" i="1"/>
  <c r="S29" i="1"/>
  <c r="T29" i="1"/>
  <c r="U29" i="1"/>
  <c r="V29" i="1"/>
  <c r="E97" i="9" l="1"/>
  <c r="K98" i="9"/>
  <c r="G100" i="9"/>
  <c r="M101" i="9"/>
  <c r="K108" i="9"/>
  <c r="K101" i="9"/>
  <c r="I97" i="9"/>
  <c r="E99" i="9"/>
  <c r="K100" i="9"/>
  <c r="E110" i="9"/>
  <c r="K97" i="9"/>
  <c r="G99" i="9"/>
  <c r="M100" i="9"/>
  <c r="G110" i="9"/>
  <c r="M97" i="9"/>
  <c r="I99" i="9"/>
  <c r="I110" i="9"/>
  <c r="K99" i="9"/>
  <c r="G101" i="9"/>
  <c r="G98" i="9"/>
  <c r="M99" i="9"/>
</calcChain>
</file>

<file path=xl/sharedStrings.xml><?xml version="1.0" encoding="utf-8"?>
<sst xmlns="http://schemas.openxmlformats.org/spreadsheetml/2006/main" count="510" uniqueCount="111">
  <si>
    <t xml:space="preserve">No. </t>
  </si>
  <si>
    <t>Injection Name</t>
  </si>
  <si>
    <t>Area</t>
  </si>
  <si>
    <t xml:space="preserve">Amount </t>
  </si>
  <si>
    <t xml:space="preserve">Area </t>
  </si>
  <si>
    <t/>
  </si>
  <si>
    <t>µS*min</t>
  </si>
  <si>
    <t>mg/L</t>
  </si>
  <si>
    <t>CD_1</t>
  </si>
  <si>
    <t>Error chk</t>
  </si>
  <si>
    <t>RPD dups</t>
  </si>
  <si>
    <t>PR spikes</t>
  </si>
  <si>
    <t>Sodium</t>
  </si>
  <si>
    <t>Ammonium</t>
  </si>
  <si>
    <t>Potassium</t>
  </si>
  <si>
    <t>Magnesium</t>
  </si>
  <si>
    <t>Calcium</t>
  </si>
  <si>
    <t>Analyst Data Quality Code (1=no problems, 2=note, 3=fatal flaws)</t>
  </si>
  <si>
    <t>NOTES:</t>
  </si>
  <si>
    <t>tap</t>
  </si>
  <si>
    <t>n.a.</t>
  </si>
  <si>
    <t>DUP</t>
  </si>
  <si>
    <t>SPK</t>
  </si>
  <si>
    <t>NO SPK</t>
  </si>
  <si>
    <t>S6</t>
  </si>
  <si>
    <t>S5</t>
  </si>
  <si>
    <t>S4</t>
  </si>
  <si>
    <t>S3</t>
  </si>
  <si>
    <t>S2</t>
  </si>
  <si>
    <t>S1</t>
  </si>
  <si>
    <t>blank</t>
  </si>
  <si>
    <t>spike blank</t>
  </si>
  <si>
    <t>CHK 4</t>
  </si>
  <si>
    <t>Concentrations as mg/L</t>
  </si>
  <si>
    <t>Sample ID</t>
  </si>
  <si>
    <t>Na</t>
  </si>
  <si>
    <t>NH4-N</t>
  </si>
  <si>
    <t>K</t>
  </si>
  <si>
    <t>Mg</t>
  </si>
  <si>
    <t>Ca</t>
  </si>
  <si>
    <t xml:space="preserve">           MDL</t>
  </si>
  <si>
    <t xml:space="preserve">           LOQ</t>
  </si>
  <si>
    <t xml:space="preserve">Inject Time </t>
  </si>
  <si>
    <t>A148</t>
  </si>
  <si>
    <t>E246</t>
  </si>
  <si>
    <t>E216</t>
  </si>
  <si>
    <t>B31 E204</t>
  </si>
  <si>
    <t>E300</t>
  </si>
  <si>
    <t>A33</t>
  </si>
  <si>
    <t>S9</t>
  </si>
  <si>
    <t>W33 E027</t>
  </si>
  <si>
    <t>E430</t>
  </si>
  <si>
    <t>Stroubles 17Apr2024</t>
  </si>
  <si>
    <t>Stroubles 10Apr2024</t>
  </si>
  <si>
    <t>Main Branch 17Apr2024</t>
  </si>
  <si>
    <t>Webb Branch 10Apr2024</t>
  </si>
  <si>
    <t>Webb Branch 17Apr2024</t>
  </si>
  <si>
    <t>Main Branch 24Apr2024</t>
  </si>
  <si>
    <t>Stroubles 24Apr2024</t>
  </si>
  <si>
    <t>Stroubles 13Apr2024</t>
  </si>
  <si>
    <t>Main Branch 13Apr2024</t>
  </si>
  <si>
    <t>Webb Branch 24Apr2024</t>
  </si>
  <si>
    <t>Main Branch 10Apr2024</t>
  </si>
  <si>
    <t>Webb Branch 13Apr2024</t>
  </si>
  <si>
    <t>A148 dil</t>
  </si>
  <si>
    <t>E246 dil</t>
  </si>
  <si>
    <t>B31 E204 dil</t>
  </si>
  <si>
    <t>E300 dil</t>
  </si>
  <si>
    <t>W33 E027 dil</t>
  </si>
  <si>
    <t>E430 dil</t>
  </si>
  <si>
    <t>Dilutions- multiply concentrations by 5:</t>
  </si>
  <si>
    <t>Notes:</t>
  </si>
  <si>
    <t>Highlighted concentrations are out of range. Use dilution results at the end of the results list.</t>
  </si>
  <si>
    <t>Analysis order</t>
  </si>
  <si>
    <t>Spk Blank 5 + 40 S6</t>
  </si>
  <si>
    <t>spk blank 5 + 40</t>
  </si>
  <si>
    <t>new spk blank 5 + 40</t>
  </si>
  <si>
    <t>new spiked blank 5 + 40</t>
  </si>
  <si>
    <t>SPIKED BLANK</t>
  </si>
  <si>
    <t>before column cleaning</t>
  </si>
  <si>
    <t>SPIKED BLANK CAT 5 + 40</t>
  </si>
  <si>
    <t>spiked blank + 40</t>
  </si>
  <si>
    <t>after column cleaning</t>
  </si>
  <si>
    <t>cation spiked blank +40</t>
  </si>
  <si>
    <t>prepared 20dec23</t>
  </si>
  <si>
    <t>spiked blank</t>
  </si>
  <si>
    <t>new spiked blank</t>
  </si>
  <si>
    <t>spiked blank 5 ml + 40 ul s6</t>
  </si>
  <si>
    <t>incorrect math for new K spike</t>
  </si>
  <si>
    <t>new spike blank</t>
  </si>
  <si>
    <t>Concentration in S6</t>
  </si>
  <si>
    <t>Volume added to 5 mls</t>
  </si>
  <si>
    <t>Known</t>
  </si>
  <si>
    <t>Mean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</si>
  <si>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</si>
  <si>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</si>
  <si>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</si>
  <si>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</si>
  <si>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</si>
  <si>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</si>
  <si>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</si>
  <si>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</si>
  <si>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</si>
  <si>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</si>
  <si>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</si>
  <si>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TINV</t>
  </si>
  <si>
    <t>MDL</t>
  </si>
  <si>
    <t>LOQ as 10sd</t>
  </si>
  <si>
    <t>Mean to MDL</t>
  </si>
  <si>
    <t>error</t>
  </si>
  <si>
    <t>low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</si>
</sst>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dd/mmm/yyyy\ hh:mm"/>
    <numFmt numFmtId="167" formatCode="0.00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42"/>
      <name val="Arial"/>
    </font>
    <font>
      <sz val="10"/>
      <color indexed="42"/>
      <name val="Arial"/>
      <family val="2"/>
    </font>
    <font>
      <sz val="10"/>
      <name val="Arial"/>
      <family val="2"/>
    </font>
    <font>
      <sz val="10"/>
      <color indexed="8"/>
      <name val="MS Sans Serif"/>
    </font>
    <font>
      <sz val="10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5" fillId="0" borderId="0"/>
    <xf numFmtId="0" fontId="2" fillId="0" borderId="0"/>
    <xf numFmtId="0" fontId="6" fillId="0" borderId="0"/>
    <xf numFmtId="0" fontId="1" fillId="0" borderId="0"/>
  </cellStyleXfs>
  <cellXfs count="70">
    <xf numFmtId="0" fontId="0" fillId="0" borderId="0" xfId="0"/>
    <xf numFmtId="0" fontId="0" fillId="3" borderId="1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2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15" fontId="0" fillId="0" borderId="0" xfId="0" applyNumberFormat="1"/>
    <xf numFmtId="0" fontId="5" fillId="0" borderId="0" xfId="0" applyFont="1"/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2" xfId="0" applyFill="1" applyBorder="1"/>
    <xf numFmtId="164" fontId="0" fillId="2" borderId="2" xfId="0" applyNumberFormat="1" applyFill="1" applyBorder="1" applyAlignment="1">
      <alignment horizontal="left" vertical="center"/>
    </xf>
    <xf numFmtId="165" fontId="0" fillId="2" borderId="2" xfId="0" applyNumberFormat="1" applyFill="1" applyBorder="1" applyAlignment="1">
      <alignment horizontal="left" vertical="center"/>
    </xf>
    <xf numFmtId="164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164" fontId="0" fillId="2" borderId="2" xfId="0" applyNumberFormat="1" applyFill="1" applyBorder="1"/>
    <xf numFmtId="165" fontId="0" fillId="2" borderId="2" xfId="0" applyNumberFormat="1" applyFill="1" applyBorder="1"/>
    <xf numFmtId="164" fontId="0" fillId="2" borderId="3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166" fontId="0" fillId="0" borderId="0" xfId="0" applyNumberFormat="1"/>
    <xf numFmtId="164" fontId="0" fillId="2" borderId="5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0" fontId="0" fillId="4" borderId="0" xfId="0" applyFill="1"/>
    <xf numFmtId="0" fontId="8" fillId="0" borderId="0" xfId="1" applyFont="1"/>
    <xf numFmtId="1" fontId="8" fillId="0" borderId="0" xfId="1" applyNumberFormat="1" applyFont="1"/>
    <xf numFmtId="3" fontId="9" fillId="0" borderId="0" xfId="1" applyNumberFormat="1" applyFont="1"/>
    <xf numFmtId="0" fontId="5" fillId="0" borderId="0" xfId="1"/>
    <xf numFmtId="0" fontId="1" fillId="0" borderId="0" xfId="4" applyAlignment="1">
      <alignment wrapText="1"/>
    </xf>
    <xf numFmtId="0" fontId="1" fillId="0" borderId="0" xfId="4"/>
    <xf numFmtId="3" fontId="1" fillId="0" borderId="0" xfId="4" applyNumberFormat="1"/>
    <xf numFmtId="3" fontId="5" fillId="0" borderId="0" xfId="1" applyNumberFormat="1"/>
    <xf numFmtId="2" fontId="0" fillId="2" borderId="2" xfId="0" applyNumberFormat="1" applyFill="1" applyBorder="1" applyAlignment="1">
      <alignment horizontal="right" vertical="center"/>
    </xf>
    <xf numFmtId="2" fontId="0" fillId="2" borderId="8" xfId="0" applyNumberFormat="1" applyFill="1" applyBorder="1" applyAlignment="1">
      <alignment horizontal="right" vertical="center"/>
    </xf>
    <xf numFmtId="167" fontId="1" fillId="0" borderId="0" xfId="4" applyNumberFormat="1"/>
    <xf numFmtId="2" fontId="0" fillId="2" borderId="2" xfId="0" applyNumberFormat="1" applyFill="1" applyBorder="1" applyAlignment="1">
      <alignment horizontal="right"/>
    </xf>
    <xf numFmtId="2" fontId="0" fillId="2" borderId="3" xfId="0" applyNumberFormat="1" applyFill="1" applyBorder="1" applyAlignment="1">
      <alignment horizontal="right"/>
    </xf>
    <xf numFmtId="2" fontId="0" fillId="2" borderId="4" xfId="0" applyNumberFormat="1" applyFill="1" applyBorder="1" applyAlignment="1">
      <alignment horizontal="right"/>
    </xf>
    <xf numFmtId="15" fontId="1" fillId="0" borderId="0" xfId="4" applyNumberFormat="1"/>
    <xf numFmtId="0" fontId="10" fillId="0" borderId="0" xfId="0" applyFont="1" applyAlignment="1">
      <alignment horizontal="left" vertical="center"/>
    </xf>
    <xf numFmtId="2" fontId="10" fillId="0" borderId="0" xfId="0" applyNumberFormat="1" applyFont="1" applyAlignment="1">
      <alignment horizontal="right" vertical="center"/>
    </xf>
    <xf numFmtId="1" fontId="10" fillId="0" borderId="0" xfId="0" applyNumberFormat="1" applyFont="1" applyAlignment="1">
      <alignment horizontal="center" vertical="center"/>
    </xf>
    <xf numFmtId="2" fontId="1" fillId="0" borderId="0" xfId="4" applyNumberFormat="1" applyAlignment="1">
      <alignment horizontal="right"/>
    </xf>
    <xf numFmtId="0" fontId="1" fillId="5" borderId="0" xfId="4" applyFill="1"/>
    <xf numFmtId="0" fontId="7" fillId="0" borderId="0" xfId="4" applyFont="1" applyAlignment="1">
      <alignment vertical="center"/>
    </xf>
    <xf numFmtId="0" fontId="11" fillId="0" borderId="0" xfId="3" applyFont="1" applyAlignment="1">
      <alignment horizontal="left" vertical="center"/>
    </xf>
    <xf numFmtId="2" fontId="5" fillId="0" borderId="0" xfId="1" applyNumberFormat="1" applyAlignment="1">
      <alignment vertical="center"/>
    </xf>
    <xf numFmtId="2" fontId="5" fillId="5" borderId="0" xfId="1" applyNumberFormat="1" applyFill="1" applyAlignment="1">
      <alignment vertical="center"/>
    </xf>
    <xf numFmtId="0" fontId="5" fillId="0" borderId="0" xfId="1" applyAlignment="1">
      <alignment vertical="center"/>
    </xf>
    <xf numFmtId="0" fontId="8" fillId="0" borderId="0" xfId="1" applyFont="1" applyAlignment="1">
      <alignment vertical="center"/>
    </xf>
    <xf numFmtId="3" fontId="5" fillId="0" borderId="0" xfId="1" applyNumberFormat="1" applyAlignment="1">
      <alignment vertical="center"/>
    </xf>
    <xf numFmtId="164" fontId="5" fillId="0" borderId="0" xfId="1" applyNumberFormat="1" applyAlignment="1">
      <alignment vertical="center"/>
    </xf>
    <xf numFmtId="0" fontId="7" fillId="0" borderId="0" xfId="4" applyFont="1"/>
  </cellXfs>
  <cellStyles count="5">
    <cellStyle name="Normal" xfId="0" builtinId="0"/>
    <cellStyle name="Normal 2 2" xfId="1" xr:uid="{3E200C79-AC14-458F-9722-455CFEB8E8EE}"/>
    <cellStyle name="Normal 2 3" xfId="2" xr:uid="{23708BA0-7440-48CF-AE20-AD6B8166DDAD}"/>
    <cellStyle name="Normal 2 3 2" xfId="4" xr:uid="{68BFBCF5-3282-48E7-9846-FF0AAC2536F0}"/>
    <cellStyle name="Normal 6" xfId="3" xr:uid="{4D1349E9-00CB-4F91-A50B-AE91FFE0F09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FFCCCC"/>
      <rgbColor rgb="00FF6600"/>
      <rgbColor rgb="00FFCC00"/>
      <rgbColor rgb="00CCFF00"/>
      <rgbColor rgb="00CCCCFF"/>
      <rgbColor rgb="00CC00FF"/>
      <rgbColor rgb="00C0DCC0"/>
      <rgbColor rgb="00006600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Na</a:t>
            </a:r>
            <a:endParaRPr lang="en-US"/>
          </a:p>
        </c:rich>
      </c:tx>
      <c:layout>
        <c:manualLayout>
          <c:xMode val="edge"/>
          <c:yMode val="edge"/>
          <c:x val="0.4867721400942287"/>
          <c:y val="4.138843382832179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'MDL from 2023 on'!$Q$27:$Q$94</c:f>
              <c:numCache>
                <c:formatCode>General</c:formatCode>
                <c:ptCount val="68"/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'MDL from 2023 on'!$E$27:$E$94</c:f>
              <c:numCache>
                <c:formatCode>0.00</c:formatCode>
                <c:ptCount val="68"/>
                <c:pt idx="18" formatCode="0.0000">
                  <c:v>0.77017221277275483</c:v>
                </c:pt>
                <c:pt idx="19" formatCode="0.0000">
                  <c:v>0.7732003364647565</c:v>
                </c:pt>
                <c:pt idx="20" formatCode="0.0000">
                  <c:v>0.78252080387548961</c:v>
                </c:pt>
                <c:pt idx="21" formatCode="0.0000">
                  <c:v>0.77061599407039716</c:v>
                </c:pt>
                <c:pt idx="22" formatCode="0.0000">
                  <c:v>0.76678238572147051</c:v>
                </c:pt>
                <c:pt idx="23" formatCode="0.0000">
                  <c:v>0.76761418777965507</c:v>
                </c:pt>
                <c:pt idx="24" formatCode="0.0000">
                  <c:v>0.77694368187023422</c:v>
                </c:pt>
                <c:pt idx="25" formatCode="0.0000">
                  <c:v>0.78318704343877743</c:v>
                </c:pt>
                <c:pt idx="26" formatCode="0.0000">
                  <c:v>0.77371830868671887</c:v>
                </c:pt>
                <c:pt idx="27" formatCode="0.0000">
                  <c:v>0.76552753570861831</c:v>
                </c:pt>
                <c:pt idx="28" formatCode="0.0000">
                  <c:v>0.77508011093293716</c:v>
                </c:pt>
                <c:pt idx="29" formatCode="0.0000">
                  <c:v>0.78564834560457009</c:v>
                </c:pt>
                <c:pt idx="30" formatCode="0.0000">
                  <c:v>0.75580546437226814</c:v>
                </c:pt>
                <c:pt idx="31" formatCode="0.0000">
                  <c:v>0.7941594780061102</c:v>
                </c:pt>
                <c:pt idx="32" formatCode="0.0000">
                  <c:v>0.7803987839248282</c:v>
                </c:pt>
                <c:pt idx="33" formatCode="0.0000">
                  <c:v>0.78437085012735563</c:v>
                </c:pt>
                <c:pt idx="34" formatCode="0.0000">
                  <c:v>0.7385468545179632</c:v>
                </c:pt>
                <c:pt idx="35" formatCode="0.0000">
                  <c:v>0.73387622314094658</c:v>
                </c:pt>
                <c:pt idx="36" formatCode="0.0000">
                  <c:v>0.74371300515175298</c:v>
                </c:pt>
                <c:pt idx="37" formatCode="0.0000">
                  <c:v>0.76571566222691911</c:v>
                </c:pt>
                <c:pt idx="38" formatCode="0.0000">
                  <c:v>0.76979338449631629</c:v>
                </c:pt>
                <c:pt idx="39" formatCode="0.0000">
                  <c:v>0.75613818206775207</c:v>
                </c:pt>
                <c:pt idx="40" formatCode="0.0000">
                  <c:v>0.7781211810540033</c:v>
                </c:pt>
                <c:pt idx="41" formatCode="0.0000">
                  <c:v>0.79939879534363878</c:v>
                </c:pt>
                <c:pt idx="42" formatCode="0.0000">
                  <c:v>0.7694100061898671</c:v>
                </c:pt>
                <c:pt idx="43" formatCode="0.0000">
                  <c:v>0.72164847468028959</c:v>
                </c:pt>
                <c:pt idx="44" formatCode="0.0000">
                  <c:v>0.72151474496909174</c:v>
                </c:pt>
                <c:pt idx="45" formatCode="0.0000">
                  <c:v>0.73995364301692723</c:v>
                </c:pt>
                <c:pt idx="46" formatCode="0.0000">
                  <c:v>0.74873824231520381</c:v>
                </c:pt>
                <c:pt idx="47" formatCode="0.0000">
                  <c:v>0.74108862423659261</c:v>
                </c:pt>
                <c:pt idx="48" formatCode="0.0000">
                  <c:v>0.7350373187322673</c:v>
                </c:pt>
                <c:pt idx="49" formatCode="0.0000">
                  <c:v>0.78197701997247671</c:v>
                </c:pt>
                <c:pt idx="50" formatCode="0.0000">
                  <c:v>0.79486608314532481</c:v>
                </c:pt>
                <c:pt idx="51" formatCode="0.0000">
                  <c:v>0.78051821460035176</c:v>
                </c:pt>
                <c:pt idx="52" formatCode="0.0000">
                  <c:v>0.73471705740970994</c:v>
                </c:pt>
                <c:pt idx="53" formatCode="0.0000">
                  <c:v>0.7299615108589721</c:v>
                </c:pt>
                <c:pt idx="54" formatCode="0.0000">
                  <c:v>0.72881250358263627</c:v>
                </c:pt>
                <c:pt idx="55" formatCode="0.0000">
                  <c:v>0.76122050580801948</c:v>
                </c:pt>
                <c:pt idx="56" formatCode="0.0000">
                  <c:v>0.76017974113260711</c:v>
                </c:pt>
                <c:pt idx="57" formatCode="0.0000">
                  <c:v>0.75809199918609294</c:v>
                </c:pt>
                <c:pt idx="65" formatCode="General">
                  <c:v>100</c:v>
                </c:pt>
                <c:pt idx="66" formatCode="General">
                  <c:v>40</c:v>
                </c:pt>
                <c:pt idx="67" formatCode="General">
                  <c:v>0.79365079365079361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0-4BA4-A127-5E0307CF9AA9}"/>
            </c:ext>
          </c:extLst>
        </c:ser>
        <c:ser>
          <c:idx val="1"/>
          <c:order val="1"/>
          <c:tx>
            <c:v>UWL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from 2023 on'!$Q$95:$Q$96</c:f>
              <c:numCache>
                <c:formatCode>General</c:formatCode>
                <c:ptCount val="2"/>
                <c:pt idx="0">
                  <c:v>19</c:v>
                </c:pt>
                <c:pt idx="1">
                  <c:v>58</c:v>
                </c:pt>
              </c:numCache>
            </c:numRef>
          </c:xVal>
          <c:yVal>
            <c:numRef>
              <c:f>('MDL from 2023 on'!$E$98,'MDL from 2023 on'!$E$98)</c:f>
              <c:numCache>
                <c:formatCode>0.00</c:formatCode>
                <c:ptCount val="2"/>
                <c:pt idx="0">
                  <c:v>0.8048378419533907</c:v>
                </c:pt>
                <c:pt idx="1">
                  <c:v>0.8048378419533907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B0-4BA4-A127-5E0307CF9AA9}"/>
            </c:ext>
          </c:extLst>
        </c:ser>
        <c:ser>
          <c:idx val="2"/>
          <c:order val="2"/>
          <c:tx>
            <c:v>UCL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from 2023 on'!$Q$95:$Q$96</c:f>
              <c:numCache>
                <c:formatCode>General</c:formatCode>
                <c:ptCount val="2"/>
                <c:pt idx="0">
                  <c:v>19</c:v>
                </c:pt>
                <c:pt idx="1">
                  <c:v>58</c:v>
                </c:pt>
              </c:numCache>
            </c:numRef>
          </c:xVal>
          <c:yVal>
            <c:numRef>
              <c:f>('MDL from 2023 on'!$E$100,'MDL from 2023 on'!$E$100)</c:f>
              <c:numCache>
                <c:formatCode>0.00</c:formatCode>
                <c:ptCount val="2"/>
                <c:pt idx="0">
                  <c:v>0.82602195666517764</c:v>
                </c:pt>
                <c:pt idx="1">
                  <c:v>0.82602195666517764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B0-4BA4-A127-5E0307CF9AA9}"/>
            </c:ext>
          </c:extLst>
        </c:ser>
        <c:ser>
          <c:idx val="3"/>
          <c:order val="3"/>
          <c:tx>
            <c:v>LWL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from 2023 on'!$Q$95:$Q$96</c:f>
              <c:numCache>
                <c:formatCode>General</c:formatCode>
                <c:ptCount val="2"/>
                <c:pt idx="0">
                  <c:v>19</c:v>
                </c:pt>
                <c:pt idx="1">
                  <c:v>58</c:v>
                </c:pt>
              </c:numCache>
            </c:numRef>
          </c:xVal>
          <c:yVal>
            <c:numRef>
              <c:f>('MDL from 2023 on'!$E$99,'MDL from 2023 on'!$E$99)</c:f>
              <c:numCache>
                <c:formatCode>0.00</c:formatCode>
                <c:ptCount val="2"/>
                <c:pt idx="0">
                  <c:v>0.72010138310624272</c:v>
                </c:pt>
                <c:pt idx="1">
                  <c:v>0.72010138310624272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B0-4BA4-A127-5E0307CF9AA9}"/>
            </c:ext>
          </c:extLst>
        </c:ser>
        <c:ser>
          <c:idx val="4"/>
          <c:order val="4"/>
          <c:tx>
            <c:v>LCL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from 2023 on'!$Q$95:$Q$96</c:f>
              <c:numCache>
                <c:formatCode>General</c:formatCode>
                <c:ptCount val="2"/>
                <c:pt idx="0">
                  <c:v>19</c:v>
                </c:pt>
                <c:pt idx="1">
                  <c:v>58</c:v>
                </c:pt>
              </c:numCache>
            </c:numRef>
          </c:xVal>
          <c:yVal>
            <c:numRef>
              <c:f>('MDL from 2023 on'!$E$101,'MDL from 2023 on'!$E$101)</c:f>
              <c:numCache>
                <c:formatCode>0.00</c:formatCode>
                <c:ptCount val="2"/>
                <c:pt idx="0">
                  <c:v>0.69891726839445578</c:v>
                </c:pt>
                <c:pt idx="1">
                  <c:v>0.69891726839445578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B0-4BA4-A127-5E0307CF9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9872"/>
        <c:axId val="1"/>
      </c:scatterChart>
      <c:valAx>
        <c:axId val="37799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P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100000000000000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concentration mg/L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baseline="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3779998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</a:t>
            </a:r>
            <a:endParaRPr lang="en-US"/>
          </a:p>
        </c:rich>
      </c:tx>
      <c:layout>
        <c:manualLayout>
          <c:xMode val="edge"/>
          <c:yMode val="edge"/>
          <c:x val="0.4867721400942287"/>
          <c:y val="4.138843382832179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'MDL from 2023 on'!$Q$27:$Q$91</c:f>
              <c:numCache>
                <c:formatCode>General</c:formatCode>
                <c:ptCount val="65"/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'MDL from 2023 on'!$I$27:$I$91</c:f>
              <c:numCache>
                <c:formatCode>0.00</c:formatCode>
                <c:ptCount val="65"/>
                <c:pt idx="18" formatCode="0.0000">
                  <c:v>0.25923321059920112</c:v>
                </c:pt>
                <c:pt idx="19" formatCode="0.0000">
                  <c:v>0.24265154929985658</c:v>
                </c:pt>
                <c:pt idx="20" formatCode="0.0000">
                  <c:v>0.25577109617808885</c:v>
                </c:pt>
                <c:pt idx="21" formatCode="0.0000">
                  <c:v>0.24846782125975753</c:v>
                </c:pt>
                <c:pt idx="22" formatCode="0.0000">
                  <c:v>0.25739490176942159</c:v>
                </c:pt>
                <c:pt idx="23" formatCode="0.0000">
                  <c:v>0.22710898922296924</c:v>
                </c:pt>
                <c:pt idx="24" formatCode="0.0000">
                  <c:v>0.2446049170538728</c:v>
                </c:pt>
                <c:pt idx="25" formatCode="0.0000">
                  <c:v>0.22468551092071989</c:v>
                </c:pt>
                <c:pt idx="26" formatCode="0.0000">
                  <c:v>0.24370064583875381</c:v>
                </c:pt>
                <c:pt idx="27" formatCode="0.0000">
                  <c:v>0.23367141557143706</c:v>
                </c:pt>
                <c:pt idx="28" formatCode="0.0000">
                  <c:v>0.24613816083993689</c:v>
                </c:pt>
                <c:pt idx="29" formatCode="0.0000">
                  <c:v>0.24075124349929236</c:v>
                </c:pt>
                <c:pt idx="30" formatCode="0.0000">
                  <c:v>0.23972258999170093</c:v>
                </c:pt>
                <c:pt idx="31" formatCode="0.0000">
                  <c:v>0.2368390414189388</c:v>
                </c:pt>
                <c:pt idx="32" formatCode="0.0000">
                  <c:v>0.23833313479725124</c:v>
                </c:pt>
                <c:pt idx="33" formatCode="0.0000">
                  <c:v>0.23554292081921441</c:v>
                </c:pt>
                <c:pt idx="34" formatCode="0.0000">
                  <c:v>0.19146104563550409</c:v>
                </c:pt>
                <c:pt idx="35" formatCode="0.0000">
                  <c:v>0.19343016828820048</c:v>
                </c:pt>
                <c:pt idx="36" formatCode="0.0000">
                  <c:v>0.21435577204834425</c:v>
                </c:pt>
                <c:pt idx="37" formatCode="0.0000">
                  <c:v>0.23016116520207383</c:v>
                </c:pt>
                <c:pt idx="38" formatCode="0.0000">
                  <c:v>0.21628014496716319</c:v>
                </c:pt>
                <c:pt idx="39" formatCode="0.0000">
                  <c:v>0.23423179689427123</c:v>
                </c:pt>
                <c:pt idx="40" formatCode="0.0000">
                  <c:v>0.22609010862291967</c:v>
                </c:pt>
                <c:pt idx="41" formatCode="0.0000">
                  <c:v>0.25825731523491741</c:v>
                </c:pt>
                <c:pt idx="42" formatCode="0.0000">
                  <c:v>0.2192851959523982</c:v>
                </c:pt>
                <c:pt idx="43" formatCode="0.0000">
                  <c:v>0.22115446522246107</c:v>
                </c:pt>
                <c:pt idx="44" formatCode="0.0000">
                  <c:v>0.2073672397364891</c:v>
                </c:pt>
                <c:pt idx="45" formatCode="0.0000">
                  <c:v>0.21837815975597799</c:v>
                </c:pt>
                <c:pt idx="46" formatCode="0.0000">
                  <c:v>0.22959532878960706</c:v>
                </c:pt>
                <c:pt idx="47" formatCode="0.0000">
                  <c:v>0.22674356501575263</c:v>
                </c:pt>
                <c:pt idx="48" formatCode="0.0000">
                  <c:v>0.22640839027294718</c:v>
                </c:pt>
                <c:pt idx="49" formatCode="0.0000">
                  <c:v>0.25178755917548007</c:v>
                </c:pt>
                <c:pt idx="50" formatCode="0.0000">
                  <c:v>0.25714712388177691</c:v>
                </c:pt>
                <c:pt idx="51" formatCode="0.0000">
                  <c:v>0.25832374601434754</c:v>
                </c:pt>
                <c:pt idx="55" formatCode="0.0000">
                  <c:v>0.19673636872388645</c:v>
                </c:pt>
                <c:pt idx="56" formatCode="0.0000">
                  <c:v>0.23733825200602107</c:v>
                </c:pt>
                <c:pt idx="57" formatCode="0.0000">
                  <c:v>0.23329592904754132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7-46AF-9085-C79EABEB1AA7}"/>
            </c:ext>
          </c:extLst>
        </c:ser>
        <c:ser>
          <c:idx val="1"/>
          <c:order val="1"/>
          <c:tx>
            <c:v>UWL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from 2023 on'!$Q$95:$Q$96</c:f>
              <c:numCache>
                <c:formatCode>General</c:formatCode>
                <c:ptCount val="2"/>
                <c:pt idx="0">
                  <c:v>19</c:v>
                </c:pt>
                <c:pt idx="1">
                  <c:v>58</c:v>
                </c:pt>
              </c:numCache>
            </c:numRef>
          </c:xVal>
          <c:yVal>
            <c:numRef>
              <c:f>('MDL from 2023 on'!$I$98,'MDL from 2023 on'!$I$98)</c:f>
              <c:numCache>
                <c:formatCode>0.00</c:formatCode>
                <c:ptCount val="2"/>
                <c:pt idx="0">
                  <c:v>0.26899209607824498</c:v>
                </c:pt>
                <c:pt idx="1">
                  <c:v>0.26899209607824498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7-46AF-9085-C79EABEB1AA7}"/>
            </c:ext>
          </c:extLst>
        </c:ser>
        <c:ser>
          <c:idx val="2"/>
          <c:order val="2"/>
          <c:tx>
            <c:v>UCL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from 2023 on'!$Q$95:$Q$96</c:f>
              <c:numCache>
                <c:formatCode>General</c:formatCode>
                <c:ptCount val="2"/>
                <c:pt idx="0">
                  <c:v>19</c:v>
                </c:pt>
                <c:pt idx="1">
                  <c:v>58</c:v>
                </c:pt>
              </c:numCache>
            </c:numRef>
          </c:xVal>
          <c:yVal>
            <c:numRef>
              <c:f>('MDL from 2023 on'!$I$100,'MDL from 2023 on'!$I$100)</c:f>
              <c:numCache>
                <c:formatCode>0.00</c:formatCode>
                <c:ptCount val="2"/>
                <c:pt idx="0">
                  <c:v>0.28696860371779326</c:v>
                </c:pt>
                <c:pt idx="1">
                  <c:v>0.28696860371779326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D7-46AF-9085-C79EABEB1AA7}"/>
            </c:ext>
          </c:extLst>
        </c:ser>
        <c:ser>
          <c:idx val="3"/>
          <c:order val="3"/>
          <c:tx>
            <c:v>LWL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from 2023 on'!$Q$95:$Q$96</c:f>
              <c:numCache>
                <c:formatCode>General</c:formatCode>
                <c:ptCount val="2"/>
                <c:pt idx="0">
                  <c:v>19</c:v>
                </c:pt>
                <c:pt idx="1">
                  <c:v>58</c:v>
                </c:pt>
              </c:numCache>
            </c:numRef>
          </c:xVal>
          <c:yVal>
            <c:numRef>
              <c:f>('MDL from 2023 on'!$I$99,'MDL from 2023 on'!$I$99)</c:f>
              <c:numCache>
                <c:formatCode>0.00</c:formatCode>
                <c:ptCount val="2"/>
                <c:pt idx="0">
                  <c:v>0.19708606552005187</c:v>
                </c:pt>
                <c:pt idx="1">
                  <c:v>0.19708606552005187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D7-46AF-9085-C79EABEB1AA7}"/>
            </c:ext>
          </c:extLst>
        </c:ser>
        <c:ser>
          <c:idx val="4"/>
          <c:order val="4"/>
          <c:tx>
            <c:v>LCL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from 2023 on'!$Q$95:$Q$96</c:f>
              <c:numCache>
                <c:formatCode>General</c:formatCode>
                <c:ptCount val="2"/>
                <c:pt idx="0">
                  <c:v>19</c:v>
                </c:pt>
                <c:pt idx="1">
                  <c:v>58</c:v>
                </c:pt>
              </c:numCache>
            </c:numRef>
          </c:xVal>
          <c:yVal>
            <c:numRef>
              <c:f>('MDL from 2023 on'!$I$101,'MDL from 2023 on'!$I$101)</c:f>
              <c:numCache>
                <c:formatCode>0.00</c:formatCode>
                <c:ptCount val="2"/>
                <c:pt idx="0">
                  <c:v>0.17910955788050356</c:v>
                </c:pt>
                <c:pt idx="1">
                  <c:v>0.17910955788050356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D7-46AF-9085-C79EABEB1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6264"/>
        <c:axId val="1"/>
      </c:scatterChart>
      <c:valAx>
        <c:axId val="37799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P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concentration mg/L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3779962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Mg</a:t>
            </a:r>
          </a:p>
        </c:rich>
      </c:tx>
      <c:layout>
        <c:manualLayout>
          <c:xMode val="edge"/>
          <c:yMode val="edge"/>
          <c:x val="0.4867721400942287"/>
          <c:y val="4.138843382832179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Mg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'MDL from 2023 on'!$Q$27:$Q$94</c:f>
              <c:numCache>
                <c:formatCode>General</c:formatCode>
                <c:ptCount val="68"/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'MDL from 2023 on'!$K$27:$K$94</c:f>
              <c:numCache>
                <c:formatCode>0.00</c:formatCode>
                <c:ptCount val="68"/>
                <c:pt idx="18" formatCode="0.0000">
                  <c:v>0.34470867944671751</c:v>
                </c:pt>
                <c:pt idx="19" formatCode="0.0000">
                  <c:v>0.33990168875100257</c:v>
                </c:pt>
                <c:pt idx="20" formatCode="0.0000">
                  <c:v>0.34345116421939409</c:v>
                </c:pt>
                <c:pt idx="21" formatCode="0.0000">
                  <c:v>0.34854310901000912</c:v>
                </c:pt>
                <c:pt idx="22" formatCode="0.0000">
                  <c:v>0.35876013939831003</c:v>
                </c:pt>
                <c:pt idx="23" formatCode="0.0000">
                  <c:v>0.34644738472064501</c:v>
                </c:pt>
                <c:pt idx="24" formatCode="0.0000">
                  <c:v>0.34770441580779204</c:v>
                </c:pt>
                <c:pt idx="25" formatCode="0.0000">
                  <c:v>0.32878235787538396</c:v>
                </c:pt>
                <c:pt idx="26" formatCode="0.0000">
                  <c:v>0.3342203067461138</c:v>
                </c:pt>
                <c:pt idx="27" formatCode="0.0000">
                  <c:v>0.33249296723630128</c:v>
                </c:pt>
                <c:pt idx="28" formatCode="0.0000">
                  <c:v>0.36071350271345892</c:v>
                </c:pt>
                <c:pt idx="29" formatCode="0.0000">
                  <c:v>0.35313954311199042</c:v>
                </c:pt>
                <c:pt idx="30" formatCode="0.0000">
                  <c:v>0.35628606698124182</c:v>
                </c:pt>
                <c:pt idx="31" formatCode="0.0000">
                  <c:v>0.39955798408773507</c:v>
                </c:pt>
                <c:pt idx="32" formatCode="0.0000">
                  <c:v>0.38425029804860361</c:v>
                </c:pt>
                <c:pt idx="33" formatCode="0.0000">
                  <c:v>0.39970463077324542</c:v>
                </c:pt>
                <c:pt idx="34" formatCode="0.0000">
                  <c:v>0.33902702902865911</c:v>
                </c:pt>
                <c:pt idx="35" formatCode="0.0000">
                  <c:v>0.30496542488066392</c:v>
                </c:pt>
                <c:pt idx="36" formatCode="0.0000">
                  <c:v>0.46832964308499819</c:v>
                </c:pt>
                <c:pt idx="37" formatCode="0.0000">
                  <c:v>0.24936035688696712</c:v>
                </c:pt>
                <c:pt idx="38" formatCode="0.0000">
                  <c:v>0.26020504563220914</c:v>
                </c:pt>
                <c:pt idx="39" formatCode="0.0000">
                  <c:v>0.25828229865989083</c:v>
                </c:pt>
                <c:pt idx="40" formatCode="0.0000">
                  <c:v>0.41912655180425645</c:v>
                </c:pt>
                <c:pt idx="41" formatCode="0.0000">
                  <c:v>0.40661832811319143</c:v>
                </c:pt>
                <c:pt idx="42" formatCode="0.0000">
                  <c:v>0.40591191778870456</c:v>
                </c:pt>
                <c:pt idx="43" formatCode="0.0000">
                  <c:v>0.42849014715058586</c:v>
                </c:pt>
                <c:pt idx="44" formatCode="0.0000">
                  <c:v>0.42714703267733817</c:v>
                </c:pt>
                <c:pt idx="45" formatCode="0.0000">
                  <c:v>0.43185336461164897</c:v>
                </c:pt>
                <c:pt idx="46" formatCode="0.0000">
                  <c:v>0.44112605786841014</c:v>
                </c:pt>
                <c:pt idx="47" formatCode="0.0000">
                  <c:v>0.4423377222339806</c:v>
                </c:pt>
                <c:pt idx="48" formatCode="0.0000">
                  <c:v>0.43933359800017935</c:v>
                </c:pt>
                <c:pt idx="49" formatCode="0.0000">
                  <c:v>0.47308599774954946</c:v>
                </c:pt>
                <c:pt idx="50" formatCode="0.0000">
                  <c:v>0.48029815279160432</c:v>
                </c:pt>
                <c:pt idx="51" formatCode="0.0000">
                  <c:v>0.47456708104683815</c:v>
                </c:pt>
                <c:pt idx="52" formatCode="0.0000">
                  <c:v>0.45056713139664439</c:v>
                </c:pt>
                <c:pt idx="53" formatCode="0.0000">
                  <c:v>0.45021540390590098</c:v>
                </c:pt>
                <c:pt idx="54" formatCode="0.0000">
                  <c:v>0.44854721707981215</c:v>
                </c:pt>
                <c:pt idx="55" formatCode="0.0000">
                  <c:v>0.47939562154581578</c:v>
                </c:pt>
                <c:pt idx="56" formatCode="0.0000">
                  <c:v>0.46597445539610949</c:v>
                </c:pt>
                <c:pt idx="57" formatCode="0.0000">
                  <c:v>0.45935810306100694</c:v>
                </c:pt>
                <c:pt idx="65" formatCode="General">
                  <c:v>60</c:v>
                </c:pt>
                <c:pt idx="66" formatCode="General">
                  <c:v>40</c:v>
                </c:pt>
                <c:pt idx="67" formatCode="General">
                  <c:v>0.47619047619047616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5-4283-BF1B-D5AFF7788AF8}"/>
            </c:ext>
          </c:extLst>
        </c:ser>
        <c:ser>
          <c:idx val="1"/>
          <c:order val="1"/>
          <c:tx>
            <c:v>UWL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from 2023 on'!$Q$95:$Q$96</c:f>
              <c:numCache>
                <c:formatCode>General</c:formatCode>
                <c:ptCount val="2"/>
                <c:pt idx="0">
                  <c:v>19</c:v>
                </c:pt>
                <c:pt idx="1">
                  <c:v>58</c:v>
                </c:pt>
              </c:numCache>
            </c:numRef>
          </c:xVal>
          <c:yVal>
            <c:numRef>
              <c:f>('MDL from 2023 on'!$K$98,'MDL from 2023 on'!$K$98)</c:f>
              <c:numCache>
                <c:formatCode>0.00</c:formatCode>
                <c:ptCount val="2"/>
                <c:pt idx="0">
                  <c:v>0.51849489011175443</c:v>
                </c:pt>
                <c:pt idx="1">
                  <c:v>0.51849489011175443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5-4283-BF1B-D5AFF7788AF8}"/>
            </c:ext>
          </c:extLst>
        </c:ser>
        <c:ser>
          <c:idx val="2"/>
          <c:order val="2"/>
          <c:tx>
            <c:v>UCL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from 2023 on'!$Q$95:$Q$96</c:f>
              <c:numCache>
                <c:formatCode>General</c:formatCode>
                <c:ptCount val="2"/>
                <c:pt idx="0">
                  <c:v>19</c:v>
                </c:pt>
                <c:pt idx="1">
                  <c:v>58</c:v>
                </c:pt>
              </c:numCache>
            </c:numRef>
          </c:xVal>
          <c:yVal>
            <c:numRef>
              <c:f>('MDL from 2023 on'!$K$100,'MDL from 2023 on'!$K$100)</c:f>
              <c:numCache>
                <c:formatCode>0.00</c:formatCode>
                <c:ptCount val="2"/>
                <c:pt idx="0">
                  <c:v>0.58295748615109533</c:v>
                </c:pt>
                <c:pt idx="1">
                  <c:v>0.58295748615109533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C5-4283-BF1B-D5AFF7788AF8}"/>
            </c:ext>
          </c:extLst>
        </c:ser>
        <c:ser>
          <c:idx val="3"/>
          <c:order val="3"/>
          <c:tx>
            <c:v>LWL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from 2023 on'!$Q$95:$Q$96</c:f>
              <c:numCache>
                <c:formatCode>General</c:formatCode>
                <c:ptCount val="2"/>
                <c:pt idx="0">
                  <c:v>19</c:v>
                </c:pt>
                <c:pt idx="1">
                  <c:v>58</c:v>
                </c:pt>
              </c:numCache>
            </c:numRef>
          </c:xVal>
          <c:yVal>
            <c:numRef>
              <c:f>('MDL from 2023 on'!$K$99,'MDL from 2023 on'!$K$99)</c:f>
              <c:numCache>
                <c:formatCode>0.00</c:formatCode>
                <c:ptCount val="2"/>
                <c:pt idx="0">
                  <c:v>0.26064450595439104</c:v>
                </c:pt>
                <c:pt idx="1">
                  <c:v>0.26064450595439104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C5-4283-BF1B-D5AFF7788AF8}"/>
            </c:ext>
          </c:extLst>
        </c:ser>
        <c:ser>
          <c:idx val="4"/>
          <c:order val="4"/>
          <c:tx>
            <c:v>LCL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from 2023 on'!$Q$95:$Q$96</c:f>
              <c:numCache>
                <c:formatCode>General</c:formatCode>
                <c:ptCount val="2"/>
                <c:pt idx="0">
                  <c:v>19</c:v>
                </c:pt>
                <c:pt idx="1">
                  <c:v>58</c:v>
                </c:pt>
              </c:numCache>
            </c:numRef>
          </c:xVal>
          <c:yVal>
            <c:numRef>
              <c:f>('MDL from 2023 on'!$K$101,'MDL from 2023 on'!$K$101)</c:f>
              <c:numCache>
                <c:formatCode>0.00</c:formatCode>
                <c:ptCount val="2"/>
                <c:pt idx="0">
                  <c:v>0.19618190991505013</c:v>
                </c:pt>
                <c:pt idx="1">
                  <c:v>0.19618190991505013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C5-4283-BF1B-D5AFF778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2328"/>
        <c:axId val="1"/>
      </c:scatterChart>
      <c:valAx>
        <c:axId val="37799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P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concentration mg/L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377992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Ca</a:t>
            </a:r>
          </a:p>
        </c:rich>
      </c:tx>
      <c:layout>
        <c:manualLayout>
          <c:xMode val="edge"/>
          <c:yMode val="edge"/>
          <c:x val="0.4867721400942287"/>
          <c:y val="4.138843382832179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'MDL from 2023 on'!$Q$27:$Q$94</c:f>
              <c:numCache>
                <c:formatCode>General</c:formatCode>
                <c:ptCount val="68"/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'MDL from 2023 on'!$M$27:$M$94</c:f>
              <c:numCache>
                <c:formatCode>0.00</c:formatCode>
                <c:ptCount val="68"/>
                <c:pt idx="18" formatCode="0.0000">
                  <c:v>0.773645257835744</c:v>
                </c:pt>
                <c:pt idx="19" formatCode="0.0000">
                  <c:v>0.73493724978684905</c:v>
                </c:pt>
                <c:pt idx="20" formatCode="0.0000">
                  <c:v>0.75554854005545091</c:v>
                </c:pt>
                <c:pt idx="21" formatCode="0.0000">
                  <c:v>0.73464096826749681</c:v>
                </c:pt>
                <c:pt idx="22" formatCode="0.0000">
                  <c:v>0.75961384400541376</c:v>
                </c:pt>
                <c:pt idx="23" formatCode="0.0000">
                  <c:v>0.76705064961949032</c:v>
                </c:pt>
                <c:pt idx="24" formatCode="0.0000">
                  <c:v>0.78353533678038356</c:v>
                </c:pt>
                <c:pt idx="25" formatCode="0.0000">
                  <c:v>0.74897023455632472</c:v>
                </c:pt>
                <c:pt idx="26" formatCode="0.0000">
                  <c:v>0.75540640445135676</c:v>
                </c:pt>
                <c:pt idx="27" formatCode="0.0000">
                  <c:v>0.75084767190917423</c:v>
                </c:pt>
                <c:pt idx="29" formatCode="0.0000">
                  <c:v>0.80616065990238184</c:v>
                </c:pt>
                <c:pt idx="30" formatCode="0.0000">
                  <c:v>0.8784371763256118</c:v>
                </c:pt>
                <c:pt idx="31" formatCode="0.0000">
                  <c:v>0.793591822656044</c:v>
                </c:pt>
                <c:pt idx="32" formatCode="0.0000">
                  <c:v>0.77118764714059584</c:v>
                </c:pt>
                <c:pt idx="33" formatCode="0.0000">
                  <c:v>0.8155039709164339</c:v>
                </c:pt>
                <c:pt idx="34" formatCode="0.0000">
                  <c:v>0.69417126038210974</c:v>
                </c:pt>
                <c:pt idx="35" formatCode="0.0000">
                  <c:v>0.62129990328197449</c:v>
                </c:pt>
                <c:pt idx="36" formatCode="0.0000">
                  <c:v>0.70943255863364807</c:v>
                </c:pt>
                <c:pt idx="37" formatCode="0.0000">
                  <c:v>0.73743449940602201</c:v>
                </c:pt>
                <c:pt idx="38" formatCode="0.0000">
                  <c:v>0.78513541815004151</c:v>
                </c:pt>
                <c:pt idx="39" formatCode="0.0000">
                  <c:v>0.77158802358767586</c:v>
                </c:pt>
                <c:pt idx="40" formatCode="0.0000">
                  <c:v>0.78071923756564954</c:v>
                </c:pt>
                <c:pt idx="41" formatCode="0.0000">
                  <c:v>0.75446054117463113</c:v>
                </c:pt>
                <c:pt idx="42" formatCode="0.0000">
                  <c:v>0.7637808065116406</c:v>
                </c:pt>
                <c:pt idx="43" formatCode="0.0000">
                  <c:v>0.7358071549955989</c:v>
                </c:pt>
                <c:pt idx="44" formatCode="0.0000">
                  <c:v>0.7285779576661392</c:v>
                </c:pt>
                <c:pt idx="45" formatCode="0.0000">
                  <c:v>0.7217329404354379</c:v>
                </c:pt>
                <c:pt idx="46" formatCode="0.0000">
                  <c:v>0.75500443428424913</c:v>
                </c:pt>
                <c:pt idx="47" formatCode="0.0000">
                  <c:v>0.73022822218269157</c:v>
                </c:pt>
                <c:pt idx="48" formatCode="0.0000">
                  <c:v>0.73354142172353265</c:v>
                </c:pt>
                <c:pt idx="49" formatCode="0.0000">
                  <c:v>0.78370260508621747</c:v>
                </c:pt>
                <c:pt idx="50" formatCode="0.0000">
                  <c:v>0.79356729948497118</c:v>
                </c:pt>
                <c:pt idx="51" formatCode="0.0000">
                  <c:v>0.78584891452023664</c:v>
                </c:pt>
                <c:pt idx="52" formatCode="0.0000">
                  <c:v>0.99438742987303264</c:v>
                </c:pt>
                <c:pt idx="53" formatCode="0.0000">
                  <c:v>0.79534178660234323</c:v>
                </c:pt>
                <c:pt idx="54" formatCode="0.0000">
                  <c:v>0.79560636715707322</c:v>
                </c:pt>
                <c:pt idx="55" formatCode="0.0000">
                  <c:v>0.80939735786807376</c:v>
                </c:pt>
                <c:pt idx="56" formatCode="0.0000">
                  <c:v>0.74769107195828033</c:v>
                </c:pt>
                <c:pt idx="57" formatCode="0.0000">
                  <c:v>0.72106165093818353</c:v>
                </c:pt>
                <c:pt idx="65" formatCode="General">
                  <c:v>100</c:v>
                </c:pt>
                <c:pt idx="66" formatCode="General">
                  <c:v>40</c:v>
                </c:pt>
                <c:pt idx="67" formatCode="General">
                  <c:v>0.79365079365079361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E-45FA-A36F-2335B619D7ED}"/>
            </c:ext>
          </c:extLst>
        </c:ser>
        <c:ser>
          <c:idx val="1"/>
          <c:order val="1"/>
          <c:tx>
            <c:v>UWL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from 2023 on'!$Q$95:$Q$96</c:f>
              <c:numCache>
                <c:formatCode>General</c:formatCode>
                <c:ptCount val="2"/>
                <c:pt idx="0">
                  <c:v>19</c:v>
                </c:pt>
                <c:pt idx="1">
                  <c:v>58</c:v>
                </c:pt>
              </c:numCache>
            </c:numRef>
          </c:xVal>
          <c:yVal>
            <c:numRef>
              <c:f>('MDL from 2023 on'!$M$98,'MDL from 2023 on'!$M$98)</c:f>
              <c:numCache>
                <c:formatCode>0.00</c:formatCode>
                <c:ptCount val="2"/>
                <c:pt idx="0">
                  <c:v>0.87746617266403804</c:v>
                </c:pt>
                <c:pt idx="1">
                  <c:v>0.87746617266403804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FE-45FA-A36F-2335B619D7ED}"/>
            </c:ext>
          </c:extLst>
        </c:ser>
        <c:ser>
          <c:idx val="2"/>
          <c:order val="2"/>
          <c:tx>
            <c:v>UCL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from 2023 on'!$Q$95:$Q$96</c:f>
              <c:numCache>
                <c:formatCode>General</c:formatCode>
                <c:ptCount val="2"/>
                <c:pt idx="0">
                  <c:v>19</c:v>
                </c:pt>
                <c:pt idx="1">
                  <c:v>58</c:v>
                </c:pt>
              </c:numCache>
            </c:numRef>
          </c:xVal>
          <c:yVal>
            <c:numRef>
              <c:f>('MDL from 2023 on'!$M$100,'MDL from 2023 on'!$M$100)</c:f>
              <c:numCache>
                <c:formatCode>0.00</c:formatCode>
                <c:ptCount val="2"/>
                <c:pt idx="0">
                  <c:v>0.93314033210274683</c:v>
                </c:pt>
                <c:pt idx="1">
                  <c:v>0.93314033210274683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FE-45FA-A36F-2335B619D7ED}"/>
            </c:ext>
          </c:extLst>
        </c:ser>
        <c:ser>
          <c:idx val="3"/>
          <c:order val="3"/>
          <c:tx>
            <c:v>LWL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from 2023 on'!$Q$95:$Q$96</c:f>
              <c:numCache>
                <c:formatCode>General</c:formatCode>
                <c:ptCount val="2"/>
                <c:pt idx="0">
                  <c:v>19</c:v>
                </c:pt>
                <c:pt idx="1">
                  <c:v>58</c:v>
                </c:pt>
              </c:numCache>
            </c:numRef>
          </c:xVal>
          <c:yVal>
            <c:numRef>
              <c:f>('MDL from 2023 on'!$M$99,'MDL from 2023 on'!$M$99)</c:f>
              <c:numCache>
                <c:formatCode>0.00</c:formatCode>
                <c:ptCount val="2"/>
                <c:pt idx="0">
                  <c:v>0.65476953490920309</c:v>
                </c:pt>
                <c:pt idx="1">
                  <c:v>0.65476953490920309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FE-45FA-A36F-2335B619D7ED}"/>
            </c:ext>
          </c:extLst>
        </c:ser>
        <c:ser>
          <c:idx val="4"/>
          <c:order val="4"/>
          <c:tx>
            <c:v>LCL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from 2023 on'!$Q$95:$Q$96</c:f>
              <c:numCache>
                <c:formatCode>General</c:formatCode>
                <c:ptCount val="2"/>
                <c:pt idx="0">
                  <c:v>19</c:v>
                </c:pt>
                <c:pt idx="1">
                  <c:v>58</c:v>
                </c:pt>
              </c:numCache>
            </c:numRef>
          </c:xVal>
          <c:yVal>
            <c:numRef>
              <c:f>('MDL from 2023 on'!$M$101,'MDL from 2023 on'!$M$101)</c:f>
              <c:numCache>
                <c:formatCode>0.00</c:formatCode>
                <c:ptCount val="2"/>
                <c:pt idx="0">
                  <c:v>0.5990953754704943</c:v>
                </c:pt>
                <c:pt idx="1">
                  <c:v>0.5990953754704943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FE-45FA-A36F-2335B619D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4624"/>
        <c:axId val="1"/>
      </c:scatterChart>
      <c:valAx>
        <c:axId val="3779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P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concentration mg/L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377994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4</xdr:row>
      <xdr:rowOff>63500</xdr:rowOff>
    </xdr:from>
    <xdr:to>
      <xdr:col>7</xdr:col>
      <xdr:colOff>107950</xdr:colOff>
      <xdr:row>18</xdr:row>
      <xdr:rowOff>146050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FE07768-5388-443B-8479-4A2812CAE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3</xdr:row>
      <xdr:rowOff>63500</xdr:rowOff>
    </xdr:from>
    <xdr:to>
      <xdr:col>18</xdr:col>
      <xdr:colOff>114300</xdr:colOff>
      <xdr:row>17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07CD9-E75E-4FCB-AEAF-29C4FC06B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381000</xdr:colOff>
      <xdr:row>3</xdr:row>
      <xdr:rowOff>57150</xdr:rowOff>
    </xdr:from>
    <xdr:to>
      <xdr:col>28</xdr:col>
      <xdr:colOff>450850</xdr:colOff>
      <xdr:row>17</xdr:row>
      <xdr:rowOff>139700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B0E943D-1A4E-4576-9309-E47334EB0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19050</xdr:colOff>
      <xdr:row>3</xdr:row>
      <xdr:rowOff>76200</xdr:rowOff>
    </xdr:from>
    <xdr:to>
      <xdr:col>39</xdr:col>
      <xdr:colOff>88900</xdr:colOff>
      <xdr:row>17</xdr:row>
      <xdr:rowOff>158750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C3B74362-B7C7-4D0D-9F7B-B796BA0D2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topLeftCell="A19" workbookViewId="0">
      <selection activeCell="I16" sqref="I16"/>
    </sheetView>
  </sheetViews>
  <sheetFormatPr defaultRowHeight="13.2" x14ac:dyDescent="0.25"/>
  <cols>
    <col min="1" max="1" width="10.77734375" bestFit="1" customWidth="1"/>
  </cols>
  <sheetData>
    <row r="1" spans="1:6" x14ac:dyDescent="0.25">
      <c r="A1" t="s">
        <v>71</v>
      </c>
    </row>
    <row r="2" spans="1:6" x14ac:dyDescent="0.25">
      <c r="A2" t="s">
        <v>72</v>
      </c>
    </row>
    <row r="5" spans="1:6" x14ac:dyDescent="0.25">
      <c r="B5" s="20" t="s">
        <v>33</v>
      </c>
    </row>
    <row r="6" spans="1:6" x14ac:dyDescent="0.25">
      <c r="A6" s="20" t="s">
        <v>34</v>
      </c>
      <c r="B6" t="s">
        <v>35</v>
      </c>
      <c r="C6" t="s">
        <v>36</v>
      </c>
      <c r="D6" t="s">
        <v>37</v>
      </c>
      <c r="E6" t="s">
        <v>38</v>
      </c>
      <c r="F6" t="s">
        <v>39</v>
      </c>
    </row>
    <row r="7" spans="1:6" x14ac:dyDescent="0.25">
      <c r="A7" t="s">
        <v>40</v>
      </c>
      <c r="B7">
        <v>5.1389302696442644E-2</v>
      </c>
      <c r="C7">
        <v>9.3359835602790486E-2</v>
      </c>
      <c r="D7">
        <v>4.3763701090156523E-2</v>
      </c>
      <c r="E7">
        <v>0.15637603485129309</v>
      </c>
      <c r="F7">
        <v>0.13520846148813609</v>
      </c>
    </row>
    <row r="8" spans="1:6" x14ac:dyDescent="0.25">
      <c r="A8" t="s">
        <v>41</v>
      </c>
      <c r="B8">
        <v>0.21184114711786983</v>
      </c>
      <c r="C8">
        <v>0.38485547830171174</v>
      </c>
      <c r="D8">
        <v>0.17976507639548284</v>
      </c>
      <c r="E8">
        <v>0.64462596039340858</v>
      </c>
      <c r="F8">
        <v>0.5567415943870877</v>
      </c>
    </row>
    <row r="10" spans="1:6" x14ac:dyDescent="0.25">
      <c r="A10" t="s">
        <v>43</v>
      </c>
      <c r="B10" s="40">
        <v>174.53245169062299</v>
      </c>
      <c r="C10" t="s">
        <v>20</v>
      </c>
      <c r="D10">
        <v>4.8196097612369631</v>
      </c>
      <c r="E10">
        <v>13.384100852839122</v>
      </c>
      <c r="F10">
        <v>97.277321361646941</v>
      </c>
    </row>
    <row r="11" spans="1:6" x14ac:dyDescent="0.25">
      <c r="A11" t="s">
        <v>44</v>
      </c>
      <c r="B11" s="40">
        <v>241.81917641924565</v>
      </c>
      <c r="C11" t="s">
        <v>20</v>
      </c>
      <c r="D11">
        <v>8.4134870473853276</v>
      </c>
      <c r="E11">
        <v>20.807406734177057</v>
      </c>
      <c r="F11">
        <v>45.287796160205687</v>
      </c>
    </row>
    <row r="12" spans="1:6" x14ac:dyDescent="0.25">
      <c r="A12" t="s">
        <v>45</v>
      </c>
      <c r="B12">
        <v>75.918373148561813</v>
      </c>
      <c r="C12">
        <v>0.11376436590002945</v>
      </c>
      <c r="D12">
        <v>3.2562207661631124</v>
      </c>
      <c r="E12">
        <v>7.1085823289287067</v>
      </c>
      <c r="F12">
        <v>33.749696516072966</v>
      </c>
    </row>
    <row r="13" spans="1:6" x14ac:dyDescent="0.25">
      <c r="A13" t="s">
        <v>46</v>
      </c>
      <c r="B13" s="40">
        <v>171.70189554919784</v>
      </c>
      <c r="C13" t="s">
        <v>20</v>
      </c>
      <c r="D13">
        <v>4.5989015658426702</v>
      </c>
      <c r="E13">
        <v>13.117278155808771</v>
      </c>
      <c r="F13">
        <v>92.18179268110471</v>
      </c>
    </row>
    <row r="14" spans="1:6" x14ac:dyDescent="0.25">
      <c r="A14" t="s">
        <v>47</v>
      </c>
      <c r="B14" s="40">
        <v>241.29248548664003</v>
      </c>
      <c r="C14" t="s">
        <v>20</v>
      </c>
      <c r="D14">
        <v>7.8472971230306161</v>
      </c>
      <c r="E14">
        <v>19.996218989037171</v>
      </c>
      <c r="F14">
        <v>49.627111682100825</v>
      </c>
    </row>
    <row r="15" spans="1:6" x14ac:dyDescent="0.25">
      <c r="A15" t="s">
        <v>48</v>
      </c>
      <c r="B15">
        <v>75.355078877229275</v>
      </c>
      <c r="C15">
        <v>7.7203219959166333E-2</v>
      </c>
      <c r="D15">
        <v>3.220988153229881</v>
      </c>
      <c r="E15">
        <v>7.1058960465240046</v>
      </c>
      <c r="F15">
        <v>34.23073534123661</v>
      </c>
    </row>
    <row r="16" spans="1:6" x14ac:dyDescent="0.25">
      <c r="A16" t="s">
        <v>49</v>
      </c>
      <c r="B16">
        <v>71.112756697623084</v>
      </c>
      <c r="C16">
        <v>0.14445103643780421</v>
      </c>
      <c r="D16">
        <v>3.0016458125520096</v>
      </c>
      <c r="E16">
        <v>6.6549721428541702</v>
      </c>
      <c r="F16">
        <v>30.994175218097077</v>
      </c>
    </row>
    <row r="17" spans="1:6" x14ac:dyDescent="0.25">
      <c r="A17" t="s">
        <v>50</v>
      </c>
      <c r="B17" s="40">
        <v>165.31900991346865</v>
      </c>
      <c r="C17" t="s">
        <v>20</v>
      </c>
      <c r="D17">
        <v>4.501421318882378</v>
      </c>
      <c r="E17">
        <v>12.71830633498231</v>
      </c>
      <c r="F17">
        <v>90.798673228338515</v>
      </c>
    </row>
    <row r="18" spans="1:6" x14ac:dyDescent="0.25">
      <c r="A18" t="s">
        <v>51</v>
      </c>
      <c r="B18" s="40">
        <v>241.37442446778147</v>
      </c>
      <c r="C18" t="s">
        <v>20</v>
      </c>
      <c r="D18">
        <v>8.1223024876086445</v>
      </c>
      <c r="E18">
        <v>20.888419452257761</v>
      </c>
      <c r="F18">
        <v>45.885565462466701</v>
      </c>
    </row>
    <row r="20" spans="1:6" x14ac:dyDescent="0.25">
      <c r="A20" t="s">
        <v>52</v>
      </c>
      <c r="B20">
        <v>26.505532336708676</v>
      </c>
      <c r="C20">
        <v>0.63380608111462533</v>
      </c>
      <c r="D20">
        <v>3.1048394922664135</v>
      </c>
      <c r="E20">
        <v>14.001085879598094</v>
      </c>
      <c r="F20">
        <v>36.621816438854999</v>
      </c>
    </row>
    <row r="21" spans="1:6" x14ac:dyDescent="0.25">
      <c r="A21" t="s">
        <v>53</v>
      </c>
      <c r="B21">
        <v>28.92867218361809</v>
      </c>
      <c r="C21" t="s">
        <v>20</v>
      </c>
      <c r="D21">
        <v>2.7765153190295986</v>
      </c>
      <c r="E21">
        <v>16.400404571840632</v>
      </c>
      <c r="F21">
        <v>29.999903028721363</v>
      </c>
    </row>
    <row r="22" spans="1:6" x14ac:dyDescent="0.25">
      <c r="A22" t="s">
        <v>54</v>
      </c>
      <c r="B22">
        <v>35.650590224079373</v>
      </c>
      <c r="C22" t="s">
        <v>20</v>
      </c>
      <c r="D22">
        <v>3.2601396099209037</v>
      </c>
      <c r="E22">
        <v>19.676042812074062</v>
      </c>
      <c r="F22">
        <v>35.519306665520979</v>
      </c>
    </row>
    <row r="23" spans="1:6" x14ac:dyDescent="0.25">
      <c r="A23" t="s">
        <v>55</v>
      </c>
      <c r="B23">
        <v>28.743233448627489</v>
      </c>
      <c r="C23" t="s">
        <v>20</v>
      </c>
      <c r="D23">
        <v>2.8670581655063607</v>
      </c>
      <c r="E23">
        <v>18.659660315861583</v>
      </c>
      <c r="F23">
        <v>33.271793858571726</v>
      </c>
    </row>
    <row r="24" spans="1:6" x14ac:dyDescent="0.25">
      <c r="A24" t="s">
        <v>56</v>
      </c>
      <c r="B24">
        <v>29.153960123993336</v>
      </c>
      <c r="C24" t="s">
        <v>20</v>
      </c>
      <c r="D24">
        <v>2.9090417981357324</v>
      </c>
      <c r="E24">
        <v>19.322876811588195</v>
      </c>
      <c r="F24">
        <v>35.168564137587921</v>
      </c>
    </row>
    <row r="25" spans="1:6" x14ac:dyDescent="0.25">
      <c r="A25" t="s">
        <v>57</v>
      </c>
      <c r="B25">
        <v>31.605724262229188</v>
      </c>
      <c r="C25">
        <v>8.0388574001484539E-2</v>
      </c>
      <c r="D25">
        <v>3.0965701510935628</v>
      </c>
      <c r="E25">
        <v>18.213168802433554</v>
      </c>
      <c r="F25">
        <v>54.573542023579769</v>
      </c>
    </row>
    <row r="26" spans="1:6" x14ac:dyDescent="0.25">
      <c r="A26" t="s">
        <v>58</v>
      </c>
      <c r="B26">
        <v>33.94194042081272</v>
      </c>
      <c r="C26">
        <v>3.7099431177845199</v>
      </c>
      <c r="D26">
        <v>3.9112071582592201</v>
      </c>
      <c r="E26">
        <v>16.379786874077524</v>
      </c>
      <c r="F26">
        <v>31.294179248615656</v>
      </c>
    </row>
    <row r="27" spans="1:6" x14ac:dyDescent="0.25">
      <c r="A27" t="s">
        <v>59</v>
      </c>
      <c r="B27">
        <v>16.561174050108221</v>
      </c>
      <c r="C27">
        <v>4.6788882795009326E-2</v>
      </c>
      <c r="D27">
        <v>2.2957019375305636</v>
      </c>
      <c r="E27">
        <v>8.6540085784734995</v>
      </c>
      <c r="F27">
        <v>27.334886844515296</v>
      </c>
    </row>
    <row r="28" spans="1:6" x14ac:dyDescent="0.25">
      <c r="A28" t="s">
        <v>60</v>
      </c>
      <c r="B28">
        <v>36.186571338342368</v>
      </c>
      <c r="C28" t="s">
        <v>20</v>
      </c>
      <c r="D28">
        <v>3.2953196964766001</v>
      </c>
      <c r="E28">
        <v>18.8272072897919</v>
      </c>
      <c r="F28">
        <v>35.079476114843466</v>
      </c>
    </row>
    <row r="29" spans="1:6" x14ac:dyDescent="0.25">
      <c r="A29" t="s">
        <v>61</v>
      </c>
      <c r="B29">
        <v>29.022875291233287</v>
      </c>
      <c r="C29">
        <v>3.7107134382354426E-2</v>
      </c>
      <c r="D29">
        <v>2.8413538568928249</v>
      </c>
      <c r="E29">
        <v>19.925169339608097</v>
      </c>
      <c r="F29">
        <v>28.764794088323779</v>
      </c>
    </row>
    <row r="30" spans="1:6" x14ac:dyDescent="0.25">
      <c r="A30" t="s">
        <v>62</v>
      </c>
      <c r="B30">
        <v>36.864151851051517</v>
      </c>
      <c r="C30" t="s">
        <v>20</v>
      </c>
      <c r="D30">
        <v>3.3691449544176666</v>
      </c>
      <c r="E30">
        <v>18.914259712251408</v>
      </c>
      <c r="F30">
        <v>33.712754264293466</v>
      </c>
    </row>
    <row r="31" spans="1:6" x14ac:dyDescent="0.25">
      <c r="A31" t="s">
        <v>63</v>
      </c>
      <c r="B31">
        <v>26.413833227082396</v>
      </c>
      <c r="C31" t="s">
        <v>20</v>
      </c>
      <c r="D31">
        <v>2.8502288723726714</v>
      </c>
      <c r="E31">
        <v>16.42033174803932</v>
      </c>
      <c r="F31">
        <v>32.162973375459593</v>
      </c>
    </row>
    <row r="33" spans="1:12" x14ac:dyDescent="0.25">
      <c r="A33" t="s">
        <v>70</v>
      </c>
      <c r="H33" t="s">
        <v>35</v>
      </c>
      <c r="I33" t="s">
        <v>36</v>
      </c>
      <c r="J33" t="s">
        <v>37</v>
      </c>
      <c r="K33" t="s">
        <v>38</v>
      </c>
      <c r="L33" t="s">
        <v>39</v>
      </c>
    </row>
    <row r="34" spans="1:12" x14ac:dyDescent="0.25">
      <c r="A34" t="s">
        <v>64</v>
      </c>
      <c r="B34">
        <v>33.058898524366278</v>
      </c>
      <c r="C34" t="s">
        <v>20</v>
      </c>
      <c r="D34">
        <v>0.94964848235761457</v>
      </c>
      <c r="E34">
        <v>2.6554969418596595</v>
      </c>
      <c r="F34">
        <v>19.169876369195684</v>
      </c>
      <c r="G34" t="s">
        <v>64</v>
      </c>
      <c r="H34">
        <f>B34*5</f>
        <v>165.29449262183138</v>
      </c>
      <c r="J34">
        <f t="shared" ref="I34:M34" si="0">D34*5</f>
        <v>4.7482424117880733</v>
      </c>
      <c r="K34">
        <f t="shared" si="0"/>
        <v>13.277484709298298</v>
      </c>
      <c r="L34">
        <f>F34*5</f>
        <v>95.849381845978428</v>
      </c>
    </row>
    <row r="35" spans="1:12" x14ac:dyDescent="0.25">
      <c r="A35" t="s">
        <v>65</v>
      </c>
      <c r="B35">
        <v>44.294470419192393</v>
      </c>
      <c r="C35" t="s">
        <v>20</v>
      </c>
      <c r="D35">
        <v>1.5965190453894433</v>
      </c>
      <c r="E35">
        <v>4.061392873947451</v>
      </c>
      <c r="F35">
        <v>8.7796008558778702</v>
      </c>
      <c r="G35" t="s">
        <v>65</v>
      </c>
      <c r="H35">
        <f t="shared" ref="H35:H39" si="1">B35*5</f>
        <v>221.47235209596198</v>
      </c>
      <c r="J35">
        <f t="shared" ref="J35:J39" si="2">D35*5</f>
        <v>7.9825952269472165</v>
      </c>
      <c r="K35">
        <f t="shared" ref="K35:K39" si="3">E35*5</f>
        <v>20.306964369737255</v>
      </c>
      <c r="L35">
        <f t="shared" ref="L35:L39" si="4">F35*5</f>
        <v>43.898004279389355</v>
      </c>
    </row>
    <row r="36" spans="1:12" x14ac:dyDescent="0.25">
      <c r="A36" t="s">
        <v>66</v>
      </c>
      <c r="B36">
        <v>32.213214428993389</v>
      </c>
      <c r="C36" t="s">
        <v>20</v>
      </c>
      <c r="D36">
        <v>0.85016442648471202</v>
      </c>
      <c r="E36">
        <v>2.5928724285005864</v>
      </c>
      <c r="F36">
        <v>18.107580709089163</v>
      </c>
      <c r="G36" t="s">
        <v>66</v>
      </c>
      <c r="H36">
        <f t="shared" si="1"/>
        <v>161.06607214496694</v>
      </c>
      <c r="J36">
        <f t="shared" si="2"/>
        <v>4.2508221324235604</v>
      </c>
      <c r="K36">
        <f t="shared" si="3"/>
        <v>12.964362142502932</v>
      </c>
      <c r="L36">
        <f t="shared" si="4"/>
        <v>90.537903545445815</v>
      </c>
    </row>
    <row r="37" spans="1:12" x14ac:dyDescent="0.25">
      <c r="A37" t="s">
        <v>67</v>
      </c>
      <c r="B37">
        <v>44.339457398385711</v>
      </c>
      <c r="C37" t="s">
        <v>20</v>
      </c>
      <c r="D37">
        <v>1.5293655977887184</v>
      </c>
      <c r="E37">
        <v>3.9386925201934662</v>
      </c>
      <c r="F37">
        <v>9.7569314730745962</v>
      </c>
      <c r="G37" t="s">
        <v>67</v>
      </c>
      <c r="H37">
        <f t="shared" si="1"/>
        <v>221.69728699192856</v>
      </c>
      <c r="J37">
        <f t="shared" si="2"/>
        <v>7.6468279889435919</v>
      </c>
      <c r="K37">
        <f t="shared" si="3"/>
        <v>19.693462600967329</v>
      </c>
      <c r="L37">
        <f t="shared" si="4"/>
        <v>48.784657365372979</v>
      </c>
    </row>
    <row r="38" spans="1:12" x14ac:dyDescent="0.25">
      <c r="A38" t="s">
        <v>68</v>
      </c>
      <c r="B38">
        <v>31.251287925123933</v>
      </c>
      <c r="C38" t="s">
        <v>20</v>
      </c>
      <c r="D38">
        <v>0.86705138411117832</v>
      </c>
      <c r="E38">
        <v>2.5097859704952539</v>
      </c>
      <c r="F38">
        <v>17.745543502728843</v>
      </c>
      <c r="G38" t="s">
        <v>68</v>
      </c>
      <c r="H38">
        <f t="shared" si="1"/>
        <v>156.25643962561966</v>
      </c>
      <c r="J38">
        <f t="shared" si="2"/>
        <v>4.3352569205558913</v>
      </c>
      <c r="K38">
        <f t="shared" si="3"/>
        <v>12.54892985247627</v>
      </c>
      <c r="L38">
        <f t="shared" si="4"/>
        <v>88.727717513644222</v>
      </c>
    </row>
    <row r="39" spans="1:12" x14ac:dyDescent="0.25">
      <c r="A39" t="s">
        <v>69</v>
      </c>
      <c r="B39">
        <v>44.85478783826467</v>
      </c>
      <c r="C39" t="s">
        <v>20</v>
      </c>
      <c r="D39">
        <v>1.5997269885772529</v>
      </c>
      <c r="E39">
        <v>4.1376763879110534</v>
      </c>
      <c r="F39">
        <v>9.0064581995736965</v>
      </c>
      <c r="G39" t="s">
        <v>69</v>
      </c>
      <c r="H39">
        <f t="shared" si="1"/>
        <v>224.27393919132334</v>
      </c>
      <c r="J39">
        <f t="shared" si="2"/>
        <v>7.9986349428862642</v>
      </c>
      <c r="K39">
        <f t="shared" si="3"/>
        <v>20.688381939555267</v>
      </c>
      <c r="L39">
        <f t="shared" si="4"/>
        <v>45.032290997868486</v>
      </c>
    </row>
    <row r="40" spans="1:12" x14ac:dyDescent="0.25">
      <c r="G40" t="s">
        <v>45</v>
      </c>
      <c r="H40">
        <v>75.918373148561813</v>
      </c>
      <c r="I40">
        <v>0.11376436590002945</v>
      </c>
      <c r="J40">
        <v>3.2562207661631124</v>
      </c>
      <c r="K40">
        <v>7.1085823289287067</v>
      </c>
      <c r="L40">
        <v>33.749696516072966</v>
      </c>
    </row>
    <row r="41" spans="1:12" x14ac:dyDescent="0.25">
      <c r="G41" t="s">
        <v>48</v>
      </c>
      <c r="H41">
        <v>75.355078877229275</v>
      </c>
      <c r="I41">
        <v>7.7203219959166333E-2</v>
      </c>
      <c r="J41">
        <v>3.220988153229881</v>
      </c>
      <c r="K41">
        <v>7.1058960465240046</v>
      </c>
      <c r="L41">
        <v>34.23073534123661</v>
      </c>
    </row>
    <row r="42" spans="1:12" x14ac:dyDescent="0.25">
      <c r="G42" t="s">
        <v>49</v>
      </c>
      <c r="H42">
        <v>71.112756697623084</v>
      </c>
      <c r="I42">
        <v>0.14445103643780421</v>
      </c>
      <c r="J42">
        <v>3.0016458125520096</v>
      </c>
      <c r="K42">
        <v>6.6549721428541702</v>
      </c>
      <c r="L42">
        <v>30.994175218097077</v>
      </c>
    </row>
  </sheetData>
  <sortState xmlns:xlrd2="http://schemas.microsoft.com/office/spreadsheetml/2017/richdata2" ref="A10:F90">
    <sortCondition ref="A10:A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7"/>
  <sheetViews>
    <sheetView topLeftCell="A7" workbookViewId="0">
      <selection activeCell="A14" sqref="A14:XFD16"/>
    </sheetView>
  </sheetViews>
  <sheetFormatPr defaultRowHeight="13.2" x14ac:dyDescent="0.25"/>
  <cols>
    <col min="1" max="1" width="9.5546875" bestFit="1" customWidth="1"/>
  </cols>
  <sheetData>
    <row r="1" spans="1:34" x14ac:dyDescent="0.25">
      <c r="E1" s="7"/>
      <c r="G1" s="7"/>
      <c r="I1" s="7"/>
      <c r="K1" s="7"/>
      <c r="M1" s="7"/>
      <c r="O1" s="8"/>
    </row>
    <row r="2" spans="1:34" x14ac:dyDescent="0.25">
      <c r="B2" s="2" t="s">
        <v>0</v>
      </c>
      <c r="C2" s="2" t="s">
        <v>1</v>
      </c>
      <c r="D2" s="5" t="s">
        <v>2</v>
      </c>
      <c r="E2" s="5" t="s">
        <v>3</v>
      </c>
      <c r="F2" s="3" t="s">
        <v>4</v>
      </c>
      <c r="G2" s="3" t="s">
        <v>3</v>
      </c>
      <c r="H2" s="3" t="s">
        <v>4</v>
      </c>
      <c r="I2" s="3" t="s">
        <v>3</v>
      </c>
      <c r="J2" s="3" t="s">
        <v>4</v>
      </c>
      <c r="K2" s="3" t="s">
        <v>3</v>
      </c>
      <c r="L2" s="3" t="s">
        <v>4</v>
      </c>
      <c r="M2" s="4" t="s">
        <v>3</v>
      </c>
      <c r="N2" s="9"/>
      <c r="O2" s="10"/>
      <c r="P2" s="11"/>
    </row>
    <row r="3" spans="1:34" x14ac:dyDescent="0.25">
      <c r="B3" s="1" t="s">
        <v>5</v>
      </c>
      <c r="C3" s="1" t="s">
        <v>5</v>
      </c>
      <c r="D3" s="6" t="s">
        <v>6</v>
      </c>
      <c r="E3" s="6" t="s">
        <v>7</v>
      </c>
      <c r="F3" s="3" t="s">
        <v>6</v>
      </c>
      <c r="G3" s="3" t="s">
        <v>7</v>
      </c>
      <c r="H3" s="3" t="s">
        <v>6</v>
      </c>
      <c r="I3" s="3" t="s">
        <v>7</v>
      </c>
      <c r="J3" s="3" t="s">
        <v>6</v>
      </c>
      <c r="K3" s="3" t="s">
        <v>7</v>
      </c>
      <c r="L3" s="3" t="s">
        <v>6</v>
      </c>
      <c r="M3" s="4" t="s">
        <v>7</v>
      </c>
      <c r="N3" s="9"/>
      <c r="O3" s="10"/>
      <c r="P3" s="11"/>
    </row>
    <row r="4" spans="1:34" x14ac:dyDescent="0.25">
      <c r="B4" s="12" t="s">
        <v>5</v>
      </c>
      <c r="C4" s="12" t="s">
        <v>5</v>
      </c>
      <c r="D4" s="13" t="s">
        <v>8</v>
      </c>
      <c r="E4" s="13" t="s">
        <v>8</v>
      </c>
      <c r="F4" s="3" t="s">
        <v>8</v>
      </c>
      <c r="G4" s="3" t="s">
        <v>8</v>
      </c>
      <c r="H4" s="3" t="s">
        <v>8</v>
      </c>
      <c r="I4" s="3" t="s">
        <v>8</v>
      </c>
      <c r="J4" s="3" t="s">
        <v>8</v>
      </c>
      <c r="K4" s="3" t="s">
        <v>8</v>
      </c>
      <c r="L4" s="3" t="s">
        <v>8</v>
      </c>
      <c r="M4" s="4" t="s">
        <v>8</v>
      </c>
      <c r="N4" s="9"/>
      <c r="O4" s="10"/>
      <c r="P4" s="11"/>
      <c r="R4" s="3" t="s">
        <v>9</v>
      </c>
      <c r="S4" s="3" t="s">
        <v>9</v>
      </c>
      <c r="T4" s="3" t="s">
        <v>9</v>
      </c>
      <c r="U4" s="3" t="s">
        <v>9</v>
      </c>
      <c r="V4" s="3" t="s">
        <v>9</v>
      </c>
      <c r="X4" s="3" t="s">
        <v>10</v>
      </c>
      <c r="Y4" s="3" t="s">
        <v>10</v>
      </c>
      <c r="Z4" s="3" t="s">
        <v>10</v>
      </c>
      <c r="AA4" s="3" t="s">
        <v>10</v>
      </c>
      <c r="AB4" s="3" t="s">
        <v>10</v>
      </c>
      <c r="AD4" s="3" t="s">
        <v>11</v>
      </c>
      <c r="AE4" s="3" t="s">
        <v>11</v>
      </c>
      <c r="AF4" s="3" t="s">
        <v>11</v>
      </c>
      <c r="AG4" s="3" t="s">
        <v>11</v>
      </c>
      <c r="AH4" s="3" t="s">
        <v>11</v>
      </c>
    </row>
    <row r="5" spans="1:34" ht="118.8" x14ac:dyDescent="0.25">
      <c r="B5" s="1" t="s">
        <v>5</v>
      </c>
      <c r="C5" s="1" t="s">
        <v>5</v>
      </c>
      <c r="D5" s="6" t="s">
        <v>12</v>
      </c>
      <c r="E5" s="6" t="s">
        <v>12</v>
      </c>
      <c r="F5" s="3" t="s">
        <v>13</v>
      </c>
      <c r="G5" s="3" t="s">
        <v>13</v>
      </c>
      <c r="H5" s="3" t="s">
        <v>14</v>
      </c>
      <c r="I5" s="3" t="s">
        <v>14</v>
      </c>
      <c r="J5" s="3" t="s">
        <v>15</v>
      </c>
      <c r="K5" s="3" t="s">
        <v>15</v>
      </c>
      <c r="L5" s="3" t="s">
        <v>16</v>
      </c>
      <c r="M5" s="4" t="s">
        <v>16</v>
      </c>
      <c r="N5" s="14"/>
      <c r="O5" s="15" t="s">
        <v>17</v>
      </c>
      <c r="P5" s="16" t="s">
        <v>18</v>
      </c>
      <c r="R5" s="3" t="s">
        <v>12</v>
      </c>
      <c r="S5" s="3" t="s">
        <v>13</v>
      </c>
      <c r="T5" s="3" t="s">
        <v>14</v>
      </c>
      <c r="U5" s="3" t="s">
        <v>15</v>
      </c>
      <c r="V5" s="3" t="s">
        <v>16</v>
      </c>
      <c r="X5" s="3" t="s">
        <v>12</v>
      </c>
      <c r="Y5" s="3" t="s">
        <v>13</v>
      </c>
      <c r="Z5" s="3" t="s">
        <v>14</v>
      </c>
      <c r="AA5" s="3" t="s">
        <v>15</v>
      </c>
      <c r="AB5" s="3" t="s">
        <v>16</v>
      </c>
      <c r="AD5" s="3" t="s">
        <v>12</v>
      </c>
      <c r="AE5" s="3" t="s">
        <v>13</v>
      </c>
      <c r="AF5" s="3" t="s">
        <v>14</v>
      </c>
      <c r="AG5" s="3" t="s">
        <v>15</v>
      </c>
      <c r="AH5" s="3" t="s">
        <v>16</v>
      </c>
    </row>
    <row r="6" spans="1:34" x14ac:dyDescent="0.25">
      <c r="A6" s="19">
        <v>45432</v>
      </c>
      <c r="B6" s="21">
        <v>1</v>
      </c>
      <c r="C6" s="21" t="s">
        <v>19</v>
      </c>
      <c r="D6" s="24">
        <v>4.5819920767010149</v>
      </c>
      <c r="E6" s="25">
        <v>15.295657056030759</v>
      </c>
      <c r="F6" s="37" t="s">
        <v>20</v>
      </c>
      <c r="G6" s="38" t="s">
        <v>20</v>
      </c>
      <c r="H6" s="37">
        <v>0.24117436243579138</v>
      </c>
      <c r="I6" s="38">
        <v>1.1996224145068084</v>
      </c>
      <c r="J6" s="37">
        <v>1.6495523816823969</v>
      </c>
      <c r="K6" s="38">
        <v>1.8555137575087943</v>
      </c>
      <c r="L6" s="37">
        <v>2.5188811264892856</v>
      </c>
      <c r="M6" s="39">
        <v>7.1766174590134346</v>
      </c>
      <c r="O6" s="10">
        <v>1</v>
      </c>
    </row>
    <row r="7" spans="1:34" x14ac:dyDescent="0.25">
      <c r="A7" s="19">
        <v>45432</v>
      </c>
      <c r="B7" s="21">
        <v>2</v>
      </c>
      <c r="C7" s="21" t="s">
        <v>24</v>
      </c>
      <c r="D7" s="24">
        <v>29.026540020980715</v>
      </c>
      <c r="E7" s="25">
        <v>99.978741306008914</v>
      </c>
      <c r="F7" s="26">
        <v>4.8749279553944742</v>
      </c>
      <c r="G7" s="27">
        <v>30.726149828666319</v>
      </c>
      <c r="H7" s="26">
        <v>5.7904940071202651</v>
      </c>
      <c r="I7" s="27">
        <v>30.030894787335239</v>
      </c>
      <c r="J7" s="26">
        <v>52.243879417794652</v>
      </c>
      <c r="K7" s="27">
        <v>60.002833482102268</v>
      </c>
      <c r="L7" s="26">
        <v>34.638057033465543</v>
      </c>
      <c r="M7" s="28">
        <v>99.987406256032585</v>
      </c>
      <c r="N7" s="17"/>
      <c r="O7" s="10">
        <v>1</v>
      </c>
      <c r="P7" s="18"/>
      <c r="R7">
        <f>100*(E7-100)/100</f>
        <v>-2.1258693991086375E-2</v>
      </c>
      <c r="S7">
        <f>100*(G7-30)/30</f>
        <v>2.4204994288877302</v>
      </c>
      <c r="T7">
        <f>100*(I7-30)/30</f>
        <v>0.10298262445079587</v>
      </c>
      <c r="U7">
        <f>100*(K7-60)/60</f>
        <v>4.7224701704469867E-3</v>
      </c>
      <c r="V7">
        <f>100*(M7-100)/100</f>
        <v>-1.2593743967414639E-2</v>
      </c>
    </row>
    <row r="8" spans="1:34" x14ac:dyDescent="0.25">
      <c r="A8" s="19">
        <v>45432</v>
      </c>
      <c r="B8" s="21">
        <v>3</v>
      </c>
      <c r="C8" s="21" t="s">
        <v>25</v>
      </c>
      <c r="D8" s="24">
        <v>8.7289890565788149</v>
      </c>
      <c r="E8" s="25">
        <v>29.302620057817293</v>
      </c>
      <c r="F8" s="26">
        <v>2.0788960108292796</v>
      </c>
      <c r="G8" s="27">
        <v>9.1815654679304721</v>
      </c>
      <c r="H8" s="26">
        <v>1.7535783096185522</v>
      </c>
      <c r="I8" s="27">
        <v>8.8658293989758388</v>
      </c>
      <c r="J8" s="26">
        <v>15.917973716299205</v>
      </c>
      <c r="K8" s="27">
        <v>17.991363723799704</v>
      </c>
      <c r="L8" s="26">
        <v>10.447104334329559</v>
      </c>
      <c r="M8" s="28">
        <v>30.045455436341491</v>
      </c>
      <c r="N8" s="17"/>
      <c r="O8" s="10">
        <v>1</v>
      </c>
      <c r="P8" s="18"/>
      <c r="R8">
        <f>100*(E8-30)/30</f>
        <v>-2.324599807275689</v>
      </c>
      <c r="S8">
        <f>100*(G8-9)/9</f>
        <v>2.0173940881163568</v>
      </c>
      <c r="T8">
        <f>100*(I8-9)/9</f>
        <v>-1.4907844558240138</v>
      </c>
      <c r="U8">
        <f>100*(K8-18)/18</f>
        <v>-4.7979312223864506E-2</v>
      </c>
      <c r="V8">
        <f>100*(M8-30)/30</f>
        <v>0.15151812113830468</v>
      </c>
    </row>
    <row r="9" spans="1:34" x14ac:dyDescent="0.25">
      <c r="A9" s="19">
        <v>45432</v>
      </c>
      <c r="B9" s="21">
        <v>4</v>
      </c>
      <c r="C9" s="21" t="s">
        <v>26</v>
      </c>
      <c r="D9" s="24">
        <v>2.6057087682322289</v>
      </c>
      <c r="E9" s="25">
        <v>8.6689365172438269</v>
      </c>
      <c r="F9" s="26">
        <v>0.79253064592102018</v>
      </c>
      <c r="G9" s="27">
        <v>3.179446527272618</v>
      </c>
      <c r="H9" s="26">
        <v>0.5595478092291184</v>
      </c>
      <c r="I9" s="27">
        <v>2.8022364618532394</v>
      </c>
      <c r="J9" s="26">
        <v>4.7946311025504622</v>
      </c>
      <c r="K9" s="27">
        <v>5.3952177390687375</v>
      </c>
      <c r="L9" s="26">
        <v>3.1486587801184873</v>
      </c>
      <c r="M9" s="28">
        <v>8.9922385289972304</v>
      </c>
      <c r="N9" s="17"/>
      <c r="O9" s="10">
        <v>1</v>
      </c>
      <c r="P9" s="18"/>
      <c r="R9">
        <f>100*(E9-9)/9</f>
        <v>-3.6784831417352573</v>
      </c>
      <c r="S9">
        <f>100*(G9-2.7)/2.7</f>
        <v>17.757278787874732</v>
      </c>
      <c r="T9">
        <f>100*(I9-2.7)/2.7</f>
        <v>3.7865356241940442</v>
      </c>
      <c r="U9">
        <f>100*(K9-5.4)/5.4</f>
        <v>-8.85603876159793E-2</v>
      </c>
      <c r="V9">
        <f>100*(M9-9)/9</f>
        <v>-8.6238566697439803E-2</v>
      </c>
    </row>
    <row r="10" spans="1:34" x14ac:dyDescent="0.25">
      <c r="A10" s="19">
        <v>45432</v>
      </c>
      <c r="B10" s="21">
        <v>5</v>
      </c>
      <c r="C10" s="21" t="s">
        <v>27</v>
      </c>
      <c r="D10" s="24">
        <v>0.77690261370712244</v>
      </c>
      <c r="E10" s="25">
        <v>2.5640411303122987</v>
      </c>
      <c r="F10" s="26">
        <v>0.26828172655596655</v>
      </c>
      <c r="G10" s="27">
        <v>0.99012917003779677</v>
      </c>
      <c r="H10" s="26">
        <v>0.15694797936849395</v>
      </c>
      <c r="I10" s="27">
        <v>0.77662677181634854</v>
      </c>
      <c r="J10" s="26">
        <v>1.4487799956830214</v>
      </c>
      <c r="K10" s="27">
        <v>1.6298720300641396</v>
      </c>
      <c r="L10" s="26">
        <v>0.96334179309902002</v>
      </c>
      <c r="M10" s="28">
        <v>2.6927776298761454</v>
      </c>
      <c r="N10" s="17"/>
      <c r="O10" s="10">
        <v>1</v>
      </c>
      <c r="P10" s="18"/>
      <c r="R10">
        <f>100*(E10-2.7)/2.7</f>
        <v>-5.0355136921370898</v>
      </c>
      <c r="S10">
        <f>100*(G10-0.81)/0.81</f>
        <v>22.238169140468727</v>
      </c>
      <c r="T10">
        <f>100*(I10-0.81)/0.81</f>
        <v>-4.1201516276112979</v>
      </c>
      <c r="U10">
        <f>100*(K10-1.62)/1.62</f>
        <v>0.60938457186046313</v>
      </c>
      <c r="V10">
        <f>100*(M10-2.7)/2.7</f>
        <v>-0.26749518977239767</v>
      </c>
    </row>
    <row r="11" spans="1:34" x14ac:dyDescent="0.25">
      <c r="A11" s="19">
        <v>45432</v>
      </c>
      <c r="B11" s="21">
        <v>6</v>
      </c>
      <c r="C11" s="21" t="s">
        <v>28</v>
      </c>
      <c r="D11" s="24">
        <v>0.23788242732391776</v>
      </c>
      <c r="E11" s="25">
        <v>0.76965074313761084</v>
      </c>
      <c r="F11" s="26">
        <v>8.7301864461235959E-2</v>
      </c>
      <c r="G11" s="27">
        <v>0.26158348855580593</v>
      </c>
      <c r="H11" s="26">
        <v>4.4341765546499559E-2</v>
      </c>
      <c r="I11" s="27">
        <v>0.21174051694367982</v>
      </c>
      <c r="J11" s="26">
        <v>0.43225371463590717</v>
      </c>
      <c r="K11" s="27">
        <v>0.48802191573654641</v>
      </c>
      <c r="L11" s="26">
        <v>0.30094056684204629</v>
      </c>
      <c r="M11" s="28">
        <v>0.78371428062511683</v>
      </c>
      <c r="N11" s="17"/>
      <c r="O11" s="10">
        <v>1</v>
      </c>
      <c r="P11" s="18"/>
      <c r="R11">
        <f>100*(E11-0.81)/0.81</f>
        <v>-4.9813897360974329</v>
      </c>
      <c r="S11">
        <f>100*(G11-0.243)/0.243</f>
        <v>7.6475261546526498</v>
      </c>
      <c r="T11">
        <f>100*(I11-0.243)/0.243</f>
        <v>-12.86398479683958</v>
      </c>
      <c r="U11">
        <f>100*(K11-0.486)/0.486</f>
        <v>0.41603204455687659</v>
      </c>
      <c r="V11">
        <f>100*(M11-0.81)/0.81</f>
        <v>-3.2451505401090395</v>
      </c>
    </row>
    <row r="12" spans="1:34" x14ac:dyDescent="0.25">
      <c r="A12" s="19">
        <v>45432</v>
      </c>
      <c r="B12" s="21">
        <v>7</v>
      </c>
      <c r="C12" s="21" t="s">
        <v>29</v>
      </c>
      <c r="D12" s="24">
        <v>8.4093362113896106E-2</v>
      </c>
      <c r="E12" s="25">
        <v>0.25810075625602702</v>
      </c>
      <c r="F12" s="26">
        <v>3.0165323189807081E-2</v>
      </c>
      <c r="G12" s="27">
        <v>3.4261249957861138E-2</v>
      </c>
      <c r="H12" s="26">
        <v>1.7263201514911876E-2</v>
      </c>
      <c r="I12" s="27">
        <v>7.6009883741410017E-2</v>
      </c>
      <c r="J12" s="26">
        <v>0.12643708432366105</v>
      </c>
      <c r="K12" s="27">
        <v>0.14469534891591901</v>
      </c>
      <c r="L12" s="26">
        <v>0.11623102888042383</v>
      </c>
      <c r="M12" s="28">
        <v>0.25140770302333687</v>
      </c>
      <c r="N12" s="17"/>
      <c r="O12" s="10">
        <v>1</v>
      </c>
      <c r="P12" s="18"/>
      <c r="R12">
        <f>100*(E12-0.243)/0.243</f>
        <v>6.2143029860193524</v>
      </c>
      <c r="S12">
        <f>100*(G12-0.073)/0.073</f>
        <v>-53.066780879642273</v>
      </c>
      <c r="T12">
        <f>100*(I12-0.073)/0.073</f>
        <v>4.1231284128904404</v>
      </c>
      <c r="U12">
        <f>100*(K12-0.146)/0.146</f>
        <v>-0.89359663293217961</v>
      </c>
      <c r="V12">
        <f>100*(M12-0.81)/0.81</f>
        <v>-68.962011972427547</v>
      </c>
    </row>
    <row r="13" spans="1:34" x14ac:dyDescent="0.25">
      <c r="A13" s="19">
        <v>45432</v>
      </c>
      <c r="B13" s="21">
        <v>8</v>
      </c>
      <c r="C13" s="21" t="s">
        <v>30</v>
      </c>
      <c r="D13" s="24">
        <v>1.3314099663657552E-2</v>
      </c>
      <c r="E13" s="25">
        <v>2.2728334110748684E-2</v>
      </c>
      <c r="F13" s="26" t="s">
        <v>20</v>
      </c>
      <c r="G13" s="27" t="s">
        <v>20</v>
      </c>
      <c r="H13" s="26">
        <v>4.3686665563048652E-3</v>
      </c>
      <c r="I13" s="27">
        <v>1.139109710918366E-2</v>
      </c>
      <c r="J13" s="26">
        <v>3.4677390848646761E-3</v>
      </c>
      <c r="K13" s="27">
        <v>6.6683418221393839E-3</v>
      </c>
      <c r="L13" s="26">
        <v>2.8101815956755108E-2</v>
      </c>
      <c r="M13" s="28" t="s">
        <v>20</v>
      </c>
      <c r="N13" s="17"/>
      <c r="O13" s="10">
        <v>1</v>
      </c>
      <c r="P13" s="18"/>
    </row>
    <row r="14" spans="1:34" x14ac:dyDescent="0.25">
      <c r="A14" s="19">
        <v>45432</v>
      </c>
      <c r="B14" s="21">
        <v>9</v>
      </c>
      <c r="C14" s="21" t="s">
        <v>31</v>
      </c>
      <c r="D14" s="24">
        <v>0.23534846008177596</v>
      </c>
      <c r="E14" s="25">
        <v>0.76122050580801948</v>
      </c>
      <c r="F14" s="26">
        <v>0.11089962265807213</v>
      </c>
      <c r="G14" s="27">
        <v>0.35583912609422103</v>
      </c>
      <c r="H14" s="26">
        <v>4.1348815622107599E-2</v>
      </c>
      <c r="I14" s="27">
        <v>0.19673636872388645</v>
      </c>
      <c r="J14" s="26">
        <v>0.42457085421696678</v>
      </c>
      <c r="K14" s="27">
        <v>0.47939562154581578</v>
      </c>
      <c r="L14" s="26">
        <v>0.30985242837078786</v>
      </c>
      <c r="M14" s="28">
        <v>0.80939735786807376</v>
      </c>
      <c r="N14" s="17"/>
      <c r="O14" s="10">
        <v>1</v>
      </c>
      <c r="P14" s="18"/>
    </row>
    <row r="15" spans="1:34" x14ac:dyDescent="0.25">
      <c r="A15" s="19">
        <v>45432</v>
      </c>
      <c r="B15" s="21">
        <v>10</v>
      </c>
      <c r="C15" s="21" t="s">
        <v>31</v>
      </c>
      <c r="D15" s="24">
        <v>0.23503562519934826</v>
      </c>
      <c r="E15" s="25">
        <v>0.76017974113260711</v>
      </c>
      <c r="F15" s="26">
        <v>9.8634571749495165E-2</v>
      </c>
      <c r="G15" s="27">
        <v>0.30682211266778792</v>
      </c>
      <c r="H15" s="26">
        <v>4.9447633402072429E-2</v>
      </c>
      <c r="I15" s="27">
        <v>0.23733825200602107</v>
      </c>
      <c r="J15" s="26">
        <v>0.41261742389013223</v>
      </c>
      <c r="K15" s="27">
        <v>0.46597445539610949</v>
      </c>
      <c r="L15" s="26">
        <v>0.2884407260467074</v>
      </c>
      <c r="M15" s="28">
        <v>0.74769107195828033</v>
      </c>
      <c r="N15" s="17"/>
      <c r="O15" s="10">
        <v>1</v>
      </c>
      <c r="P15" s="18"/>
      <c r="X15">
        <f>100*(E15-E14)/(AVERAGE(E15,E14))</f>
        <v>-0.13681668285584037</v>
      </c>
      <c r="Y15">
        <f>100*(G15-G14)/(AVERAGE(G15,G14))</f>
        <v>-14.793988408921347</v>
      </c>
      <c r="Z15">
        <f>100*(I15-I14)/(AVERAGE(I15,I14))</f>
        <v>18.707328806213791</v>
      </c>
      <c r="AA15">
        <f>100*(K15-K14)/(AVERAGE(K15,K14))</f>
        <v>-2.83934651139392</v>
      </c>
      <c r="AB15">
        <f>100*(M15-M14)/(AVERAGE(M15,M14))</f>
        <v>-7.9258550417300189</v>
      </c>
    </row>
    <row r="16" spans="1:34" x14ac:dyDescent="0.25">
      <c r="A16" s="19">
        <v>45432</v>
      </c>
      <c r="B16" s="21">
        <v>11</v>
      </c>
      <c r="C16" s="21" t="s">
        <v>31</v>
      </c>
      <c r="D16" s="24">
        <v>0.23440808735694241</v>
      </c>
      <c r="E16" s="25">
        <v>0.75809199918609294</v>
      </c>
      <c r="F16" s="26">
        <v>9.0795687761052499E-2</v>
      </c>
      <c r="G16" s="27">
        <v>0.27552500994272783</v>
      </c>
      <c r="H16" s="26">
        <v>4.8641348771216175E-2</v>
      </c>
      <c r="I16" s="27">
        <v>0.23329592904754132</v>
      </c>
      <c r="J16" s="26">
        <v>0.40672458972527253</v>
      </c>
      <c r="K16" s="27">
        <v>0.45935810306100694</v>
      </c>
      <c r="L16" s="26">
        <v>0.2792004596134694</v>
      </c>
      <c r="M16" s="28">
        <v>0.72106165093818353</v>
      </c>
      <c r="N16" s="17"/>
      <c r="O16" s="10">
        <v>1</v>
      </c>
      <c r="P16" s="18"/>
      <c r="X16">
        <f>100*(E16-E15)/(AVERAGE(E16,E15))</f>
        <v>-0.27501558397918141</v>
      </c>
      <c r="Y16">
        <f>100*(G16-G15)/(AVERAGE(G16,G15))</f>
        <v>-10.748607320239877</v>
      </c>
      <c r="Z16">
        <f>100*(I16-I15)/(AVERAGE(I16,I15))</f>
        <v>-1.7178195384919153</v>
      </c>
      <c r="AA16">
        <f>100*(K16-K15)/(AVERAGE(K16,K15))</f>
        <v>-1.4300485322022043</v>
      </c>
      <c r="AB16">
        <f>100*(M16-M15)/(AVERAGE(M16,M15))</f>
        <v>-3.626127203710924</v>
      </c>
    </row>
    <row r="17" spans="1:34" x14ac:dyDescent="0.25">
      <c r="A17" s="19">
        <v>45432</v>
      </c>
      <c r="B17" s="21">
        <v>12</v>
      </c>
      <c r="C17" s="21" t="s">
        <v>43</v>
      </c>
      <c r="D17" s="24">
        <v>49.302863229401652</v>
      </c>
      <c r="E17" s="25">
        <v>174.53245169062299</v>
      </c>
      <c r="F17" s="26" t="s">
        <v>20</v>
      </c>
      <c r="G17" s="27" t="s">
        <v>20</v>
      </c>
      <c r="H17" s="26">
        <v>0.95865850088542737</v>
      </c>
      <c r="I17" s="27">
        <v>4.8196097612369631</v>
      </c>
      <c r="J17" s="26">
        <v>11.861822604290893</v>
      </c>
      <c r="K17" s="27">
        <v>13.384100852839122</v>
      </c>
      <c r="L17" s="26">
        <v>33.702306123148794</v>
      </c>
      <c r="M17" s="28">
        <v>97.277321361646941</v>
      </c>
      <c r="N17" s="17"/>
      <c r="O17" s="10">
        <v>1</v>
      </c>
      <c r="P17" s="18"/>
    </row>
    <row r="18" spans="1:34" x14ac:dyDescent="0.25">
      <c r="A18" s="19">
        <v>45432</v>
      </c>
      <c r="B18" s="21">
        <v>13</v>
      </c>
      <c r="C18" s="21" t="s">
        <v>44</v>
      </c>
      <c r="D18" s="24">
        <v>66.602471963269892</v>
      </c>
      <c r="E18" s="25">
        <v>241.81917641924565</v>
      </c>
      <c r="F18" s="26" t="s">
        <v>20</v>
      </c>
      <c r="G18" s="27" t="s">
        <v>20</v>
      </c>
      <c r="H18" s="26">
        <v>1.665080345479985</v>
      </c>
      <c r="I18" s="27">
        <v>8.4134870473853276</v>
      </c>
      <c r="J18" s="26">
        <v>18.390120143632906</v>
      </c>
      <c r="K18" s="27">
        <v>20.807406734177057</v>
      </c>
      <c r="L18" s="26">
        <v>15.726282261180936</v>
      </c>
      <c r="M18" s="28">
        <v>45.287796160205687</v>
      </c>
      <c r="N18" s="17"/>
      <c r="O18" s="10">
        <v>1</v>
      </c>
      <c r="P18" s="18"/>
    </row>
    <row r="19" spans="1:34" x14ac:dyDescent="0.25">
      <c r="A19" s="19">
        <v>45432</v>
      </c>
      <c r="B19" s="21">
        <v>14</v>
      </c>
      <c r="C19" s="21" t="s">
        <v>45</v>
      </c>
      <c r="D19" s="24">
        <v>22.234172702124994</v>
      </c>
      <c r="E19" s="25">
        <v>75.918373148561813</v>
      </c>
      <c r="F19" s="26">
        <v>5.0184182065574234E-2</v>
      </c>
      <c r="G19" s="27">
        <v>0.11376436590002945</v>
      </c>
      <c r="H19" s="26">
        <v>0.64952378645084408</v>
      </c>
      <c r="I19" s="27">
        <v>3.2562207661631124</v>
      </c>
      <c r="J19" s="26">
        <v>6.3139464510935968</v>
      </c>
      <c r="K19" s="27">
        <v>7.1085823289287067</v>
      </c>
      <c r="L19" s="26">
        <v>11.730439832854891</v>
      </c>
      <c r="M19" s="28">
        <v>33.749696516072966</v>
      </c>
      <c r="N19" s="17"/>
      <c r="O19" s="10">
        <v>1</v>
      </c>
      <c r="P19" s="18"/>
    </row>
    <row r="20" spans="1:34" x14ac:dyDescent="0.25">
      <c r="A20" s="19">
        <v>45432</v>
      </c>
      <c r="B20" s="21">
        <v>15</v>
      </c>
      <c r="C20" s="21" t="s">
        <v>46</v>
      </c>
      <c r="D20" s="24">
        <v>48.554317174023687</v>
      </c>
      <c r="E20" s="25">
        <v>171.70189554919784</v>
      </c>
      <c r="F20" s="26" t="s">
        <v>20</v>
      </c>
      <c r="G20" s="27" t="s">
        <v>20</v>
      </c>
      <c r="H20" s="26">
        <v>0.91508434294079666</v>
      </c>
      <c r="I20" s="27">
        <v>4.5989015658426702</v>
      </c>
      <c r="J20" s="26">
        <v>11.626478300278057</v>
      </c>
      <c r="K20" s="27">
        <v>13.117278155808771</v>
      </c>
      <c r="L20" s="26">
        <v>31.942550571843128</v>
      </c>
      <c r="M20" s="28">
        <v>92.18179268110471</v>
      </c>
      <c r="N20" s="17"/>
      <c r="O20" s="10">
        <v>1</v>
      </c>
      <c r="P20" s="18"/>
    </row>
    <row r="21" spans="1:34" x14ac:dyDescent="0.25">
      <c r="A21" s="19">
        <v>45432</v>
      </c>
      <c r="B21" s="21">
        <v>16</v>
      </c>
      <c r="C21" s="21" t="s">
        <v>47</v>
      </c>
      <c r="D21" s="24">
        <v>66.470743589560982</v>
      </c>
      <c r="E21" s="25">
        <v>241.29248548664003</v>
      </c>
      <c r="F21" s="26" t="s">
        <v>20</v>
      </c>
      <c r="G21" s="27" t="s">
        <v>20</v>
      </c>
      <c r="H21" s="26">
        <v>1.5541778586515302</v>
      </c>
      <c r="I21" s="27">
        <v>7.8472971230306161</v>
      </c>
      <c r="J21" s="26">
        <v>17.678543296643401</v>
      </c>
      <c r="K21" s="27">
        <v>19.996218989037171</v>
      </c>
      <c r="L21" s="26">
        <v>17.228460204864859</v>
      </c>
      <c r="M21" s="28">
        <v>49.627111682100825</v>
      </c>
      <c r="N21" s="17"/>
      <c r="O21" s="10">
        <v>1</v>
      </c>
      <c r="P21" s="18"/>
    </row>
    <row r="22" spans="1:34" x14ac:dyDescent="0.25">
      <c r="A22" s="19">
        <v>45432</v>
      </c>
      <c r="B22" s="21">
        <v>17</v>
      </c>
      <c r="C22" s="21" t="s">
        <v>48</v>
      </c>
      <c r="D22" s="24">
        <v>22.073698021869539</v>
      </c>
      <c r="E22" s="25">
        <v>75.355078877229275</v>
      </c>
      <c r="F22" s="26">
        <v>4.0982915631351091E-2</v>
      </c>
      <c r="G22" s="27">
        <v>7.7203219959166333E-2</v>
      </c>
      <c r="H22" s="26">
        <v>0.64254432093660596</v>
      </c>
      <c r="I22" s="27">
        <v>3.220988153229881</v>
      </c>
      <c r="J22" s="26">
        <v>6.3115659560742836</v>
      </c>
      <c r="K22" s="27">
        <v>7.1058960465240046</v>
      </c>
      <c r="L22" s="26">
        <v>11.897078304537187</v>
      </c>
      <c r="M22" s="28">
        <v>34.23073534123661</v>
      </c>
      <c r="N22" s="17"/>
      <c r="O22" s="10">
        <v>1</v>
      </c>
      <c r="P22" s="18"/>
    </row>
    <row r="23" spans="1:34" x14ac:dyDescent="0.25">
      <c r="A23" s="19">
        <v>45432</v>
      </c>
      <c r="B23" s="21">
        <v>18</v>
      </c>
      <c r="C23" s="21" t="s">
        <v>49</v>
      </c>
      <c r="D23" s="24">
        <v>20.862982824907071</v>
      </c>
      <c r="E23" s="25">
        <v>71.112756697623084</v>
      </c>
      <c r="F23" s="26">
        <v>5.7900698537305215E-2</v>
      </c>
      <c r="G23" s="27">
        <v>0.14445103643780421</v>
      </c>
      <c r="H23" s="26">
        <v>0.59908063983048998</v>
      </c>
      <c r="I23" s="27">
        <v>3.0016458125520096</v>
      </c>
      <c r="J23" s="26">
        <v>5.9119030862047932</v>
      </c>
      <c r="K23" s="27">
        <v>6.6549721428541702</v>
      </c>
      <c r="L23" s="26">
        <v>10.775811434092827</v>
      </c>
      <c r="M23" s="28">
        <v>30.994175218097077</v>
      </c>
      <c r="N23" s="17"/>
      <c r="O23" s="10">
        <v>1</v>
      </c>
      <c r="P23" s="18"/>
    </row>
    <row r="24" spans="1:34" x14ac:dyDescent="0.25">
      <c r="A24" s="19">
        <v>45432</v>
      </c>
      <c r="B24" s="21">
        <v>19</v>
      </c>
      <c r="C24" s="21" t="s">
        <v>50</v>
      </c>
      <c r="D24" s="24">
        <v>46.860186920568509</v>
      </c>
      <c r="E24" s="25">
        <v>165.31900991346865</v>
      </c>
      <c r="F24" s="26" t="s">
        <v>20</v>
      </c>
      <c r="G24" s="27" t="s">
        <v>20</v>
      </c>
      <c r="H24" s="26">
        <v>0.89583188967971161</v>
      </c>
      <c r="I24" s="27">
        <v>4.501421318882378</v>
      </c>
      <c r="J24" s="26">
        <v>11.274485610844144</v>
      </c>
      <c r="K24" s="27">
        <v>12.71830633498231</v>
      </c>
      <c r="L24" s="26">
        <v>31.464808018291869</v>
      </c>
      <c r="M24" s="28">
        <v>90.798673228338515</v>
      </c>
      <c r="N24" s="17"/>
      <c r="O24" s="10">
        <v>1</v>
      </c>
      <c r="P24" s="18"/>
    </row>
    <row r="25" spans="1:34" x14ac:dyDescent="0.25">
      <c r="A25" s="19">
        <v>45432</v>
      </c>
      <c r="B25" s="21">
        <v>20</v>
      </c>
      <c r="C25" s="21" t="s">
        <v>51</v>
      </c>
      <c r="D25" s="24">
        <v>66.491240810614286</v>
      </c>
      <c r="E25" s="25">
        <v>241.37442446778147</v>
      </c>
      <c r="F25" s="26" t="s">
        <v>20</v>
      </c>
      <c r="G25" s="27" t="s">
        <v>20</v>
      </c>
      <c r="H25" s="26">
        <v>1.6080627357192487</v>
      </c>
      <c r="I25" s="27">
        <v>8.1223024876086445</v>
      </c>
      <c r="J25" s="26">
        <v>18.461160429175543</v>
      </c>
      <c r="K25" s="27">
        <v>20.888419452257761</v>
      </c>
      <c r="L25" s="26">
        <v>15.933236701948864</v>
      </c>
      <c r="M25" s="28">
        <v>45.885565462466701</v>
      </c>
      <c r="N25" s="17"/>
      <c r="O25" s="10">
        <v>1</v>
      </c>
      <c r="P25" s="18"/>
    </row>
    <row r="26" spans="1:34" x14ac:dyDescent="0.25">
      <c r="A26" s="19">
        <v>45432</v>
      </c>
      <c r="B26" s="21">
        <v>21</v>
      </c>
      <c r="C26" s="21" t="s">
        <v>52</v>
      </c>
      <c r="D26" s="24">
        <v>7.9041505526733582</v>
      </c>
      <c r="E26" s="25">
        <v>26.505532336708676</v>
      </c>
      <c r="F26" s="26">
        <v>0.18017365283098086</v>
      </c>
      <c r="G26" s="27">
        <v>0.63380608111462533</v>
      </c>
      <c r="H26" s="26">
        <v>0.61953165795110343</v>
      </c>
      <c r="I26" s="27">
        <v>3.1048394922664135</v>
      </c>
      <c r="J26" s="26">
        <v>12.405835032435593</v>
      </c>
      <c r="K26" s="27">
        <v>14.001085879598094</v>
      </c>
      <c r="L26" s="26">
        <v>12.725321749364639</v>
      </c>
      <c r="M26" s="28">
        <v>36.621816438854999</v>
      </c>
      <c r="N26" s="17"/>
      <c r="O26" s="10">
        <v>1</v>
      </c>
      <c r="P26" s="18"/>
    </row>
    <row r="27" spans="1:34" x14ac:dyDescent="0.25">
      <c r="A27" s="19">
        <v>45432</v>
      </c>
      <c r="B27" s="21">
        <v>22</v>
      </c>
      <c r="C27" s="21" t="s">
        <v>21</v>
      </c>
      <c r="D27" s="24">
        <v>65.789223840720652</v>
      </c>
      <c r="E27" s="25">
        <v>238.57126180803036</v>
      </c>
      <c r="F27" s="26" t="s">
        <v>20</v>
      </c>
      <c r="G27" s="27" t="s">
        <v>20</v>
      </c>
      <c r="H27" s="26">
        <v>1.5399453917347814</v>
      </c>
      <c r="I27" s="27">
        <v>7.7746899498506847</v>
      </c>
      <c r="J27" s="26">
        <v>17.157891171317104</v>
      </c>
      <c r="K27" s="27">
        <v>19.403002946196537</v>
      </c>
      <c r="L27" s="26">
        <v>17.120455429405702</v>
      </c>
      <c r="M27" s="28">
        <v>49.315088449357567</v>
      </c>
      <c r="N27" s="17"/>
      <c r="O27" s="10">
        <v>1</v>
      </c>
      <c r="P27" s="18"/>
      <c r="X27">
        <f>100*(E21-E27)/(AVERAGE(E21,E27))</f>
        <v>1.1341651433145881</v>
      </c>
      <c r="Y27" t="e">
        <f>100*(G21-G27)/(AVERAGE(G21,G27))</f>
        <v>#VALUE!</v>
      </c>
      <c r="Z27">
        <f>100*(I21-I27)/(AVERAGE(I21,I27))</f>
        <v>0.92955105955723716</v>
      </c>
      <c r="AA27">
        <f>100*(K21-K27)/(AVERAGE(K21,K27))</f>
        <v>3.0113084152564764</v>
      </c>
      <c r="AB27">
        <f>100*(M21-M27)/(AVERAGE(M21,M27))</f>
        <v>0.63071820179598082</v>
      </c>
    </row>
    <row r="28" spans="1:34" x14ac:dyDescent="0.25">
      <c r="A28" s="19">
        <v>45432</v>
      </c>
      <c r="B28" s="21">
        <v>23</v>
      </c>
      <c r="C28" s="21" t="s">
        <v>22</v>
      </c>
      <c r="D28" s="24">
        <v>8.3018695789872705</v>
      </c>
      <c r="E28" s="25">
        <v>27.853532383897626</v>
      </c>
      <c r="F28" s="26">
        <v>0.16045751856857368</v>
      </c>
      <c r="G28" s="27">
        <v>0.55449968129250538</v>
      </c>
      <c r="H28" s="26">
        <v>0.99921616342547326</v>
      </c>
      <c r="I28" s="27">
        <v>5.0251398179369131</v>
      </c>
      <c r="J28" s="26">
        <v>13.895478199062774</v>
      </c>
      <c r="K28" s="27">
        <v>15.692038493149372</v>
      </c>
      <c r="L28" s="26">
        <v>13.264218814825547</v>
      </c>
      <c r="M28" s="28">
        <v>38.177729554872336</v>
      </c>
      <c r="N28" s="17"/>
      <c r="O28" s="10">
        <v>1</v>
      </c>
      <c r="P28" s="18"/>
      <c r="AD28">
        <f>100*((E28*4025)-(E26*4000))/(25*161.485)</f>
        <v>150.80876857548986</v>
      </c>
      <c r="AE28" t="s">
        <v>23</v>
      </c>
      <c r="AF28">
        <f>100*((I28*4025)-(I26*4000))/(25*203.5331)</f>
        <v>153.42624463795664</v>
      </c>
      <c r="AG28">
        <f>100*((K28*4025)-(K26*4000))/(25*250)</f>
        <v>114.49778266454162</v>
      </c>
      <c r="AH28">
        <f>100*((M28*4025)-(M26*4000))/(25*250)</f>
        <v>114.84953124705842</v>
      </c>
    </row>
    <row r="29" spans="1:34" x14ac:dyDescent="0.25">
      <c r="A29" s="19">
        <v>45432</v>
      </c>
      <c r="B29" s="21">
        <v>24</v>
      </c>
      <c r="C29" s="21" t="s">
        <v>32</v>
      </c>
      <c r="D29" s="24">
        <v>2.6065368456316635</v>
      </c>
      <c r="E29" s="25">
        <v>8.671706713521937</v>
      </c>
      <c r="F29" s="26">
        <v>0.76955723652949826</v>
      </c>
      <c r="G29" s="27">
        <v>3.0808656865663129</v>
      </c>
      <c r="H29" s="26">
        <v>0.46863000404627164</v>
      </c>
      <c r="I29" s="27">
        <v>2.3439790327488392</v>
      </c>
      <c r="J29" s="26">
        <v>4.7983283108536634</v>
      </c>
      <c r="K29" s="27">
        <v>5.3993844528455206</v>
      </c>
      <c r="L29" s="26">
        <v>3.1633371380177464</v>
      </c>
      <c r="M29" s="28">
        <v>9.0345575640255298</v>
      </c>
      <c r="N29" s="17"/>
      <c r="O29" s="10">
        <v>1</v>
      </c>
      <c r="P29" s="18"/>
      <c r="R29">
        <f>100*(E29-9)/9</f>
        <v>-3.6477031830895887</v>
      </c>
      <c r="S29">
        <f>100*(G29-2.7)/2.7</f>
        <v>14.106136539493063</v>
      </c>
      <c r="T29">
        <f>100*(I29-2.7)/2.7</f>
        <v>-13.185961750042999</v>
      </c>
      <c r="U29">
        <f>100*(K29-5.4)/5.4</f>
        <v>-1.1399021379254748E-2</v>
      </c>
      <c r="V29">
        <f>100*(M29-9)/9</f>
        <v>0.38397293361699764</v>
      </c>
    </row>
    <row r="30" spans="1:34" x14ac:dyDescent="0.25">
      <c r="A30" s="19">
        <v>45432</v>
      </c>
      <c r="B30" s="21">
        <v>25</v>
      </c>
      <c r="C30" s="21" t="s">
        <v>53</v>
      </c>
      <c r="D30" s="24">
        <v>8.6188098311032082</v>
      </c>
      <c r="E30" s="25">
        <v>28.92867218361809</v>
      </c>
      <c r="F30" s="26">
        <v>1.6549666248587037E-3</v>
      </c>
      <c r="G30" s="27" t="s">
        <v>20</v>
      </c>
      <c r="H30" s="26">
        <v>0.55444728716079894</v>
      </c>
      <c r="I30" s="27">
        <v>2.7765153190295986</v>
      </c>
      <c r="J30" s="26">
        <v>14.518939703330838</v>
      </c>
      <c r="K30" s="27">
        <v>16.400404571840632</v>
      </c>
      <c r="L30" s="26">
        <v>10.431321196533354</v>
      </c>
      <c r="M30" s="28">
        <v>29.999903028721363</v>
      </c>
      <c r="N30" s="17"/>
      <c r="O30" s="10">
        <v>1</v>
      </c>
      <c r="P30" s="18"/>
    </row>
    <row r="31" spans="1:34" x14ac:dyDescent="0.25">
      <c r="A31" s="19">
        <v>45432</v>
      </c>
      <c r="B31" s="21">
        <v>26</v>
      </c>
      <c r="C31" s="21" t="s">
        <v>54</v>
      </c>
      <c r="D31" s="24">
        <v>10.594869454167831</v>
      </c>
      <c r="E31" s="25">
        <v>35.650590224079373</v>
      </c>
      <c r="F31" s="26" t="s">
        <v>20</v>
      </c>
      <c r="G31" s="27" t="s">
        <v>20</v>
      </c>
      <c r="H31" s="26">
        <v>0.65030006175529509</v>
      </c>
      <c r="I31" s="27">
        <v>3.2601396099209037</v>
      </c>
      <c r="J31" s="26">
        <v>17.39756147432135</v>
      </c>
      <c r="K31" s="27">
        <v>19.676042812074062</v>
      </c>
      <c r="L31" s="26">
        <v>12.343437246785996</v>
      </c>
      <c r="M31" s="28">
        <v>35.519306665520979</v>
      </c>
      <c r="N31" s="17"/>
      <c r="O31" s="10">
        <v>1</v>
      </c>
      <c r="P31" s="18"/>
    </row>
    <row r="32" spans="1:34" x14ac:dyDescent="0.25">
      <c r="A32" s="19">
        <v>45432</v>
      </c>
      <c r="B32" s="21">
        <v>27</v>
      </c>
      <c r="C32" s="21" t="s">
        <v>55</v>
      </c>
      <c r="D32" s="24">
        <v>8.5641616748436888</v>
      </c>
      <c r="E32" s="25">
        <v>28.743233448627489</v>
      </c>
      <c r="F32" s="26" t="s">
        <v>20</v>
      </c>
      <c r="G32" s="27" t="s">
        <v>20</v>
      </c>
      <c r="H32" s="26">
        <v>0.5724006692974275</v>
      </c>
      <c r="I32" s="27">
        <v>2.8670581655063607</v>
      </c>
      <c r="J32" s="26">
        <v>16.505141456342372</v>
      </c>
      <c r="K32" s="27">
        <v>18.659660315861583</v>
      </c>
      <c r="L32" s="26">
        <v>11.564883770644519</v>
      </c>
      <c r="M32" s="28">
        <v>33.271793858571726</v>
      </c>
      <c r="N32" s="17"/>
      <c r="O32" s="10">
        <v>1</v>
      </c>
      <c r="P32" s="18"/>
    </row>
    <row r="33" spans="1:34" x14ac:dyDescent="0.25">
      <c r="A33" s="19">
        <v>45432</v>
      </c>
      <c r="B33" s="21">
        <v>28</v>
      </c>
      <c r="C33" s="21" t="s">
        <v>56</v>
      </c>
      <c r="D33" s="24">
        <v>8.6851917125074998</v>
      </c>
      <c r="E33" s="25">
        <v>29.153960123993336</v>
      </c>
      <c r="F33" s="26" t="s">
        <v>20</v>
      </c>
      <c r="G33" s="27" t="s">
        <v>20</v>
      </c>
      <c r="H33" s="26">
        <v>0.58072417392857523</v>
      </c>
      <c r="I33" s="27">
        <v>2.9090417981357324</v>
      </c>
      <c r="J33" s="26">
        <v>17.087548111538343</v>
      </c>
      <c r="K33" s="27">
        <v>19.322876811588195</v>
      </c>
      <c r="L33" s="26">
        <v>12.221943499781892</v>
      </c>
      <c r="M33" s="28">
        <v>35.168564137587921</v>
      </c>
      <c r="N33" s="17"/>
      <c r="O33" s="10">
        <v>1</v>
      </c>
      <c r="P33" s="18"/>
    </row>
    <row r="34" spans="1:34" x14ac:dyDescent="0.25">
      <c r="A34" s="19">
        <v>45432</v>
      </c>
      <c r="B34" s="21">
        <v>29</v>
      </c>
      <c r="C34" s="21" t="s">
        <v>57</v>
      </c>
      <c r="D34" s="24">
        <v>9.4069246814928889</v>
      </c>
      <c r="E34" s="25">
        <v>31.605724262229188</v>
      </c>
      <c r="F34" s="26">
        <v>4.1784893232544119E-2</v>
      </c>
      <c r="G34" s="27">
        <v>8.0388574001484539E-2</v>
      </c>
      <c r="H34" s="26">
        <v>0.61789301058118573</v>
      </c>
      <c r="I34" s="27">
        <v>3.0965701510935628</v>
      </c>
      <c r="J34" s="26">
        <v>16.112885824993519</v>
      </c>
      <c r="K34" s="27">
        <v>18.213168802433554</v>
      </c>
      <c r="L34" s="26">
        <v>18.940407156152439</v>
      </c>
      <c r="M34" s="28">
        <v>54.573542023579769</v>
      </c>
      <c r="N34" s="17"/>
      <c r="O34" s="10">
        <v>1</v>
      </c>
      <c r="P34" s="18"/>
    </row>
    <row r="35" spans="1:34" x14ac:dyDescent="0.25">
      <c r="A35" s="19">
        <v>45432</v>
      </c>
      <c r="B35" s="21">
        <v>30</v>
      </c>
      <c r="C35" s="21" t="s">
        <v>58</v>
      </c>
      <c r="D35" s="24">
        <v>10.093471060067408</v>
      </c>
      <c r="E35" s="25">
        <v>33.94194042081272</v>
      </c>
      <c r="F35" s="26">
        <v>0.91513409211793051</v>
      </c>
      <c r="G35" s="27">
        <v>3.7099431177845199</v>
      </c>
      <c r="H35" s="26">
        <v>0.77917179083788146</v>
      </c>
      <c r="I35" s="27">
        <v>3.9112071582592201</v>
      </c>
      <c r="J35" s="26">
        <v>14.5007980176008</v>
      </c>
      <c r="K35" s="27">
        <v>16.379786874077524</v>
      </c>
      <c r="L35" s="26">
        <v>10.879751873475561</v>
      </c>
      <c r="M35" s="28">
        <v>31.294179248615656</v>
      </c>
      <c r="N35" s="17"/>
      <c r="O35" s="10">
        <v>1</v>
      </c>
      <c r="P35" s="18"/>
    </row>
    <row r="36" spans="1:34" x14ac:dyDescent="0.25">
      <c r="A36" s="19">
        <v>45432</v>
      </c>
      <c r="B36" s="21">
        <v>31</v>
      </c>
      <c r="C36" s="21" t="s">
        <v>59</v>
      </c>
      <c r="D36" s="24">
        <v>4.9583596997774722</v>
      </c>
      <c r="E36" s="25">
        <v>16.561174050108221</v>
      </c>
      <c r="F36" s="26">
        <v>3.3322352076682216E-2</v>
      </c>
      <c r="G36" s="27">
        <v>4.6788882795009326E-2</v>
      </c>
      <c r="H36" s="26">
        <v>0.45904632467944195</v>
      </c>
      <c r="I36" s="27">
        <v>2.2957019375305636</v>
      </c>
      <c r="J36" s="26">
        <v>7.6826457790833258</v>
      </c>
      <c r="K36" s="27">
        <v>8.6540085784734995</v>
      </c>
      <c r="L36" s="26">
        <v>9.5078751366475718</v>
      </c>
      <c r="M36" s="28">
        <v>27.334886844515296</v>
      </c>
      <c r="N36" s="17"/>
      <c r="O36" s="10">
        <v>1</v>
      </c>
      <c r="P36" s="18"/>
    </row>
    <row r="37" spans="1:34" x14ac:dyDescent="0.25">
      <c r="A37" s="19">
        <v>45432</v>
      </c>
      <c r="B37" s="21">
        <v>32</v>
      </c>
      <c r="C37" s="21" t="s">
        <v>60</v>
      </c>
      <c r="D37" s="24">
        <v>10.752025481600835</v>
      </c>
      <c r="E37" s="25">
        <v>36.186571338342368</v>
      </c>
      <c r="F37" s="26" t="s">
        <v>20</v>
      </c>
      <c r="G37" s="27" t="s">
        <v>20</v>
      </c>
      <c r="H37" s="26">
        <v>0.65726849684281019</v>
      </c>
      <c r="I37" s="27">
        <v>3.2953196964766001</v>
      </c>
      <c r="J37" s="26">
        <v>16.652301608153728</v>
      </c>
      <c r="K37" s="27">
        <v>18.8272072897919</v>
      </c>
      <c r="L37" s="26">
        <v>12.191083946534372</v>
      </c>
      <c r="M37" s="28">
        <v>35.079476114843466</v>
      </c>
      <c r="N37" s="17"/>
      <c r="O37" s="10">
        <v>1</v>
      </c>
      <c r="P37" s="18"/>
    </row>
    <row r="38" spans="1:34" x14ac:dyDescent="0.25">
      <c r="A38" s="19">
        <v>45432</v>
      </c>
      <c r="B38" s="21">
        <v>33</v>
      </c>
      <c r="C38" s="21" t="s">
        <v>61</v>
      </c>
      <c r="D38" s="24">
        <v>8.6465684012750454</v>
      </c>
      <c r="E38" s="25">
        <v>29.022875291233287</v>
      </c>
      <c r="F38" s="26">
        <v>3.0882585483709066E-2</v>
      </c>
      <c r="G38" s="27">
        <v>3.7107134382354426E-2</v>
      </c>
      <c r="H38" s="26">
        <v>0.56730424228952581</v>
      </c>
      <c r="I38" s="27">
        <v>2.8413538568928249</v>
      </c>
      <c r="J38" s="26">
        <v>17.616197154312822</v>
      </c>
      <c r="K38" s="27">
        <v>19.925169339608097</v>
      </c>
      <c r="L38" s="26">
        <v>10.003363052099507</v>
      </c>
      <c r="M38" s="28">
        <v>28.764794088323779</v>
      </c>
      <c r="N38" s="17"/>
      <c r="O38" s="10">
        <v>1</v>
      </c>
      <c r="P38" s="18"/>
    </row>
    <row r="39" spans="1:34" x14ac:dyDescent="0.25">
      <c r="A39" s="19">
        <v>45432</v>
      </c>
      <c r="B39" s="21">
        <v>34</v>
      </c>
      <c r="C39" s="21" t="s">
        <v>62</v>
      </c>
      <c r="D39" s="24">
        <v>10.95061394926892</v>
      </c>
      <c r="E39" s="25">
        <v>36.864151851051517</v>
      </c>
      <c r="F39" s="26" t="s">
        <v>20</v>
      </c>
      <c r="G39" s="27" t="s">
        <v>20</v>
      </c>
      <c r="H39" s="26">
        <v>0.6718899000250228</v>
      </c>
      <c r="I39" s="27">
        <v>3.3691449544176666</v>
      </c>
      <c r="J39" s="26">
        <v>16.728754172926436</v>
      </c>
      <c r="K39" s="27">
        <v>18.914259712251408</v>
      </c>
      <c r="L39" s="26">
        <v>11.717642361130267</v>
      </c>
      <c r="M39" s="28">
        <v>33.712754264293466</v>
      </c>
      <c r="N39" s="17"/>
      <c r="O39" s="10">
        <v>1</v>
      </c>
      <c r="P39" s="18"/>
    </row>
    <row r="40" spans="1:34" x14ac:dyDescent="0.25">
      <c r="A40" s="19">
        <v>45432</v>
      </c>
      <c r="B40" s="21">
        <v>35</v>
      </c>
      <c r="C40" s="21" t="s">
        <v>63</v>
      </c>
      <c r="D40" s="24">
        <v>7.8770814638514501</v>
      </c>
      <c r="E40" s="25">
        <v>26.413833227082396</v>
      </c>
      <c r="F40" s="26" t="s">
        <v>20</v>
      </c>
      <c r="G40" s="27" t="s">
        <v>20</v>
      </c>
      <c r="H40" s="26">
        <v>0.56906393717489834</v>
      </c>
      <c r="I40" s="27">
        <v>2.8502288723726714</v>
      </c>
      <c r="J40" s="26">
        <v>14.536473520961479</v>
      </c>
      <c r="K40" s="27">
        <v>16.42033174803932</v>
      </c>
      <c r="L40" s="26">
        <v>11.180748439119176</v>
      </c>
      <c r="M40" s="28">
        <v>32.162973375459593</v>
      </c>
      <c r="N40" s="17"/>
      <c r="O40" s="10">
        <v>1</v>
      </c>
      <c r="P40" s="18"/>
    </row>
    <row r="41" spans="1:34" x14ac:dyDescent="0.25">
      <c r="A41" s="19">
        <v>45432</v>
      </c>
      <c r="B41" s="21">
        <v>36</v>
      </c>
      <c r="C41" s="21" t="s">
        <v>21</v>
      </c>
      <c r="D41" s="24">
        <v>9.3767293733325374</v>
      </c>
      <c r="E41" s="25">
        <v>31.503063377010527</v>
      </c>
      <c r="F41" s="26">
        <v>5.8207898728253167E-2</v>
      </c>
      <c r="G41" s="27">
        <v>0.14567317127744722</v>
      </c>
      <c r="H41" s="26">
        <v>0.61487783754685943</v>
      </c>
      <c r="I41" s="27">
        <v>3.0813546605811988</v>
      </c>
      <c r="J41" s="26">
        <v>16.101822982047945</v>
      </c>
      <c r="K41" s="27">
        <v>18.200578554853021</v>
      </c>
      <c r="L41" s="26">
        <v>18.937040064181673</v>
      </c>
      <c r="M41" s="28">
        <v>54.563812072072686</v>
      </c>
      <c r="N41" s="17"/>
      <c r="O41" s="10">
        <v>1</v>
      </c>
      <c r="P41" s="18"/>
      <c r="X41">
        <f>100*(E34-E41)/(AVERAGE(E34,E41))</f>
        <v>0.32534576897759593</v>
      </c>
      <c r="Y41">
        <f>100*(G34-G41)/(AVERAGE(G34,G41))</f>
        <v>-57.7581998187351</v>
      </c>
      <c r="Z41">
        <f>100*(I34-I41)/(AVERAGE(I34,I41))</f>
        <v>0.49257609880944148</v>
      </c>
      <c r="AA41">
        <f>100*(K34-K41)/(AVERAGE(K34,K41))</f>
        <v>6.9151067903006777E-2</v>
      </c>
      <c r="AB41">
        <f>100*(M34-M41)/(AVERAGE(M34,M41))</f>
        <v>1.7830653102612826E-2</v>
      </c>
    </row>
    <row r="42" spans="1:34" x14ac:dyDescent="0.25">
      <c r="A42" s="19">
        <v>45432</v>
      </c>
      <c r="B42" s="21">
        <v>37</v>
      </c>
      <c r="C42" s="21" t="s">
        <v>22</v>
      </c>
      <c r="D42" s="24">
        <v>8.06945259138657</v>
      </c>
      <c r="E42" s="25">
        <v>27.065638319271311</v>
      </c>
      <c r="F42" s="26" t="s">
        <v>20</v>
      </c>
      <c r="G42" s="27" t="s">
        <v>20</v>
      </c>
      <c r="H42" s="26">
        <v>0.79894019489643897</v>
      </c>
      <c r="I42" s="27">
        <v>4.0111644202167147</v>
      </c>
      <c r="J42" s="26">
        <v>15.731583667342802</v>
      </c>
      <c r="K42" s="27">
        <v>17.779291833027198</v>
      </c>
      <c r="L42" s="26">
        <v>11.068876830219713</v>
      </c>
      <c r="M42" s="28">
        <v>31.840063597491724</v>
      </c>
      <c r="N42" s="17"/>
      <c r="O42" s="10">
        <v>1</v>
      </c>
      <c r="P42" s="18"/>
      <c r="AD42">
        <f>100*((E42*4025)-(E40*4000))/(25*161.485)</f>
        <v>81.341581614080454</v>
      </c>
      <c r="AE42" t="s">
        <v>23</v>
      </c>
      <c r="AF42">
        <f>100*((I42*4025)-(I40*4000))/(25*203.5331)</f>
        <v>93.233411211868543</v>
      </c>
      <c r="AG42">
        <f>100*((K42*4025)-(K40*4000))/(25*250)</f>
        <v>94.085162172435076</v>
      </c>
      <c r="AH42">
        <f>100*((M42*4025)-(M40*4000))/(25*250)</f>
        <v>-7.9302003509469792</v>
      </c>
    </row>
    <row r="43" spans="1:34" x14ac:dyDescent="0.25">
      <c r="A43" s="19">
        <v>45432</v>
      </c>
      <c r="B43" s="21">
        <v>38</v>
      </c>
      <c r="C43" s="21" t="s">
        <v>32</v>
      </c>
      <c r="D43" s="24">
        <v>2.5710856000469731</v>
      </c>
      <c r="E43" s="25">
        <v>8.5531152381484095</v>
      </c>
      <c r="F43" s="26">
        <v>0.79912525662652345</v>
      </c>
      <c r="G43" s="27">
        <v>3.2077919384548799</v>
      </c>
      <c r="H43" s="26">
        <v>0.4993707553320586</v>
      </c>
      <c r="I43" s="27">
        <v>2.4988693526470551</v>
      </c>
      <c r="J43" s="26">
        <v>4.7331376038566599</v>
      </c>
      <c r="K43" s="27">
        <v>5.3259171646282368</v>
      </c>
      <c r="L43" s="26">
        <v>3.1166898978400064</v>
      </c>
      <c r="M43" s="28">
        <v>8.9000696586003336</v>
      </c>
      <c r="N43" s="17"/>
      <c r="O43" s="10">
        <v>1</v>
      </c>
      <c r="P43" s="18"/>
      <c r="R43">
        <f>100*(E43-9)/9</f>
        <v>-4.96538624279545</v>
      </c>
      <c r="S43">
        <f>100*(G43-2.7)/2.7</f>
        <v>18.807108831662209</v>
      </c>
      <c r="T43">
        <f>100*(I43-2.7)/2.7</f>
        <v>-7.4492832352942617</v>
      </c>
      <c r="U43">
        <f>100*(K43-5.4)/5.4</f>
        <v>-1.3719043587363615</v>
      </c>
      <c r="V43">
        <f>100*(M43-9)/9</f>
        <v>-1.1103371266629598</v>
      </c>
    </row>
    <row r="44" spans="1:34" x14ac:dyDescent="0.25">
      <c r="A44" s="19">
        <v>45432</v>
      </c>
      <c r="B44" s="21">
        <v>39</v>
      </c>
      <c r="C44" s="21" t="s">
        <v>64</v>
      </c>
      <c r="D44" s="24">
        <v>9.8341050747416023</v>
      </c>
      <c r="E44" s="25">
        <v>33.058898524366278</v>
      </c>
      <c r="F44" s="26" t="s">
        <v>20</v>
      </c>
      <c r="G44" s="27" t="s">
        <v>20</v>
      </c>
      <c r="H44" s="26">
        <v>0.19140967199258357</v>
      </c>
      <c r="I44" s="27">
        <v>0.94964848235761457</v>
      </c>
      <c r="J44" s="26">
        <v>2.3610879900264039</v>
      </c>
      <c r="K44" s="27">
        <v>2.6554969418596595</v>
      </c>
      <c r="L44" s="26">
        <v>6.6778717689820102</v>
      </c>
      <c r="M44" s="28">
        <v>19.169876369195684</v>
      </c>
      <c r="N44" s="17"/>
      <c r="O44" s="10">
        <v>1</v>
      </c>
      <c r="P44" s="18"/>
    </row>
    <row r="45" spans="1:34" x14ac:dyDescent="0.25">
      <c r="A45" s="19">
        <v>45432</v>
      </c>
      <c r="B45" s="21">
        <v>40</v>
      </c>
      <c r="C45" s="21" t="s">
        <v>65</v>
      </c>
      <c r="D45" s="24">
        <v>13.122012205070453</v>
      </c>
      <c r="E45" s="25">
        <v>44.294470419192393</v>
      </c>
      <c r="F45" s="26" t="s">
        <v>20</v>
      </c>
      <c r="G45" s="27" t="s">
        <v>20</v>
      </c>
      <c r="H45" s="26">
        <v>0.3201300553524698</v>
      </c>
      <c r="I45" s="27">
        <v>1.5965190453894433</v>
      </c>
      <c r="J45" s="26">
        <v>3.6105000710984601</v>
      </c>
      <c r="K45" s="27">
        <v>4.061392873947451</v>
      </c>
      <c r="L45" s="26">
        <v>3.0749049266806612</v>
      </c>
      <c r="M45" s="28">
        <v>8.7796008558778702</v>
      </c>
      <c r="N45" s="17"/>
      <c r="O45" s="10">
        <v>1</v>
      </c>
      <c r="P45" s="18"/>
    </row>
    <row r="46" spans="1:34" x14ac:dyDescent="0.25">
      <c r="A46" s="19">
        <v>45432</v>
      </c>
      <c r="B46" s="21">
        <v>41</v>
      </c>
      <c r="C46" s="21" t="s">
        <v>66</v>
      </c>
      <c r="D46" s="24">
        <v>9.5855585481832719</v>
      </c>
      <c r="E46" s="25">
        <v>32.213214428993389</v>
      </c>
      <c r="F46" s="26" t="s">
        <v>20</v>
      </c>
      <c r="G46" s="27" t="s">
        <v>20</v>
      </c>
      <c r="H46" s="26">
        <v>0.17159653866358476</v>
      </c>
      <c r="I46" s="27">
        <v>0.85016442648471202</v>
      </c>
      <c r="J46" s="26">
        <v>2.3054029233469326</v>
      </c>
      <c r="K46" s="27">
        <v>2.5928724285005864</v>
      </c>
      <c r="L46" s="26">
        <v>6.3095930930171695</v>
      </c>
      <c r="M46" s="28">
        <v>18.107580709089163</v>
      </c>
      <c r="N46" s="17"/>
      <c r="O46" s="10">
        <v>1</v>
      </c>
      <c r="P46" s="18"/>
    </row>
    <row r="47" spans="1:34" x14ac:dyDescent="0.25">
      <c r="A47" s="19">
        <v>45432</v>
      </c>
      <c r="B47" s="21">
        <v>42</v>
      </c>
      <c r="C47" s="21" t="s">
        <v>67</v>
      </c>
      <c r="D47" s="24">
        <v>13.135123722385476</v>
      </c>
      <c r="E47" s="25">
        <v>44.339457398385711</v>
      </c>
      <c r="F47" s="26" t="s">
        <v>20</v>
      </c>
      <c r="G47" s="27" t="s">
        <v>20</v>
      </c>
      <c r="H47" s="26">
        <v>0.30677607137691532</v>
      </c>
      <c r="I47" s="27">
        <v>1.5293655977887184</v>
      </c>
      <c r="J47" s="26">
        <v>3.501510009374686</v>
      </c>
      <c r="K47" s="27">
        <v>3.9386925201934662</v>
      </c>
      <c r="L47" s="26">
        <v>3.4138877145453423</v>
      </c>
      <c r="M47" s="28">
        <v>9.7569314730745962</v>
      </c>
      <c r="N47" s="17"/>
      <c r="O47" s="10">
        <v>1</v>
      </c>
      <c r="P47" s="18"/>
    </row>
    <row r="48" spans="1:34" x14ac:dyDescent="0.25">
      <c r="A48" s="19">
        <v>45432</v>
      </c>
      <c r="B48" s="21">
        <v>43</v>
      </c>
      <c r="C48" s="21" t="s">
        <v>68</v>
      </c>
      <c r="D48" s="24">
        <v>9.3026661354416316</v>
      </c>
      <c r="E48" s="25">
        <v>31.251287925123933</v>
      </c>
      <c r="F48" s="26" t="s">
        <v>20</v>
      </c>
      <c r="G48" s="27" t="s">
        <v>20</v>
      </c>
      <c r="H48" s="26">
        <v>0.17496004180006869</v>
      </c>
      <c r="I48" s="27">
        <v>0.86705138411117832</v>
      </c>
      <c r="J48" s="26">
        <v>2.2315192168003595</v>
      </c>
      <c r="K48" s="27">
        <v>2.5097859704952539</v>
      </c>
      <c r="L48" s="26">
        <v>6.1840768438118729</v>
      </c>
      <c r="M48" s="28">
        <v>17.745543502728843</v>
      </c>
      <c r="N48" s="17"/>
      <c r="O48" s="10">
        <v>1</v>
      </c>
      <c r="P48" s="18"/>
    </row>
    <row r="49" spans="1:16" x14ac:dyDescent="0.25">
      <c r="A49" s="19">
        <v>45432</v>
      </c>
      <c r="B49" s="22">
        <v>44</v>
      </c>
      <c r="C49" s="23" t="s">
        <v>69</v>
      </c>
      <c r="D49" s="29">
        <v>13.285287227798051</v>
      </c>
      <c r="E49" s="30">
        <v>44.85478783826467</v>
      </c>
      <c r="F49" s="31" t="s">
        <v>20</v>
      </c>
      <c r="G49" s="32" t="s">
        <v>20</v>
      </c>
      <c r="H49" s="31">
        <v>0.32076792848408714</v>
      </c>
      <c r="I49" s="32">
        <v>1.5997269885772529</v>
      </c>
      <c r="J49" s="31">
        <v>3.678254700864235</v>
      </c>
      <c r="K49" s="32">
        <v>4.1376763879110534</v>
      </c>
      <c r="L49" s="31">
        <v>3.1535908765488307</v>
      </c>
      <c r="M49" s="33">
        <v>9.0064581995736965</v>
      </c>
      <c r="N49" s="17"/>
      <c r="O49" s="10">
        <v>1</v>
      </c>
      <c r="P49" s="18"/>
    </row>
    <row r="50" spans="1:16" x14ac:dyDescent="0.25">
      <c r="E50" s="7"/>
      <c r="G50" s="7"/>
      <c r="I50" s="7"/>
      <c r="K50" s="7"/>
      <c r="M50" s="7"/>
      <c r="O50" s="8"/>
    </row>
    <row r="51" spans="1:16" x14ac:dyDescent="0.25">
      <c r="E51" s="7"/>
      <c r="G51" s="7"/>
      <c r="I51" s="7"/>
      <c r="K51" s="7"/>
      <c r="M51" s="7"/>
      <c r="O51" s="8"/>
    </row>
    <row r="52" spans="1:16" x14ac:dyDescent="0.25">
      <c r="E52" s="7"/>
      <c r="G52" s="7"/>
      <c r="I52" s="7"/>
      <c r="K52" s="7"/>
      <c r="M52" s="7"/>
      <c r="O52" s="8"/>
    </row>
    <row r="53" spans="1:16" x14ac:dyDescent="0.25">
      <c r="E53" s="7"/>
      <c r="G53" s="7"/>
      <c r="I53" s="7"/>
      <c r="K53" s="7"/>
      <c r="M53" s="7"/>
      <c r="O53" s="8"/>
    </row>
    <row r="54" spans="1:16" x14ac:dyDescent="0.25">
      <c r="E54" s="7"/>
      <c r="G54" s="7"/>
      <c r="I54" s="7"/>
      <c r="K54" s="7"/>
      <c r="M54" s="7"/>
      <c r="O54" s="8"/>
    </row>
    <row r="55" spans="1:16" x14ac:dyDescent="0.25">
      <c r="E55" s="7"/>
      <c r="G55" s="7"/>
      <c r="I55" s="7"/>
      <c r="K55" s="7"/>
      <c r="M55" s="7"/>
      <c r="O55" s="8"/>
    </row>
    <row r="56" spans="1:16" x14ac:dyDescent="0.25">
      <c r="E56" s="7"/>
      <c r="G56" s="7"/>
      <c r="I56" s="7"/>
      <c r="K56" s="7"/>
      <c r="M56" s="7"/>
      <c r="O56" s="8"/>
    </row>
    <row r="57" spans="1:16" x14ac:dyDescent="0.25">
      <c r="E57" s="7"/>
      <c r="G57" s="7"/>
      <c r="I57" s="7"/>
      <c r="K57" s="7"/>
      <c r="M57" s="7"/>
      <c r="O57" s="8"/>
    </row>
    <row r="58" spans="1:16" x14ac:dyDescent="0.25">
      <c r="E58" s="7"/>
      <c r="G58" s="7"/>
      <c r="I58" s="7"/>
      <c r="K58" s="7"/>
      <c r="M58" s="7"/>
      <c r="O58" s="8"/>
    </row>
    <row r="59" spans="1:16" x14ac:dyDescent="0.25">
      <c r="E59" s="7"/>
      <c r="G59" s="7"/>
      <c r="I59" s="7"/>
      <c r="K59" s="7"/>
      <c r="M59" s="7"/>
      <c r="O59" s="8"/>
    </row>
    <row r="60" spans="1:16" x14ac:dyDescent="0.25">
      <c r="E60" s="7"/>
      <c r="G60" s="7"/>
      <c r="I60" s="7"/>
      <c r="K60" s="7"/>
      <c r="M60" s="7"/>
      <c r="O60" s="8"/>
    </row>
    <row r="61" spans="1:16" x14ac:dyDescent="0.25">
      <c r="E61" s="7"/>
      <c r="G61" s="7"/>
      <c r="I61" s="7"/>
      <c r="K61" s="7"/>
      <c r="M61" s="7"/>
      <c r="O61" s="8"/>
    </row>
    <row r="62" spans="1:16" x14ac:dyDescent="0.25">
      <c r="E62" s="7"/>
      <c r="G62" s="7"/>
      <c r="I62" s="7"/>
      <c r="K62" s="7"/>
      <c r="M62" s="7"/>
      <c r="O62" s="8"/>
    </row>
    <row r="63" spans="1:16" x14ac:dyDescent="0.25">
      <c r="E63" s="7"/>
      <c r="G63" s="7"/>
      <c r="I63" s="7"/>
      <c r="K63" s="7"/>
      <c r="M63" s="7"/>
      <c r="O63" s="8"/>
    </row>
    <row r="64" spans="1:16" x14ac:dyDescent="0.25">
      <c r="E64" s="7"/>
      <c r="G64" s="7"/>
      <c r="I64" s="7"/>
      <c r="K64" s="7"/>
      <c r="M64" s="7"/>
      <c r="O64" s="8"/>
    </row>
    <row r="65" spans="5:15" x14ac:dyDescent="0.25">
      <c r="E65" s="7"/>
      <c r="G65" s="7"/>
      <c r="I65" s="7"/>
      <c r="K65" s="7"/>
      <c r="M65" s="7"/>
      <c r="O65" s="8"/>
    </row>
    <row r="66" spans="5:15" x14ac:dyDescent="0.25">
      <c r="E66" s="7"/>
      <c r="G66" s="7"/>
      <c r="I66" s="7"/>
      <c r="K66" s="7"/>
      <c r="M66" s="7"/>
      <c r="O66" s="8"/>
    </row>
    <row r="67" spans="5:15" x14ac:dyDescent="0.25">
      <c r="E67" s="7"/>
      <c r="G67" s="7"/>
      <c r="I67" s="7"/>
      <c r="K67" s="7"/>
      <c r="M67" s="7"/>
      <c r="O67" s="8"/>
    </row>
    <row r="68" spans="5:15" x14ac:dyDescent="0.25">
      <c r="E68" s="7"/>
      <c r="G68" s="7"/>
      <c r="I68" s="7"/>
      <c r="K68" s="7"/>
      <c r="M68" s="7"/>
      <c r="O68" s="8"/>
    </row>
    <row r="69" spans="5:15" x14ac:dyDescent="0.25">
      <c r="E69" s="7"/>
      <c r="G69" s="7"/>
      <c r="I69" s="7"/>
      <c r="K69" s="7"/>
      <c r="M69" s="7"/>
      <c r="O69" s="8"/>
    </row>
    <row r="70" spans="5:15" x14ac:dyDescent="0.25">
      <c r="E70" s="7"/>
      <c r="G70" s="7"/>
      <c r="I70" s="7"/>
      <c r="K70" s="7"/>
      <c r="M70" s="7"/>
      <c r="O70" s="8"/>
    </row>
    <row r="71" spans="5:15" x14ac:dyDescent="0.25">
      <c r="E71" s="7"/>
      <c r="G71" s="7"/>
      <c r="I71" s="7"/>
      <c r="K71" s="7"/>
      <c r="M71" s="7"/>
      <c r="O71" s="8"/>
    </row>
    <row r="72" spans="5:15" x14ac:dyDescent="0.25">
      <c r="E72" s="7"/>
      <c r="G72" s="7"/>
      <c r="I72" s="7"/>
      <c r="K72" s="7"/>
      <c r="M72" s="7"/>
      <c r="O72" s="8"/>
    </row>
    <row r="73" spans="5:15" x14ac:dyDescent="0.25">
      <c r="E73" s="7"/>
      <c r="G73" s="7"/>
      <c r="I73" s="7"/>
      <c r="K73" s="7"/>
      <c r="M73" s="7"/>
      <c r="O73" s="8"/>
    </row>
    <row r="74" spans="5:15" x14ac:dyDescent="0.25">
      <c r="E74" s="7"/>
      <c r="G74" s="7"/>
      <c r="I74" s="7"/>
      <c r="K74" s="7"/>
      <c r="M74" s="7"/>
      <c r="O74" s="8"/>
    </row>
    <row r="75" spans="5:15" x14ac:dyDescent="0.25">
      <c r="E75" s="7"/>
      <c r="G75" s="7"/>
      <c r="I75" s="7"/>
      <c r="K75" s="7"/>
      <c r="M75" s="7"/>
      <c r="O75" s="8"/>
    </row>
    <row r="76" spans="5:15" x14ac:dyDescent="0.25">
      <c r="E76" s="7"/>
      <c r="G76" s="7"/>
      <c r="I76" s="7"/>
      <c r="K76" s="7"/>
      <c r="M76" s="7"/>
      <c r="O76" s="8"/>
    </row>
    <row r="77" spans="5:15" x14ac:dyDescent="0.25">
      <c r="E77" s="7"/>
      <c r="G77" s="7"/>
      <c r="I77" s="7"/>
      <c r="K77" s="7"/>
      <c r="M77" s="7"/>
      <c r="O77" s="8"/>
    </row>
    <row r="78" spans="5:15" x14ac:dyDescent="0.25">
      <c r="E78" s="7"/>
      <c r="G78" s="7"/>
      <c r="I78" s="7"/>
      <c r="K78" s="7"/>
      <c r="M78" s="7"/>
      <c r="O78" s="8"/>
    </row>
    <row r="79" spans="5:15" x14ac:dyDescent="0.25">
      <c r="E79" s="7"/>
      <c r="G79" s="7"/>
      <c r="I79" s="7"/>
      <c r="K79" s="7"/>
      <c r="M79" s="7"/>
      <c r="O79" s="8"/>
    </row>
    <row r="80" spans="5:15" x14ac:dyDescent="0.25">
      <c r="E80" s="7"/>
      <c r="G80" s="7"/>
      <c r="I80" s="7"/>
      <c r="K80" s="7"/>
      <c r="M80" s="7"/>
      <c r="O80" s="8"/>
    </row>
    <row r="81" spans="5:15" x14ac:dyDescent="0.25">
      <c r="E81" s="7"/>
      <c r="G81" s="7"/>
      <c r="I81" s="7"/>
      <c r="K81" s="7"/>
      <c r="M81" s="7"/>
      <c r="O81" s="8"/>
    </row>
    <row r="82" spans="5:15" x14ac:dyDescent="0.25">
      <c r="E82" s="7"/>
      <c r="G82" s="7"/>
      <c r="I82" s="7"/>
      <c r="K82" s="7"/>
      <c r="M82" s="7"/>
      <c r="O82" s="8"/>
    </row>
    <row r="83" spans="5:15" x14ac:dyDescent="0.25">
      <c r="E83" s="7"/>
      <c r="G83" s="7"/>
      <c r="I83" s="7"/>
      <c r="K83" s="7"/>
      <c r="M83" s="7"/>
      <c r="O83" s="8"/>
    </row>
    <row r="84" spans="5:15" x14ac:dyDescent="0.25">
      <c r="E84" s="7"/>
      <c r="G84" s="7"/>
      <c r="I84" s="7"/>
      <c r="K84" s="7"/>
      <c r="M84" s="7"/>
      <c r="O84" s="8"/>
    </row>
    <row r="85" spans="5:15" x14ac:dyDescent="0.25">
      <c r="E85" s="7"/>
      <c r="G85" s="7"/>
      <c r="I85" s="7"/>
      <c r="K85" s="7"/>
      <c r="M85" s="7"/>
      <c r="O85" s="8"/>
    </row>
    <row r="86" spans="5:15" x14ac:dyDescent="0.25">
      <c r="E86" s="7"/>
      <c r="G86" s="7"/>
      <c r="I86" s="7"/>
      <c r="K86" s="7"/>
      <c r="M86" s="7"/>
      <c r="O86" s="8"/>
    </row>
    <row r="87" spans="5:15" x14ac:dyDescent="0.25">
      <c r="E87" s="7"/>
      <c r="G87" s="7"/>
      <c r="I87" s="7"/>
      <c r="K87" s="7"/>
      <c r="M87" s="7"/>
      <c r="O87" s="8"/>
    </row>
    <row r="88" spans="5:15" x14ac:dyDescent="0.25">
      <c r="E88" s="7"/>
      <c r="G88" s="7"/>
      <c r="I88" s="7"/>
      <c r="K88" s="7"/>
      <c r="M88" s="7"/>
      <c r="O88" s="8"/>
    </row>
    <row r="89" spans="5:15" x14ac:dyDescent="0.25">
      <c r="E89" s="7"/>
      <c r="G89" s="7"/>
      <c r="I89" s="7"/>
      <c r="K89" s="7"/>
      <c r="M89" s="7"/>
      <c r="O89" s="8"/>
    </row>
    <row r="90" spans="5:15" x14ac:dyDescent="0.25">
      <c r="E90" s="7"/>
      <c r="G90" s="7"/>
      <c r="I90" s="7"/>
      <c r="K90" s="7"/>
      <c r="M90" s="7"/>
      <c r="O90" s="8"/>
    </row>
    <row r="91" spans="5:15" x14ac:dyDescent="0.25">
      <c r="E91" s="7"/>
      <c r="G91" s="7"/>
      <c r="I91" s="7"/>
      <c r="K91" s="7"/>
      <c r="M91" s="7"/>
      <c r="O91" s="8"/>
    </row>
    <row r="92" spans="5:15" x14ac:dyDescent="0.25">
      <c r="E92" s="7"/>
      <c r="G92" s="7"/>
      <c r="I92" s="7"/>
      <c r="K92" s="7"/>
      <c r="M92" s="7"/>
      <c r="O92" s="8"/>
    </row>
    <row r="93" spans="5:15" x14ac:dyDescent="0.25">
      <c r="E93" s="7"/>
      <c r="G93" s="7"/>
      <c r="I93" s="7"/>
      <c r="K93" s="7"/>
      <c r="M93" s="7"/>
      <c r="O93" s="8"/>
    </row>
    <row r="94" spans="5:15" x14ac:dyDescent="0.25">
      <c r="E94" s="7"/>
      <c r="G94" s="7"/>
      <c r="I94" s="7"/>
      <c r="K94" s="7"/>
      <c r="M94" s="7"/>
      <c r="O94" s="8"/>
    </row>
    <row r="95" spans="5:15" x14ac:dyDescent="0.25">
      <c r="E95" s="7"/>
      <c r="G95" s="7"/>
      <c r="I95" s="7"/>
      <c r="K95" s="7"/>
      <c r="M95" s="7"/>
      <c r="O95" s="8"/>
    </row>
    <row r="96" spans="5:15" x14ac:dyDescent="0.25">
      <c r="E96" s="7"/>
      <c r="G96" s="7"/>
      <c r="I96" s="7"/>
      <c r="K96" s="7"/>
      <c r="M96" s="7"/>
      <c r="O96" s="8"/>
    </row>
    <row r="97" spans="5:15" x14ac:dyDescent="0.25">
      <c r="E97" s="7"/>
      <c r="G97" s="7"/>
      <c r="I97" s="7"/>
      <c r="K97" s="7"/>
      <c r="M97" s="7"/>
      <c r="O97" s="8"/>
    </row>
    <row r="98" spans="5:15" x14ac:dyDescent="0.25">
      <c r="E98" s="7"/>
      <c r="G98" s="7"/>
      <c r="I98" s="7"/>
      <c r="K98" s="7"/>
      <c r="M98" s="7"/>
      <c r="O98" s="8"/>
    </row>
    <row r="99" spans="5:15" x14ac:dyDescent="0.25">
      <c r="E99" s="7"/>
      <c r="G99" s="7"/>
      <c r="I99" s="7"/>
      <c r="K99" s="7"/>
      <c r="M99" s="7"/>
      <c r="O99" s="8"/>
    </row>
    <row r="100" spans="5:15" x14ac:dyDescent="0.25">
      <c r="E100" s="7"/>
      <c r="G100" s="7"/>
      <c r="I100" s="7"/>
      <c r="K100" s="7"/>
      <c r="M100" s="7"/>
      <c r="O100" s="8"/>
    </row>
    <row r="101" spans="5:15" x14ac:dyDescent="0.25">
      <c r="E101" s="7"/>
      <c r="G101" s="7"/>
      <c r="I101" s="7"/>
      <c r="K101" s="7"/>
      <c r="M101" s="7"/>
      <c r="O101" s="8"/>
    </row>
    <row r="102" spans="5:15" x14ac:dyDescent="0.25">
      <c r="E102" s="7"/>
      <c r="G102" s="7"/>
      <c r="I102" s="7"/>
      <c r="K102" s="7"/>
      <c r="M102" s="7"/>
      <c r="O102" s="8"/>
    </row>
    <row r="103" spans="5:15" x14ac:dyDescent="0.25">
      <c r="E103" s="7"/>
      <c r="G103" s="7"/>
      <c r="I103" s="7"/>
      <c r="K103" s="7"/>
      <c r="M103" s="7"/>
      <c r="O103" s="8"/>
    </row>
    <row r="104" spans="5:15" x14ac:dyDescent="0.25">
      <c r="E104" s="7"/>
      <c r="G104" s="7"/>
      <c r="I104" s="7"/>
      <c r="K104" s="7"/>
      <c r="M104" s="7"/>
      <c r="O104" s="8"/>
    </row>
    <row r="105" spans="5:15" x14ac:dyDescent="0.25">
      <c r="E105" s="7"/>
      <c r="G105" s="7"/>
      <c r="I105" s="7"/>
      <c r="K105" s="7"/>
      <c r="M105" s="7"/>
      <c r="O105" s="8"/>
    </row>
    <row r="106" spans="5:15" x14ac:dyDescent="0.25">
      <c r="E106" s="7"/>
      <c r="G106" s="7"/>
      <c r="I106" s="7"/>
      <c r="K106" s="7"/>
      <c r="M106" s="7"/>
      <c r="O106" s="8"/>
    </row>
    <row r="107" spans="5:15" x14ac:dyDescent="0.25">
      <c r="E107" s="7"/>
      <c r="G107" s="7"/>
      <c r="I107" s="7"/>
      <c r="K107" s="7"/>
      <c r="M107" s="7"/>
      <c r="O107" s="8"/>
    </row>
    <row r="108" spans="5:15" x14ac:dyDescent="0.25">
      <c r="E108" s="7"/>
      <c r="G108" s="7"/>
      <c r="I108" s="7"/>
      <c r="K108" s="7"/>
      <c r="M108" s="7"/>
      <c r="O108" s="8"/>
    </row>
    <row r="109" spans="5:15" x14ac:dyDescent="0.25">
      <c r="E109" s="7"/>
      <c r="G109" s="7"/>
      <c r="I109" s="7"/>
      <c r="K109" s="7"/>
      <c r="M109" s="7"/>
      <c r="O109" s="8"/>
    </row>
    <row r="110" spans="5:15" x14ac:dyDescent="0.25">
      <c r="E110" s="7"/>
      <c r="G110" s="7"/>
      <c r="I110" s="7"/>
      <c r="K110" s="7"/>
      <c r="M110" s="7"/>
      <c r="O110" s="8"/>
    </row>
    <row r="111" spans="5:15" x14ac:dyDescent="0.25">
      <c r="E111" s="7"/>
      <c r="G111" s="7"/>
      <c r="I111" s="7"/>
      <c r="K111" s="7"/>
      <c r="M111" s="7"/>
      <c r="O111" s="8"/>
    </row>
    <row r="112" spans="5:15" x14ac:dyDescent="0.25">
      <c r="E112" s="7"/>
      <c r="G112" s="7"/>
      <c r="I112" s="7"/>
      <c r="K112" s="7"/>
      <c r="M112" s="7"/>
      <c r="O112" s="8"/>
    </row>
    <row r="113" spans="5:15" x14ac:dyDescent="0.25">
      <c r="E113" s="7"/>
      <c r="G113" s="7"/>
      <c r="I113" s="7"/>
      <c r="K113" s="7"/>
      <c r="M113" s="7"/>
      <c r="O113" s="8"/>
    </row>
    <row r="114" spans="5:15" x14ac:dyDescent="0.25">
      <c r="E114" s="7"/>
      <c r="G114" s="7"/>
      <c r="I114" s="7"/>
      <c r="K114" s="7"/>
      <c r="M114" s="7"/>
      <c r="O114" s="8"/>
    </row>
    <row r="115" spans="5:15" x14ac:dyDescent="0.25">
      <c r="E115" s="7"/>
      <c r="G115" s="7"/>
      <c r="I115" s="7"/>
      <c r="K115" s="7"/>
      <c r="M115" s="7"/>
      <c r="O115" s="8"/>
    </row>
    <row r="116" spans="5:15" x14ac:dyDescent="0.25">
      <c r="E116" s="7"/>
      <c r="G116" s="7"/>
      <c r="I116" s="7"/>
      <c r="K116" s="7"/>
      <c r="M116" s="7"/>
      <c r="O116" s="8"/>
    </row>
    <row r="117" spans="5:15" x14ac:dyDescent="0.25">
      <c r="E117" s="7"/>
      <c r="G117" s="7"/>
      <c r="I117" s="7"/>
      <c r="K117" s="7"/>
      <c r="M117" s="7"/>
      <c r="O117" s="8"/>
    </row>
    <row r="118" spans="5:15" x14ac:dyDescent="0.25">
      <c r="E118" s="7"/>
      <c r="G118" s="7"/>
      <c r="I118" s="7"/>
      <c r="K118" s="7"/>
      <c r="M118" s="7"/>
      <c r="O118" s="8"/>
    </row>
    <row r="119" spans="5:15" x14ac:dyDescent="0.25">
      <c r="E119" s="7"/>
      <c r="G119" s="7"/>
      <c r="I119" s="7"/>
      <c r="K119" s="7"/>
      <c r="M119" s="7"/>
      <c r="O119" s="8"/>
    </row>
    <row r="120" spans="5:15" x14ac:dyDescent="0.25">
      <c r="E120" s="7"/>
      <c r="G120" s="7"/>
      <c r="I120" s="7"/>
      <c r="K120" s="7"/>
      <c r="M120" s="7"/>
      <c r="O120" s="8"/>
    </row>
    <row r="121" spans="5:15" x14ac:dyDescent="0.25">
      <c r="E121" s="7"/>
      <c r="G121" s="7"/>
      <c r="I121" s="7"/>
      <c r="K121" s="7"/>
      <c r="M121" s="7"/>
      <c r="O121" s="8"/>
    </row>
    <row r="122" spans="5:15" x14ac:dyDescent="0.25">
      <c r="E122" s="7"/>
      <c r="G122" s="7"/>
      <c r="I122" s="7"/>
      <c r="K122" s="7"/>
      <c r="M122" s="7"/>
      <c r="O122" s="8"/>
    </row>
    <row r="123" spans="5:15" x14ac:dyDescent="0.25">
      <c r="E123" s="7"/>
      <c r="G123" s="7"/>
      <c r="I123" s="7"/>
      <c r="K123" s="7"/>
      <c r="M123" s="7"/>
      <c r="O123" s="8"/>
    </row>
    <row r="124" spans="5:15" x14ac:dyDescent="0.25">
      <c r="E124" s="7"/>
      <c r="G124" s="7"/>
      <c r="I124" s="7"/>
      <c r="K124" s="7"/>
      <c r="M124" s="7"/>
      <c r="O124" s="8"/>
    </row>
    <row r="125" spans="5:15" x14ac:dyDescent="0.25">
      <c r="E125" s="7"/>
      <c r="G125" s="7"/>
      <c r="I125" s="7"/>
      <c r="K125" s="7"/>
      <c r="M125" s="7"/>
      <c r="O125" s="8"/>
    </row>
    <row r="126" spans="5:15" x14ac:dyDescent="0.25">
      <c r="E126" s="7"/>
      <c r="G126" s="7"/>
      <c r="I126" s="7"/>
      <c r="K126" s="7"/>
      <c r="M126" s="7"/>
      <c r="O126" s="8"/>
    </row>
    <row r="127" spans="5:15" x14ac:dyDescent="0.25">
      <c r="E127" s="7"/>
      <c r="G127" s="7"/>
      <c r="I127" s="7"/>
      <c r="K127" s="7"/>
      <c r="M127" s="7"/>
      <c r="O127" s="8"/>
    </row>
    <row r="128" spans="5:15" x14ac:dyDescent="0.25">
      <c r="E128" s="7"/>
      <c r="G128" s="7"/>
      <c r="I128" s="7"/>
      <c r="K128" s="7"/>
      <c r="M128" s="7"/>
      <c r="O128" s="8"/>
    </row>
    <row r="129" spans="5:15" x14ac:dyDescent="0.25">
      <c r="E129" s="7"/>
      <c r="G129" s="7"/>
      <c r="I129" s="7"/>
      <c r="K129" s="7"/>
      <c r="M129" s="7"/>
      <c r="O129" s="8"/>
    </row>
    <row r="130" spans="5:15" x14ac:dyDescent="0.25">
      <c r="E130" s="7"/>
      <c r="G130" s="7"/>
      <c r="I130" s="7"/>
      <c r="K130" s="7"/>
      <c r="M130" s="7"/>
      <c r="O130" s="8"/>
    </row>
    <row r="131" spans="5:15" x14ac:dyDescent="0.25">
      <c r="E131" s="7"/>
      <c r="G131" s="7"/>
      <c r="I131" s="7"/>
      <c r="K131" s="7"/>
      <c r="M131" s="7"/>
      <c r="O131" s="8"/>
    </row>
    <row r="132" spans="5:15" x14ac:dyDescent="0.25">
      <c r="E132" s="7"/>
      <c r="G132" s="7"/>
      <c r="I132" s="7"/>
      <c r="K132" s="7"/>
      <c r="M132" s="7"/>
      <c r="O132" s="8"/>
    </row>
    <row r="133" spans="5:15" x14ac:dyDescent="0.25">
      <c r="E133" s="7"/>
      <c r="G133" s="7"/>
      <c r="I133" s="7"/>
      <c r="K133" s="7"/>
      <c r="M133" s="7"/>
      <c r="O133" s="8"/>
    </row>
    <row r="134" spans="5:15" x14ac:dyDescent="0.25">
      <c r="E134" s="7"/>
      <c r="G134" s="7"/>
      <c r="I134" s="7"/>
      <c r="K134" s="7"/>
      <c r="M134" s="7"/>
      <c r="O134" s="8"/>
    </row>
    <row r="135" spans="5:15" x14ac:dyDescent="0.25">
      <c r="E135" s="7"/>
      <c r="G135" s="7"/>
      <c r="I135" s="7"/>
      <c r="K135" s="7"/>
      <c r="M135" s="7"/>
      <c r="O135" s="8"/>
    </row>
    <row r="136" spans="5:15" x14ac:dyDescent="0.25">
      <c r="E136" s="7"/>
      <c r="G136" s="7"/>
      <c r="I136" s="7"/>
      <c r="K136" s="7"/>
      <c r="M136" s="7"/>
      <c r="O136" s="8"/>
    </row>
    <row r="137" spans="5:15" x14ac:dyDescent="0.25">
      <c r="E137" s="7"/>
      <c r="G137" s="7"/>
      <c r="I137" s="7"/>
      <c r="K137" s="7"/>
      <c r="M137" s="7"/>
      <c r="O137" s="8"/>
    </row>
    <row r="138" spans="5:15" x14ac:dyDescent="0.25">
      <c r="E138" s="7"/>
      <c r="G138" s="7"/>
      <c r="I138" s="7"/>
      <c r="K138" s="7"/>
      <c r="M138" s="7"/>
      <c r="O138" s="8"/>
    </row>
    <row r="139" spans="5:15" x14ac:dyDescent="0.25">
      <c r="E139" s="7"/>
      <c r="G139" s="7"/>
      <c r="I139" s="7"/>
      <c r="K139" s="7"/>
      <c r="M139" s="7"/>
      <c r="O139" s="8"/>
    </row>
    <row r="140" spans="5:15" x14ac:dyDescent="0.25">
      <c r="E140" s="7"/>
      <c r="G140" s="7"/>
      <c r="I140" s="7"/>
      <c r="K140" s="7"/>
      <c r="M140" s="7"/>
      <c r="O140" s="8"/>
    </row>
    <row r="141" spans="5:15" x14ac:dyDescent="0.25">
      <c r="E141" s="7"/>
      <c r="G141" s="7"/>
      <c r="I141" s="7"/>
      <c r="K141" s="7"/>
      <c r="M141" s="7"/>
      <c r="O141" s="8"/>
    </row>
    <row r="142" spans="5:15" x14ac:dyDescent="0.25">
      <c r="E142" s="7"/>
      <c r="G142" s="7"/>
      <c r="I142" s="7"/>
      <c r="K142" s="7"/>
      <c r="M142" s="7"/>
      <c r="O142" s="8"/>
    </row>
    <row r="143" spans="5:15" x14ac:dyDescent="0.25">
      <c r="E143" s="7"/>
      <c r="G143" s="7"/>
      <c r="I143" s="7"/>
      <c r="K143" s="7"/>
      <c r="M143" s="7"/>
      <c r="O143" s="8"/>
    </row>
    <row r="144" spans="5:15" x14ac:dyDescent="0.25">
      <c r="E144" s="7"/>
      <c r="G144" s="7"/>
      <c r="I144" s="7"/>
      <c r="K144" s="7"/>
      <c r="M144" s="7"/>
      <c r="O144" s="8"/>
    </row>
    <row r="145" spans="5:15" x14ac:dyDescent="0.25">
      <c r="E145" s="7"/>
      <c r="G145" s="7"/>
      <c r="I145" s="7"/>
      <c r="K145" s="7"/>
      <c r="M145" s="7"/>
      <c r="O145" s="8"/>
    </row>
    <row r="146" spans="5:15" x14ac:dyDescent="0.25">
      <c r="E146" s="7"/>
      <c r="G146" s="7"/>
      <c r="I146" s="7"/>
      <c r="K146" s="7"/>
      <c r="M146" s="7"/>
      <c r="O146" s="8"/>
    </row>
    <row r="147" spans="5:15" x14ac:dyDescent="0.25">
      <c r="E147" s="7"/>
      <c r="G147" s="7"/>
      <c r="I147" s="7"/>
      <c r="K147" s="7"/>
      <c r="M147" s="7"/>
      <c r="O147" s="8"/>
    </row>
    <row r="148" spans="5:15" x14ac:dyDescent="0.25">
      <c r="E148" s="7"/>
      <c r="G148" s="7"/>
      <c r="I148" s="7"/>
      <c r="K148" s="7"/>
      <c r="M148" s="7"/>
      <c r="O148" s="8"/>
    </row>
    <row r="149" spans="5:15" x14ac:dyDescent="0.25">
      <c r="E149" s="7"/>
      <c r="G149" s="7"/>
      <c r="I149" s="7"/>
      <c r="K149" s="7"/>
      <c r="M149" s="7"/>
      <c r="O149" s="8"/>
    </row>
    <row r="150" spans="5:15" x14ac:dyDescent="0.25">
      <c r="E150" s="7"/>
      <c r="G150" s="7"/>
      <c r="I150" s="7"/>
      <c r="K150" s="7"/>
      <c r="M150" s="7"/>
      <c r="O150" s="8"/>
    </row>
    <row r="151" spans="5:15" x14ac:dyDescent="0.25">
      <c r="E151" s="7"/>
      <c r="G151" s="7"/>
      <c r="I151" s="7"/>
      <c r="K151" s="7"/>
      <c r="M151" s="7"/>
      <c r="O151" s="8"/>
    </row>
    <row r="152" spans="5:15" x14ac:dyDescent="0.25">
      <c r="E152" s="7"/>
      <c r="G152" s="7"/>
      <c r="I152" s="7"/>
      <c r="K152" s="7"/>
      <c r="M152" s="7"/>
      <c r="O152" s="8"/>
    </row>
    <row r="153" spans="5:15" x14ac:dyDescent="0.25">
      <c r="E153" s="7"/>
      <c r="G153" s="7"/>
      <c r="I153" s="7"/>
      <c r="K153" s="7"/>
      <c r="M153" s="7"/>
      <c r="O153" s="8"/>
    </row>
    <row r="154" spans="5:15" x14ac:dyDescent="0.25">
      <c r="E154" s="7"/>
      <c r="G154" s="7"/>
      <c r="I154" s="7"/>
      <c r="K154" s="7"/>
      <c r="M154" s="7"/>
      <c r="O154" s="8"/>
    </row>
    <row r="155" spans="5:15" x14ac:dyDescent="0.25">
      <c r="E155" s="7"/>
      <c r="G155" s="7"/>
      <c r="I155" s="7"/>
      <c r="K155" s="7"/>
      <c r="M155" s="7"/>
      <c r="O155" s="8"/>
    </row>
    <row r="156" spans="5:15" x14ac:dyDescent="0.25">
      <c r="E156" s="7"/>
      <c r="G156" s="7"/>
      <c r="I156" s="7"/>
      <c r="K156" s="7"/>
      <c r="M156" s="7"/>
      <c r="O156" s="8"/>
    </row>
    <row r="157" spans="5:15" x14ac:dyDescent="0.25">
      <c r="E157" s="7"/>
      <c r="G157" s="7"/>
      <c r="I157" s="7"/>
      <c r="K157" s="7"/>
      <c r="M157" s="7"/>
      <c r="O157" s="8"/>
    </row>
    <row r="158" spans="5:15" x14ac:dyDescent="0.25">
      <c r="E158" s="7"/>
      <c r="G158" s="7"/>
      <c r="I158" s="7"/>
      <c r="K158" s="7"/>
      <c r="M158" s="7"/>
      <c r="O158" s="8"/>
    </row>
    <row r="159" spans="5:15" x14ac:dyDescent="0.25">
      <c r="E159" s="7"/>
      <c r="G159" s="7"/>
      <c r="I159" s="7"/>
      <c r="K159" s="7"/>
      <c r="M159" s="7"/>
      <c r="O159" s="8"/>
    </row>
    <row r="160" spans="5:15" x14ac:dyDescent="0.25">
      <c r="E160" s="7"/>
      <c r="G160" s="7"/>
      <c r="I160" s="7"/>
      <c r="K160" s="7"/>
      <c r="M160" s="7"/>
      <c r="O160" s="8"/>
    </row>
    <row r="161" spans="5:15" x14ac:dyDescent="0.25">
      <c r="E161" s="7"/>
      <c r="G161" s="7"/>
      <c r="I161" s="7"/>
      <c r="K161" s="7"/>
      <c r="M161" s="7"/>
      <c r="O161" s="8"/>
    </row>
    <row r="162" spans="5:15" x14ac:dyDescent="0.25">
      <c r="E162" s="7"/>
      <c r="G162" s="7"/>
      <c r="I162" s="7"/>
      <c r="K162" s="7"/>
      <c r="M162" s="7"/>
      <c r="O162" s="8"/>
    </row>
    <row r="163" spans="5:15" x14ac:dyDescent="0.25">
      <c r="E163" s="7"/>
      <c r="G163" s="7"/>
      <c r="I163" s="7"/>
      <c r="K163" s="7"/>
      <c r="M163" s="7"/>
      <c r="O163" s="8"/>
    </row>
    <row r="164" spans="5:15" x14ac:dyDescent="0.25">
      <c r="E164" s="7"/>
      <c r="G164" s="7"/>
      <c r="I164" s="7"/>
      <c r="K164" s="7"/>
      <c r="M164" s="7"/>
      <c r="O164" s="8"/>
    </row>
    <row r="165" spans="5:15" x14ac:dyDescent="0.25">
      <c r="E165" s="7"/>
      <c r="G165" s="7"/>
      <c r="I165" s="7"/>
      <c r="K165" s="7"/>
      <c r="M165" s="7"/>
      <c r="O165" s="8"/>
    </row>
    <row r="166" spans="5:15" x14ac:dyDescent="0.25">
      <c r="E166" s="7"/>
      <c r="G166" s="7"/>
      <c r="I166" s="7"/>
      <c r="K166" s="7"/>
      <c r="M166" s="7"/>
      <c r="O166" s="8"/>
    </row>
    <row r="167" spans="5:15" x14ac:dyDescent="0.25">
      <c r="E167" s="7"/>
      <c r="G167" s="7"/>
      <c r="I167" s="7"/>
      <c r="K167" s="7"/>
      <c r="M167" s="7"/>
      <c r="O167" s="8"/>
    </row>
    <row r="168" spans="5:15" x14ac:dyDescent="0.25">
      <c r="E168" s="7"/>
      <c r="G168" s="7"/>
      <c r="I168" s="7"/>
      <c r="K168" s="7"/>
      <c r="M168" s="7"/>
      <c r="O168" s="8"/>
    </row>
    <row r="169" spans="5:15" x14ac:dyDescent="0.25">
      <c r="E169" s="7"/>
      <c r="G169" s="7"/>
      <c r="I169" s="7"/>
      <c r="K169" s="7"/>
      <c r="M169" s="7"/>
      <c r="O169" s="8"/>
    </row>
    <row r="170" spans="5:15" x14ac:dyDescent="0.25">
      <c r="E170" s="7"/>
      <c r="G170" s="7"/>
      <c r="I170" s="7"/>
      <c r="K170" s="7"/>
      <c r="M170" s="7"/>
      <c r="O170" s="8"/>
    </row>
    <row r="171" spans="5:15" x14ac:dyDescent="0.25">
      <c r="E171" s="7"/>
      <c r="G171" s="7"/>
      <c r="I171" s="7"/>
      <c r="K171" s="7"/>
      <c r="M171" s="7"/>
      <c r="O171" s="8"/>
    </row>
    <row r="172" spans="5:15" x14ac:dyDescent="0.25">
      <c r="E172" s="7"/>
      <c r="G172" s="7"/>
      <c r="I172" s="7"/>
      <c r="K172" s="7"/>
      <c r="M172" s="7"/>
      <c r="O172" s="8"/>
    </row>
    <row r="173" spans="5:15" x14ac:dyDescent="0.25">
      <c r="E173" s="7"/>
      <c r="G173" s="7"/>
      <c r="I173" s="7"/>
      <c r="K173" s="7"/>
      <c r="M173" s="7"/>
      <c r="O173" s="8"/>
    </row>
    <row r="174" spans="5:15" x14ac:dyDescent="0.25">
      <c r="E174" s="7"/>
      <c r="G174" s="7"/>
      <c r="I174" s="7"/>
      <c r="K174" s="7"/>
      <c r="M174" s="7"/>
      <c r="O174" s="8"/>
    </row>
    <row r="175" spans="5:15" x14ac:dyDescent="0.25">
      <c r="E175" s="7"/>
      <c r="G175" s="7"/>
      <c r="I175" s="7"/>
      <c r="K175" s="7"/>
      <c r="M175" s="7"/>
      <c r="O175" s="8"/>
    </row>
    <row r="176" spans="5:15" x14ac:dyDescent="0.25">
      <c r="E176" s="7"/>
      <c r="G176" s="7"/>
      <c r="I176" s="7"/>
      <c r="K176" s="7"/>
      <c r="M176" s="7"/>
      <c r="O176" s="8"/>
    </row>
    <row r="177" spans="5:15" x14ac:dyDescent="0.25">
      <c r="E177" s="7"/>
      <c r="G177" s="7"/>
      <c r="I177" s="7"/>
      <c r="K177" s="7"/>
      <c r="M177" s="7"/>
      <c r="O177" s="8"/>
    </row>
    <row r="178" spans="5:15" x14ac:dyDescent="0.25">
      <c r="E178" s="7"/>
      <c r="G178" s="7"/>
      <c r="I178" s="7"/>
      <c r="K178" s="7"/>
      <c r="M178" s="7"/>
      <c r="O178" s="8"/>
    </row>
    <row r="179" spans="5:15" x14ac:dyDescent="0.25">
      <c r="E179" s="7"/>
      <c r="G179" s="7"/>
      <c r="I179" s="7"/>
      <c r="K179" s="7"/>
      <c r="M179" s="7"/>
      <c r="O179" s="8"/>
    </row>
    <row r="180" spans="5:15" x14ac:dyDescent="0.25">
      <c r="E180" s="7"/>
      <c r="G180" s="7"/>
      <c r="I180" s="7"/>
      <c r="K180" s="7"/>
      <c r="M180" s="7"/>
      <c r="O180" s="8"/>
    </row>
    <row r="181" spans="5:15" x14ac:dyDescent="0.25">
      <c r="E181" s="7"/>
      <c r="G181" s="7"/>
      <c r="I181" s="7"/>
      <c r="K181" s="7"/>
      <c r="M181" s="7"/>
      <c r="O181" s="8"/>
    </row>
    <row r="182" spans="5:15" x14ac:dyDescent="0.25">
      <c r="E182" s="7"/>
      <c r="G182" s="7"/>
      <c r="I182" s="7"/>
      <c r="K182" s="7"/>
      <c r="M182" s="7"/>
      <c r="O182" s="8"/>
    </row>
    <row r="183" spans="5:15" x14ac:dyDescent="0.25">
      <c r="E183" s="7"/>
      <c r="G183" s="7"/>
      <c r="I183" s="7"/>
      <c r="K183" s="7"/>
      <c r="M183" s="7"/>
      <c r="O183" s="8"/>
    </row>
    <row r="184" spans="5:15" x14ac:dyDescent="0.25">
      <c r="E184" s="7"/>
      <c r="G184" s="7"/>
      <c r="I184" s="7"/>
      <c r="K184" s="7"/>
      <c r="M184" s="7"/>
      <c r="O184" s="8"/>
    </row>
    <row r="185" spans="5:15" x14ac:dyDescent="0.25">
      <c r="E185" s="7"/>
      <c r="G185" s="7"/>
      <c r="I185" s="7"/>
      <c r="K185" s="7"/>
      <c r="M185" s="7"/>
      <c r="O185" s="8"/>
    </row>
    <row r="186" spans="5:15" x14ac:dyDescent="0.25">
      <c r="E186" s="7"/>
      <c r="G186" s="7"/>
      <c r="I186" s="7"/>
      <c r="K186" s="7"/>
      <c r="M186" s="7"/>
      <c r="O186" s="8"/>
    </row>
    <row r="187" spans="5:15" x14ac:dyDescent="0.25">
      <c r="E187" s="7"/>
      <c r="G187" s="7"/>
      <c r="I187" s="7"/>
      <c r="K187" s="7"/>
      <c r="M187" s="7"/>
      <c r="O187" s="8"/>
    </row>
    <row r="188" spans="5:15" x14ac:dyDescent="0.25">
      <c r="E188" s="7"/>
      <c r="G188" s="7"/>
      <c r="I188" s="7"/>
      <c r="K188" s="7"/>
      <c r="M188" s="7"/>
      <c r="O188" s="8"/>
    </row>
    <row r="189" spans="5:15" x14ac:dyDescent="0.25">
      <c r="E189" s="7"/>
      <c r="G189" s="7"/>
      <c r="I189" s="7"/>
      <c r="K189" s="7"/>
      <c r="M189" s="7"/>
      <c r="O189" s="8"/>
    </row>
    <row r="190" spans="5:15" x14ac:dyDescent="0.25">
      <c r="E190" s="7"/>
      <c r="G190" s="7"/>
      <c r="I190" s="7"/>
      <c r="K190" s="7"/>
      <c r="M190" s="7"/>
      <c r="O190" s="8"/>
    </row>
    <row r="191" spans="5:15" x14ac:dyDescent="0.25">
      <c r="E191" s="7"/>
      <c r="G191" s="7"/>
      <c r="I191" s="7"/>
      <c r="K191" s="7"/>
      <c r="M191" s="7"/>
      <c r="O191" s="8"/>
    </row>
    <row r="192" spans="5:15" x14ac:dyDescent="0.25">
      <c r="E192" s="7"/>
      <c r="G192" s="7"/>
      <c r="I192" s="7"/>
      <c r="K192" s="7"/>
      <c r="M192" s="7"/>
      <c r="O192" s="8"/>
    </row>
    <row r="193" spans="5:15" x14ac:dyDescent="0.25">
      <c r="E193" s="7"/>
      <c r="G193" s="7"/>
      <c r="I193" s="7"/>
      <c r="K193" s="7"/>
      <c r="M193" s="7"/>
      <c r="O193" s="8"/>
    </row>
    <row r="194" spans="5:15" x14ac:dyDescent="0.25">
      <c r="E194" s="7"/>
      <c r="G194" s="7"/>
      <c r="I194" s="7"/>
      <c r="K194" s="7"/>
      <c r="M194" s="7"/>
      <c r="O194" s="8"/>
    </row>
    <row r="195" spans="5:15" x14ac:dyDescent="0.25">
      <c r="E195" s="7"/>
      <c r="G195" s="7"/>
      <c r="I195" s="7"/>
      <c r="K195" s="7"/>
      <c r="M195" s="7"/>
      <c r="O195" s="8"/>
    </row>
    <row r="196" spans="5:15" x14ac:dyDescent="0.25">
      <c r="E196" s="7"/>
      <c r="G196" s="7"/>
      <c r="I196" s="7"/>
      <c r="K196" s="7"/>
      <c r="M196" s="7"/>
      <c r="O196" s="8"/>
    </row>
    <row r="197" spans="5:15" x14ac:dyDescent="0.25">
      <c r="E197" s="7"/>
      <c r="G197" s="7"/>
      <c r="I197" s="7"/>
      <c r="K197" s="7"/>
      <c r="M197" s="7"/>
      <c r="O197" s="8"/>
    </row>
    <row r="198" spans="5:15" x14ac:dyDescent="0.25">
      <c r="E198" s="7"/>
      <c r="G198" s="7"/>
      <c r="I198" s="7"/>
      <c r="K198" s="7"/>
      <c r="M198" s="7"/>
      <c r="O198" s="8"/>
    </row>
    <row r="199" spans="5:15" x14ac:dyDescent="0.25">
      <c r="E199" s="7"/>
      <c r="G199" s="7"/>
      <c r="I199" s="7"/>
      <c r="K199" s="7"/>
      <c r="M199" s="7"/>
      <c r="O199" s="8"/>
    </row>
    <row r="200" spans="5:15" x14ac:dyDescent="0.25">
      <c r="E200" s="7"/>
      <c r="G200" s="7"/>
      <c r="I200" s="7"/>
      <c r="K200" s="7"/>
      <c r="M200" s="7"/>
      <c r="O200" s="8"/>
    </row>
    <row r="201" spans="5:15" x14ac:dyDescent="0.25">
      <c r="E201" s="7"/>
      <c r="G201" s="7"/>
      <c r="I201" s="7"/>
      <c r="K201" s="7"/>
      <c r="M201" s="7"/>
      <c r="O201" s="8"/>
    </row>
    <row r="202" spans="5:15" x14ac:dyDescent="0.25">
      <c r="E202" s="7"/>
      <c r="G202" s="7"/>
      <c r="I202" s="7"/>
      <c r="K202" s="7"/>
      <c r="M202" s="7"/>
      <c r="O202" s="8"/>
    </row>
    <row r="203" spans="5:15" x14ac:dyDescent="0.25">
      <c r="E203" s="7"/>
      <c r="G203" s="7"/>
      <c r="I203" s="7"/>
      <c r="K203" s="7"/>
      <c r="M203" s="7"/>
      <c r="O203" s="8"/>
    </row>
    <row r="204" spans="5:15" x14ac:dyDescent="0.25">
      <c r="E204" s="7"/>
      <c r="G204" s="7"/>
      <c r="I204" s="7"/>
      <c r="K204" s="7"/>
      <c r="M204" s="7"/>
      <c r="O204" s="8"/>
    </row>
    <row r="205" spans="5:15" x14ac:dyDescent="0.25">
      <c r="E205" s="7"/>
      <c r="G205" s="7"/>
      <c r="I205" s="7"/>
      <c r="K205" s="7"/>
      <c r="M205" s="7"/>
      <c r="O205" s="8"/>
    </row>
    <row r="206" spans="5:15" x14ac:dyDescent="0.25">
      <c r="E206" s="7"/>
      <c r="G206" s="7"/>
      <c r="I206" s="7"/>
      <c r="K206" s="7"/>
      <c r="M206" s="7"/>
      <c r="O206" s="8"/>
    </row>
    <row r="207" spans="5:15" x14ac:dyDescent="0.25">
      <c r="E207" s="7"/>
      <c r="G207" s="7"/>
      <c r="I207" s="7"/>
      <c r="K207" s="7"/>
      <c r="M207" s="7"/>
      <c r="O207" s="8"/>
    </row>
    <row r="208" spans="5:15" x14ac:dyDescent="0.25">
      <c r="E208" s="7"/>
      <c r="G208" s="7"/>
      <c r="I208" s="7"/>
      <c r="K208" s="7"/>
      <c r="M208" s="7"/>
      <c r="O208" s="8"/>
    </row>
    <row r="209" spans="5:15" x14ac:dyDescent="0.25">
      <c r="E209" s="7"/>
      <c r="G209" s="7"/>
      <c r="I209" s="7"/>
      <c r="K209" s="7"/>
      <c r="M209" s="7"/>
      <c r="O209" s="8"/>
    </row>
    <row r="210" spans="5:15" x14ac:dyDescent="0.25">
      <c r="E210" s="7"/>
      <c r="G210" s="7"/>
      <c r="I210" s="7"/>
      <c r="K210" s="7"/>
      <c r="M210" s="7"/>
      <c r="O210" s="8"/>
    </row>
    <row r="211" spans="5:15" x14ac:dyDescent="0.25">
      <c r="E211" s="7"/>
      <c r="G211" s="7"/>
      <c r="I211" s="7"/>
      <c r="K211" s="7"/>
      <c r="M211" s="7"/>
      <c r="O211" s="8"/>
    </row>
    <row r="212" spans="5:15" x14ac:dyDescent="0.25">
      <c r="E212" s="7"/>
      <c r="G212" s="7"/>
      <c r="I212" s="7"/>
      <c r="K212" s="7"/>
      <c r="M212" s="7"/>
      <c r="O212" s="8"/>
    </row>
    <row r="213" spans="5:15" x14ac:dyDescent="0.25">
      <c r="E213" s="7"/>
      <c r="G213" s="7"/>
      <c r="I213" s="7"/>
      <c r="K213" s="7"/>
      <c r="M213" s="7"/>
      <c r="O213" s="8"/>
    </row>
    <row r="214" spans="5:15" x14ac:dyDescent="0.25">
      <c r="E214" s="7"/>
      <c r="G214" s="7"/>
      <c r="I214" s="7"/>
      <c r="K214" s="7"/>
      <c r="M214" s="7"/>
      <c r="O214" s="8"/>
    </row>
    <row r="215" spans="5:15" x14ac:dyDescent="0.25">
      <c r="E215" s="7"/>
      <c r="G215" s="7"/>
      <c r="I215" s="7"/>
      <c r="K215" s="7"/>
      <c r="M215" s="7"/>
      <c r="O215" s="8"/>
    </row>
    <row r="216" spans="5:15" x14ac:dyDescent="0.25">
      <c r="E216" s="7"/>
      <c r="G216" s="7"/>
      <c r="I216" s="7"/>
      <c r="K216" s="7"/>
      <c r="M216" s="7"/>
      <c r="O216" s="8"/>
    </row>
    <row r="217" spans="5:15" x14ac:dyDescent="0.25">
      <c r="E217" s="7"/>
      <c r="G217" s="7"/>
      <c r="I217" s="7"/>
      <c r="K217" s="7"/>
      <c r="M217" s="7"/>
      <c r="O217" s="8"/>
    </row>
    <row r="218" spans="5:15" x14ac:dyDescent="0.25">
      <c r="E218" s="7"/>
      <c r="G218" s="7"/>
      <c r="I218" s="7"/>
      <c r="K218" s="7"/>
      <c r="M218" s="7"/>
      <c r="O218" s="8"/>
    </row>
    <row r="219" spans="5:15" x14ac:dyDescent="0.25">
      <c r="E219" s="7"/>
      <c r="G219" s="7"/>
      <c r="I219" s="7"/>
      <c r="K219" s="7"/>
      <c r="M219" s="7"/>
      <c r="O219" s="8"/>
    </row>
    <row r="220" spans="5:15" x14ac:dyDescent="0.25">
      <c r="E220" s="7"/>
      <c r="G220" s="7"/>
      <c r="I220" s="7"/>
      <c r="K220" s="7"/>
      <c r="M220" s="7"/>
      <c r="O220" s="8"/>
    </row>
    <row r="221" spans="5:15" x14ac:dyDescent="0.25">
      <c r="E221" s="7"/>
      <c r="G221" s="7"/>
      <c r="I221" s="7"/>
      <c r="K221" s="7"/>
      <c r="M221" s="7"/>
      <c r="O221" s="8"/>
    </row>
    <row r="222" spans="5:15" x14ac:dyDescent="0.25">
      <c r="E222" s="7"/>
      <c r="G222" s="7"/>
      <c r="I222" s="7"/>
      <c r="K222" s="7"/>
      <c r="M222" s="7"/>
      <c r="O222" s="8"/>
    </row>
    <row r="223" spans="5:15" x14ac:dyDescent="0.25">
      <c r="E223" s="7"/>
      <c r="G223" s="7"/>
      <c r="I223" s="7"/>
      <c r="K223" s="7"/>
      <c r="M223" s="7"/>
      <c r="O223" s="8"/>
    </row>
    <row r="224" spans="5:15" x14ac:dyDescent="0.25">
      <c r="E224" s="7"/>
      <c r="G224" s="7"/>
      <c r="I224" s="7"/>
      <c r="K224" s="7"/>
      <c r="M224" s="7"/>
      <c r="O224" s="8"/>
    </row>
    <row r="225" spans="5:15" x14ac:dyDescent="0.25">
      <c r="E225" s="7"/>
      <c r="G225" s="7"/>
      <c r="I225" s="7"/>
      <c r="K225" s="7"/>
      <c r="M225" s="7"/>
      <c r="O225" s="8"/>
    </row>
    <row r="226" spans="5:15" x14ac:dyDescent="0.25">
      <c r="E226" s="7"/>
      <c r="G226" s="7"/>
      <c r="I226" s="7"/>
      <c r="K226" s="7"/>
      <c r="M226" s="7"/>
      <c r="O226" s="8"/>
    </row>
    <row r="227" spans="5:15" x14ac:dyDescent="0.25">
      <c r="E227" s="7"/>
      <c r="G227" s="7"/>
      <c r="I227" s="7"/>
      <c r="K227" s="7"/>
      <c r="M227" s="7"/>
      <c r="O227" s="8"/>
    </row>
    <row r="228" spans="5:15" x14ac:dyDescent="0.25">
      <c r="E228" s="7"/>
      <c r="G228" s="7"/>
      <c r="I228" s="7"/>
      <c r="K228" s="7"/>
      <c r="M228" s="7"/>
      <c r="O228" s="8"/>
    </row>
    <row r="229" spans="5:15" x14ac:dyDescent="0.25">
      <c r="E229" s="7"/>
      <c r="G229" s="7"/>
      <c r="I229" s="7"/>
      <c r="K229" s="7"/>
      <c r="M229" s="7"/>
      <c r="O229" s="8"/>
    </row>
    <row r="230" spans="5:15" x14ac:dyDescent="0.25">
      <c r="E230" s="7"/>
      <c r="G230" s="7"/>
      <c r="I230" s="7"/>
      <c r="K230" s="7"/>
      <c r="M230" s="7"/>
      <c r="O230" s="8"/>
    </row>
    <row r="231" spans="5:15" x14ac:dyDescent="0.25">
      <c r="E231" s="7"/>
      <c r="G231" s="7"/>
      <c r="I231" s="7"/>
      <c r="K231" s="7"/>
      <c r="M231" s="7"/>
      <c r="O231" s="8"/>
    </row>
    <row r="232" spans="5:15" x14ac:dyDescent="0.25">
      <c r="E232" s="7"/>
      <c r="G232" s="7"/>
      <c r="I232" s="7"/>
      <c r="K232" s="7"/>
      <c r="M232" s="7"/>
      <c r="O232" s="8"/>
    </row>
    <row r="233" spans="5:15" x14ac:dyDescent="0.25">
      <c r="E233" s="7"/>
      <c r="G233" s="7"/>
      <c r="I233" s="7"/>
      <c r="K233" s="7"/>
      <c r="M233" s="7"/>
      <c r="O233" s="8"/>
    </row>
    <row r="234" spans="5:15" x14ac:dyDescent="0.25">
      <c r="E234" s="7"/>
      <c r="G234" s="7"/>
      <c r="I234" s="7"/>
      <c r="K234" s="7"/>
      <c r="M234" s="7"/>
      <c r="O234" s="8"/>
    </row>
    <row r="235" spans="5:15" x14ac:dyDescent="0.25">
      <c r="E235" s="7"/>
      <c r="G235" s="7"/>
      <c r="I235" s="7"/>
      <c r="K235" s="7"/>
      <c r="M235" s="7"/>
      <c r="O235" s="8"/>
    </row>
    <row r="236" spans="5:15" x14ac:dyDescent="0.25">
      <c r="E236" s="7"/>
      <c r="G236" s="7"/>
      <c r="I236" s="7"/>
      <c r="K236" s="7"/>
      <c r="M236" s="7"/>
      <c r="O236" s="8"/>
    </row>
    <row r="237" spans="5:15" x14ac:dyDescent="0.25">
      <c r="E237" s="7"/>
      <c r="G237" s="7"/>
      <c r="I237" s="7"/>
      <c r="K237" s="7"/>
      <c r="M237" s="7"/>
      <c r="O237" s="8"/>
    </row>
    <row r="238" spans="5:15" x14ac:dyDescent="0.25">
      <c r="E238" s="7"/>
      <c r="G238" s="7"/>
      <c r="I238" s="7"/>
      <c r="K238" s="7"/>
      <c r="M238" s="7"/>
      <c r="O238" s="8"/>
    </row>
    <row r="239" spans="5:15" x14ac:dyDescent="0.25">
      <c r="E239" s="7"/>
      <c r="G239" s="7"/>
      <c r="I239" s="7"/>
      <c r="K239" s="7"/>
      <c r="M239" s="7"/>
      <c r="O239" s="8"/>
    </row>
    <row r="240" spans="5:15" x14ac:dyDescent="0.25">
      <c r="E240" s="7"/>
      <c r="G240" s="7"/>
      <c r="I240" s="7"/>
      <c r="K240" s="7"/>
      <c r="M240" s="7"/>
      <c r="O240" s="8"/>
    </row>
    <row r="241" spans="5:15" x14ac:dyDescent="0.25">
      <c r="E241" s="7"/>
      <c r="G241" s="7"/>
      <c r="I241" s="7"/>
      <c r="K241" s="7"/>
      <c r="M241" s="7"/>
      <c r="O241" s="8"/>
    </row>
    <row r="242" spans="5:15" x14ac:dyDescent="0.25">
      <c r="E242" s="7"/>
      <c r="G242" s="7"/>
      <c r="I242" s="7"/>
      <c r="K242" s="7"/>
      <c r="M242" s="7"/>
      <c r="O242" s="8"/>
    </row>
    <row r="243" spans="5:15" x14ac:dyDescent="0.25">
      <c r="E243" s="7"/>
      <c r="G243" s="7"/>
      <c r="I243" s="7"/>
      <c r="K243" s="7"/>
      <c r="M243" s="7"/>
      <c r="O243" s="8"/>
    </row>
    <row r="244" spans="5:15" x14ac:dyDescent="0.25">
      <c r="E244" s="7"/>
      <c r="G244" s="7"/>
      <c r="I244" s="7"/>
      <c r="K244" s="7"/>
      <c r="M244" s="7"/>
      <c r="O244" s="8"/>
    </row>
    <row r="245" spans="5:15" x14ac:dyDescent="0.25">
      <c r="E245" s="7"/>
      <c r="G245" s="7"/>
      <c r="I245" s="7"/>
      <c r="K245" s="7"/>
      <c r="M245" s="7"/>
      <c r="O245" s="8"/>
    </row>
    <row r="246" spans="5:15" x14ac:dyDescent="0.25">
      <c r="E246" s="7"/>
      <c r="G246" s="7"/>
      <c r="I246" s="7"/>
      <c r="K246" s="7"/>
      <c r="M246" s="7"/>
      <c r="O246" s="8"/>
    </row>
    <row r="247" spans="5:15" x14ac:dyDescent="0.25">
      <c r="E247" s="7"/>
      <c r="G247" s="7"/>
      <c r="I247" s="7"/>
      <c r="K247" s="7"/>
      <c r="M247" s="7"/>
      <c r="O247" s="8"/>
    </row>
    <row r="248" spans="5:15" x14ac:dyDescent="0.25">
      <c r="E248" s="7"/>
      <c r="G248" s="7"/>
      <c r="I248" s="7"/>
      <c r="K248" s="7"/>
      <c r="M248" s="7"/>
      <c r="O248" s="8"/>
    </row>
    <row r="249" spans="5:15" x14ac:dyDescent="0.25">
      <c r="E249" s="7"/>
      <c r="G249" s="7"/>
      <c r="I249" s="7"/>
      <c r="K249" s="7"/>
      <c r="M249" s="7"/>
      <c r="O249" s="8"/>
    </row>
    <row r="250" spans="5:15" x14ac:dyDescent="0.25">
      <c r="E250" s="7"/>
      <c r="G250" s="7"/>
      <c r="I250" s="7"/>
      <c r="K250" s="7"/>
      <c r="M250" s="7"/>
      <c r="O250" s="8"/>
    </row>
    <row r="251" spans="5:15" x14ac:dyDescent="0.25">
      <c r="E251" s="7"/>
      <c r="G251" s="7"/>
      <c r="I251" s="7"/>
      <c r="K251" s="7"/>
      <c r="M251" s="7"/>
      <c r="O251" s="8"/>
    </row>
    <row r="252" spans="5:15" x14ac:dyDescent="0.25">
      <c r="E252" s="7"/>
      <c r="G252" s="7"/>
      <c r="I252" s="7"/>
      <c r="K252" s="7"/>
      <c r="M252" s="7"/>
      <c r="O252" s="8"/>
    </row>
    <row r="253" spans="5:15" x14ac:dyDescent="0.25">
      <c r="E253" s="7"/>
      <c r="G253" s="7"/>
      <c r="I253" s="7"/>
      <c r="K253" s="7"/>
      <c r="M253" s="7"/>
      <c r="O253" s="8"/>
    </row>
    <row r="254" spans="5:15" x14ac:dyDescent="0.25">
      <c r="E254" s="7"/>
      <c r="G254" s="7"/>
      <c r="I254" s="7"/>
      <c r="K254" s="7"/>
      <c r="M254" s="7"/>
      <c r="O254" s="8"/>
    </row>
    <row r="255" spans="5:15" x14ac:dyDescent="0.25">
      <c r="E255" s="7"/>
      <c r="G255" s="7"/>
      <c r="I255" s="7"/>
      <c r="K255" s="7"/>
      <c r="M255" s="7"/>
      <c r="O255" s="8"/>
    </row>
    <row r="256" spans="5:15" x14ac:dyDescent="0.25">
      <c r="E256" s="7"/>
      <c r="G256" s="7"/>
      <c r="I256" s="7"/>
      <c r="K256" s="7"/>
      <c r="M256" s="7"/>
      <c r="O256" s="8"/>
    </row>
    <row r="257" spans="5:15" x14ac:dyDescent="0.25">
      <c r="E257" s="7"/>
      <c r="G257" s="7"/>
      <c r="I257" s="7"/>
      <c r="K257" s="7"/>
      <c r="M257" s="7"/>
      <c r="O257" s="8"/>
    </row>
    <row r="258" spans="5:15" x14ac:dyDescent="0.25">
      <c r="E258" s="7"/>
      <c r="G258" s="7"/>
      <c r="I258" s="7"/>
      <c r="K258" s="7"/>
      <c r="M258" s="7"/>
      <c r="O258" s="8"/>
    </row>
    <row r="259" spans="5:15" x14ac:dyDescent="0.25">
      <c r="E259" s="7"/>
      <c r="G259" s="7"/>
      <c r="I259" s="7"/>
      <c r="K259" s="7"/>
      <c r="M259" s="7"/>
      <c r="O259" s="8"/>
    </row>
    <row r="260" spans="5:15" x14ac:dyDescent="0.25">
      <c r="E260" s="7"/>
      <c r="G260" s="7"/>
      <c r="I260" s="7"/>
      <c r="K260" s="7"/>
      <c r="M260" s="7"/>
      <c r="O260" s="8"/>
    </row>
    <row r="261" spans="5:15" x14ac:dyDescent="0.25">
      <c r="E261" s="7"/>
      <c r="G261" s="7"/>
      <c r="I261" s="7"/>
      <c r="K261" s="7"/>
      <c r="M261" s="7"/>
      <c r="O261" s="8"/>
    </row>
    <row r="262" spans="5:15" x14ac:dyDescent="0.25">
      <c r="E262" s="7"/>
      <c r="G262" s="7"/>
      <c r="I262" s="7"/>
      <c r="K262" s="7"/>
      <c r="M262" s="7"/>
      <c r="O262" s="8"/>
    </row>
    <row r="263" spans="5:15" x14ac:dyDescent="0.25">
      <c r="E263" s="7"/>
      <c r="G263" s="7"/>
      <c r="I263" s="7"/>
      <c r="K263" s="7"/>
      <c r="M263" s="7"/>
      <c r="O263" s="8"/>
    </row>
    <row r="264" spans="5:15" x14ac:dyDescent="0.25">
      <c r="E264" s="7"/>
      <c r="G264" s="7"/>
      <c r="I264" s="7"/>
      <c r="K264" s="7"/>
      <c r="M264" s="7"/>
      <c r="O264" s="8"/>
    </row>
    <row r="265" spans="5:15" x14ac:dyDescent="0.25">
      <c r="E265" s="7"/>
      <c r="G265" s="7"/>
      <c r="I265" s="7"/>
      <c r="K265" s="7"/>
      <c r="M265" s="7"/>
      <c r="O265" s="8"/>
    </row>
    <row r="266" spans="5:15" x14ac:dyDescent="0.25">
      <c r="E266" s="7"/>
      <c r="G266" s="7"/>
      <c r="I266" s="7"/>
      <c r="K266" s="7"/>
      <c r="M266" s="7"/>
      <c r="O266" s="8"/>
    </row>
    <row r="267" spans="5:15" x14ac:dyDescent="0.25">
      <c r="E267" s="7"/>
      <c r="G267" s="7"/>
      <c r="I267" s="7"/>
      <c r="K267" s="7"/>
      <c r="M267" s="7"/>
      <c r="O267" s="8"/>
    </row>
    <row r="268" spans="5:15" x14ac:dyDescent="0.25">
      <c r="E268" s="7"/>
      <c r="G268" s="7"/>
      <c r="I268" s="7"/>
      <c r="K268" s="7"/>
      <c r="M268" s="7"/>
      <c r="O268" s="8"/>
    </row>
    <row r="269" spans="5:15" x14ac:dyDescent="0.25">
      <c r="E269" s="7"/>
      <c r="G269" s="7"/>
      <c r="I269" s="7"/>
      <c r="K269" s="7"/>
      <c r="M269" s="7"/>
      <c r="O269" s="8"/>
    </row>
    <row r="270" spans="5:15" x14ac:dyDescent="0.25">
      <c r="E270" s="7"/>
      <c r="G270" s="7"/>
      <c r="I270" s="7"/>
      <c r="K270" s="7"/>
      <c r="M270" s="7"/>
      <c r="O270" s="8"/>
    </row>
    <row r="271" spans="5:15" x14ac:dyDescent="0.25">
      <c r="E271" s="7"/>
      <c r="G271" s="7"/>
      <c r="I271" s="7"/>
      <c r="K271" s="7"/>
      <c r="M271" s="7"/>
      <c r="O271" s="8"/>
    </row>
    <row r="272" spans="5:15" x14ac:dyDescent="0.25">
      <c r="E272" s="7"/>
      <c r="G272" s="7"/>
      <c r="I272" s="7"/>
      <c r="K272" s="7"/>
      <c r="M272" s="7"/>
      <c r="O272" s="8"/>
    </row>
    <row r="273" spans="5:15" x14ac:dyDescent="0.25">
      <c r="E273" s="7"/>
      <c r="G273" s="7"/>
      <c r="I273" s="7"/>
      <c r="K273" s="7"/>
      <c r="M273" s="7"/>
      <c r="O273" s="8"/>
    </row>
    <row r="274" spans="5:15" x14ac:dyDescent="0.25">
      <c r="E274" s="7"/>
      <c r="G274" s="7"/>
      <c r="I274" s="7"/>
      <c r="K274" s="7"/>
      <c r="M274" s="7"/>
      <c r="O274" s="8"/>
    </row>
    <row r="275" spans="5:15" x14ac:dyDescent="0.25">
      <c r="E275" s="7"/>
      <c r="G275" s="7"/>
      <c r="I275" s="7"/>
      <c r="K275" s="7"/>
      <c r="M275" s="7"/>
      <c r="O275" s="8"/>
    </row>
    <row r="276" spans="5:15" x14ac:dyDescent="0.25">
      <c r="E276" s="7"/>
      <c r="G276" s="7"/>
      <c r="I276" s="7"/>
      <c r="K276" s="7"/>
      <c r="M276" s="7"/>
      <c r="O276" s="8"/>
    </row>
    <row r="277" spans="5:15" x14ac:dyDescent="0.25">
      <c r="E277" s="7"/>
      <c r="G277" s="7"/>
      <c r="I277" s="7"/>
      <c r="K277" s="7"/>
      <c r="M277" s="7"/>
      <c r="O277" s="8"/>
    </row>
    <row r="278" spans="5:15" x14ac:dyDescent="0.25">
      <c r="E278" s="7"/>
      <c r="G278" s="7"/>
      <c r="I278" s="7"/>
      <c r="K278" s="7"/>
      <c r="M278" s="7"/>
      <c r="O278" s="8"/>
    </row>
    <row r="279" spans="5:15" x14ac:dyDescent="0.25">
      <c r="E279" s="7"/>
      <c r="G279" s="7"/>
      <c r="I279" s="7"/>
      <c r="K279" s="7"/>
      <c r="M279" s="7"/>
      <c r="O279" s="8"/>
    </row>
    <row r="280" spans="5:15" x14ac:dyDescent="0.25">
      <c r="E280" s="7"/>
      <c r="G280" s="7"/>
      <c r="I280" s="7"/>
      <c r="K280" s="7"/>
      <c r="M280" s="7"/>
      <c r="O280" s="8"/>
    </row>
    <row r="281" spans="5:15" x14ac:dyDescent="0.25">
      <c r="E281" s="7"/>
      <c r="G281" s="7"/>
      <c r="I281" s="7"/>
      <c r="K281" s="7"/>
      <c r="M281" s="7"/>
      <c r="O281" s="8"/>
    </row>
    <row r="282" spans="5:15" x14ac:dyDescent="0.25">
      <c r="E282" s="7"/>
      <c r="G282" s="7"/>
      <c r="I282" s="7"/>
      <c r="K282" s="7"/>
      <c r="M282" s="7"/>
      <c r="O282" s="8"/>
    </row>
    <row r="283" spans="5:15" x14ac:dyDescent="0.25">
      <c r="E283" s="7"/>
      <c r="G283" s="7"/>
      <c r="I283" s="7"/>
      <c r="K283" s="7"/>
      <c r="M283" s="7"/>
      <c r="O283" s="8"/>
    </row>
    <row r="284" spans="5:15" x14ac:dyDescent="0.25">
      <c r="E284" s="7"/>
      <c r="G284" s="7"/>
      <c r="I284" s="7"/>
      <c r="K284" s="7"/>
      <c r="M284" s="7"/>
      <c r="O284" s="8"/>
    </row>
    <row r="285" spans="5:15" x14ac:dyDescent="0.25">
      <c r="E285" s="7"/>
      <c r="G285" s="7"/>
      <c r="I285" s="7"/>
      <c r="K285" s="7"/>
      <c r="M285" s="7"/>
      <c r="O285" s="8"/>
    </row>
    <row r="286" spans="5:15" x14ac:dyDescent="0.25">
      <c r="E286" s="7"/>
      <c r="G286" s="7"/>
      <c r="I286" s="7"/>
      <c r="K286" s="7"/>
      <c r="M286" s="7"/>
      <c r="O286" s="8"/>
    </row>
    <row r="287" spans="5:15" x14ac:dyDescent="0.25">
      <c r="E287" s="7"/>
      <c r="G287" s="7"/>
      <c r="I287" s="7"/>
      <c r="K287" s="7"/>
      <c r="M287" s="7"/>
      <c r="O287" s="8"/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946D4-F61A-41F8-86DB-AA82B3D99D83}">
  <dimension ref="A1:M49"/>
  <sheetViews>
    <sheetView topLeftCell="A26" workbookViewId="0">
      <selection activeCell="B6" sqref="B6:M49"/>
    </sheetView>
  </sheetViews>
  <sheetFormatPr defaultColWidth="9.21875" defaultRowHeight="13.2" x14ac:dyDescent="0.25"/>
  <cols>
    <col min="1" max="1" width="20.77734375" customWidth="1"/>
    <col min="2" max="2" width="14.44140625" customWidth="1"/>
    <col min="257" max="257" width="20.77734375" customWidth="1"/>
    <col min="258" max="258" width="14.44140625" customWidth="1"/>
    <col min="513" max="513" width="20.77734375" customWidth="1"/>
    <col min="514" max="514" width="14.44140625" customWidth="1"/>
    <col min="769" max="769" width="20.77734375" customWidth="1"/>
    <col min="770" max="770" width="14.44140625" customWidth="1"/>
    <col min="1025" max="1025" width="20.77734375" customWidth="1"/>
    <col min="1026" max="1026" width="14.44140625" customWidth="1"/>
    <col min="1281" max="1281" width="20.77734375" customWidth="1"/>
    <col min="1282" max="1282" width="14.44140625" customWidth="1"/>
    <col min="1537" max="1537" width="20.77734375" customWidth="1"/>
    <col min="1538" max="1538" width="14.44140625" customWidth="1"/>
    <col min="1793" max="1793" width="20.77734375" customWidth="1"/>
    <col min="1794" max="1794" width="14.44140625" customWidth="1"/>
    <col min="2049" max="2049" width="20.77734375" customWidth="1"/>
    <col min="2050" max="2050" width="14.44140625" customWidth="1"/>
    <col min="2305" max="2305" width="20.77734375" customWidth="1"/>
    <col min="2306" max="2306" width="14.44140625" customWidth="1"/>
    <col min="2561" max="2561" width="20.77734375" customWidth="1"/>
    <col min="2562" max="2562" width="14.44140625" customWidth="1"/>
    <col min="2817" max="2817" width="20.77734375" customWidth="1"/>
    <col min="2818" max="2818" width="14.44140625" customWidth="1"/>
    <col min="3073" max="3073" width="20.77734375" customWidth="1"/>
    <col min="3074" max="3074" width="14.44140625" customWidth="1"/>
    <col min="3329" max="3329" width="20.77734375" customWidth="1"/>
    <col min="3330" max="3330" width="14.44140625" customWidth="1"/>
    <col min="3585" max="3585" width="20.77734375" customWidth="1"/>
    <col min="3586" max="3586" width="14.44140625" customWidth="1"/>
    <col min="3841" max="3841" width="20.77734375" customWidth="1"/>
    <col min="3842" max="3842" width="14.44140625" customWidth="1"/>
    <col min="4097" max="4097" width="20.77734375" customWidth="1"/>
    <col min="4098" max="4098" width="14.44140625" customWidth="1"/>
    <col min="4353" max="4353" width="20.77734375" customWidth="1"/>
    <col min="4354" max="4354" width="14.44140625" customWidth="1"/>
    <col min="4609" max="4609" width="20.77734375" customWidth="1"/>
    <col min="4610" max="4610" width="14.44140625" customWidth="1"/>
    <col min="4865" max="4865" width="20.77734375" customWidth="1"/>
    <col min="4866" max="4866" width="14.44140625" customWidth="1"/>
    <col min="5121" max="5121" width="20.77734375" customWidth="1"/>
    <col min="5122" max="5122" width="14.44140625" customWidth="1"/>
    <col min="5377" max="5377" width="20.77734375" customWidth="1"/>
    <col min="5378" max="5378" width="14.44140625" customWidth="1"/>
    <col min="5633" max="5633" width="20.77734375" customWidth="1"/>
    <col min="5634" max="5634" width="14.44140625" customWidth="1"/>
    <col min="5889" max="5889" width="20.77734375" customWidth="1"/>
    <col min="5890" max="5890" width="14.44140625" customWidth="1"/>
    <col min="6145" max="6145" width="20.77734375" customWidth="1"/>
    <col min="6146" max="6146" width="14.44140625" customWidth="1"/>
    <col min="6401" max="6401" width="20.77734375" customWidth="1"/>
    <col min="6402" max="6402" width="14.44140625" customWidth="1"/>
    <col min="6657" max="6657" width="20.77734375" customWidth="1"/>
    <col min="6658" max="6658" width="14.44140625" customWidth="1"/>
    <col min="6913" max="6913" width="20.77734375" customWidth="1"/>
    <col min="6914" max="6914" width="14.44140625" customWidth="1"/>
    <col min="7169" max="7169" width="20.77734375" customWidth="1"/>
    <col min="7170" max="7170" width="14.44140625" customWidth="1"/>
    <col min="7425" max="7425" width="20.77734375" customWidth="1"/>
    <col min="7426" max="7426" width="14.44140625" customWidth="1"/>
    <col min="7681" max="7681" width="20.77734375" customWidth="1"/>
    <col min="7682" max="7682" width="14.44140625" customWidth="1"/>
    <col min="7937" max="7937" width="20.77734375" customWidth="1"/>
    <col min="7938" max="7938" width="14.44140625" customWidth="1"/>
    <col min="8193" max="8193" width="20.77734375" customWidth="1"/>
    <col min="8194" max="8194" width="14.44140625" customWidth="1"/>
    <col min="8449" max="8449" width="20.77734375" customWidth="1"/>
    <col min="8450" max="8450" width="14.44140625" customWidth="1"/>
    <col min="8705" max="8705" width="20.77734375" customWidth="1"/>
    <col min="8706" max="8706" width="14.44140625" customWidth="1"/>
    <col min="8961" max="8961" width="20.77734375" customWidth="1"/>
    <col min="8962" max="8962" width="14.44140625" customWidth="1"/>
    <col min="9217" max="9217" width="20.77734375" customWidth="1"/>
    <col min="9218" max="9218" width="14.44140625" customWidth="1"/>
    <col min="9473" max="9473" width="20.77734375" customWidth="1"/>
    <col min="9474" max="9474" width="14.44140625" customWidth="1"/>
    <col min="9729" max="9729" width="20.77734375" customWidth="1"/>
    <col min="9730" max="9730" width="14.44140625" customWidth="1"/>
    <col min="9985" max="9985" width="20.77734375" customWidth="1"/>
    <col min="9986" max="9986" width="14.44140625" customWidth="1"/>
    <col min="10241" max="10241" width="20.77734375" customWidth="1"/>
    <col min="10242" max="10242" width="14.44140625" customWidth="1"/>
    <col min="10497" max="10497" width="20.77734375" customWidth="1"/>
    <col min="10498" max="10498" width="14.44140625" customWidth="1"/>
    <col min="10753" max="10753" width="20.77734375" customWidth="1"/>
    <col min="10754" max="10754" width="14.44140625" customWidth="1"/>
    <col min="11009" max="11009" width="20.77734375" customWidth="1"/>
    <col min="11010" max="11010" width="14.44140625" customWidth="1"/>
    <col min="11265" max="11265" width="20.77734375" customWidth="1"/>
    <col min="11266" max="11266" width="14.44140625" customWidth="1"/>
    <col min="11521" max="11521" width="20.77734375" customWidth="1"/>
    <col min="11522" max="11522" width="14.44140625" customWidth="1"/>
    <col min="11777" max="11777" width="20.77734375" customWidth="1"/>
    <col min="11778" max="11778" width="14.44140625" customWidth="1"/>
    <col min="12033" max="12033" width="20.77734375" customWidth="1"/>
    <col min="12034" max="12034" width="14.44140625" customWidth="1"/>
    <col min="12289" max="12289" width="20.77734375" customWidth="1"/>
    <col min="12290" max="12290" width="14.44140625" customWidth="1"/>
    <col min="12545" max="12545" width="20.77734375" customWidth="1"/>
    <col min="12546" max="12546" width="14.44140625" customWidth="1"/>
    <col min="12801" max="12801" width="20.77734375" customWidth="1"/>
    <col min="12802" max="12802" width="14.44140625" customWidth="1"/>
    <col min="13057" max="13057" width="20.77734375" customWidth="1"/>
    <col min="13058" max="13058" width="14.44140625" customWidth="1"/>
    <col min="13313" max="13313" width="20.77734375" customWidth="1"/>
    <col min="13314" max="13314" width="14.44140625" customWidth="1"/>
    <col min="13569" max="13569" width="20.77734375" customWidth="1"/>
    <col min="13570" max="13570" width="14.44140625" customWidth="1"/>
    <col min="13825" max="13825" width="20.77734375" customWidth="1"/>
    <col min="13826" max="13826" width="14.44140625" customWidth="1"/>
    <col min="14081" max="14081" width="20.77734375" customWidth="1"/>
    <col min="14082" max="14082" width="14.44140625" customWidth="1"/>
    <col min="14337" max="14337" width="20.77734375" customWidth="1"/>
    <col min="14338" max="14338" width="14.44140625" customWidth="1"/>
    <col min="14593" max="14593" width="20.77734375" customWidth="1"/>
    <col min="14594" max="14594" width="14.44140625" customWidth="1"/>
    <col min="14849" max="14849" width="20.77734375" customWidth="1"/>
    <col min="14850" max="14850" width="14.44140625" customWidth="1"/>
    <col min="15105" max="15105" width="20.77734375" customWidth="1"/>
    <col min="15106" max="15106" width="14.44140625" customWidth="1"/>
    <col min="15361" max="15361" width="20.77734375" customWidth="1"/>
    <col min="15362" max="15362" width="14.44140625" customWidth="1"/>
    <col min="15617" max="15617" width="20.77734375" customWidth="1"/>
    <col min="15618" max="15618" width="14.44140625" customWidth="1"/>
    <col min="15873" max="15873" width="20.77734375" customWidth="1"/>
    <col min="15874" max="15874" width="14.44140625" customWidth="1"/>
    <col min="16129" max="16129" width="20.77734375" customWidth="1"/>
    <col min="16130" max="16130" width="14.44140625" customWidth="1"/>
  </cols>
  <sheetData>
    <row r="1" spans="1:13" ht="12.75" customHeight="1" x14ac:dyDescent="0.25"/>
    <row r="2" spans="1:13" x14ac:dyDescent="0.25">
      <c r="A2" t="s">
        <v>42</v>
      </c>
      <c r="B2" s="2" t="s">
        <v>0</v>
      </c>
      <c r="C2" s="2" t="s">
        <v>1</v>
      </c>
      <c r="D2" s="5" t="s">
        <v>2</v>
      </c>
      <c r="E2" s="5" t="s">
        <v>3</v>
      </c>
      <c r="F2" s="3" t="s">
        <v>4</v>
      </c>
      <c r="G2" s="3" t="s">
        <v>3</v>
      </c>
      <c r="H2" s="3" t="s">
        <v>4</v>
      </c>
      <c r="I2" s="3" t="s">
        <v>3</v>
      </c>
      <c r="J2" s="3" t="s">
        <v>4</v>
      </c>
      <c r="K2" s="3" t="s">
        <v>3</v>
      </c>
      <c r="L2" s="3" t="s">
        <v>4</v>
      </c>
      <c r="M2" s="4" t="s">
        <v>3</v>
      </c>
    </row>
    <row r="3" spans="1:13" x14ac:dyDescent="0.25">
      <c r="A3" t="s">
        <v>5</v>
      </c>
      <c r="B3" s="1" t="s">
        <v>5</v>
      </c>
      <c r="C3" s="1" t="s">
        <v>5</v>
      </c>
      <c r="D3" s="6" t="s">
        <v>6</v>
      </c>
      <c r="E3" s="6" t="s">
        <v>7</v>
      </c>
      <c r="F3" s="3" t="s">
        <v>6</v>
      </c>
      <c r="G3" s="3" t="s">
        <v>7</v>
      </c>
      <c r="H3" s="3" t="s">
        <v>6</v>
      </c>
      <c r="I3" s="3" t="s">
        <v>7</v>
      </c>
      <c r="J3" s="3" t="s">
        <v>6</v>
      </c>
      <c r="K3" s="3" t="s">
        <v>7</v>
      </c>
      <c r="L3" s="3" t="s">
        <v>6</v>
      </c>
      <c r="M3" s="4" t="s">
        <v>7</v>
      </c>
    </row>
    <row r="4" spans="1:13" x14ac:dyDescent="0.25">
      <c r="A4" t="s">
        <v>5</v>
      </c>
      <c r="B4" s="34" t="s">
        <v>5</v>
      </c>
      <c r="C4" s="34" t="s">
        <v>5</v>
      </c>
      <c r="D4" s="35" t="s">
        <v>8</v>
      </c>
      <c r="E4" s="35" t="s">
        <v>8</v>
      </c>
      <c r="F4" s="3" t="s">
        <v>8</v>
      </c>
      <c r="G4" s="3" t="s">
        <v>8</v>
      </c>
      <c r="H4" s="3" t="s">
        <v>8</v>
      </c>
      <c r="I4" s="3" t="s">
        <v>8</v>
      </c>
      <c r="J4" s="3" t="s">
        <v>8</v>
      </c>
      <c r="K4" s="3" t="s">
        <v>8</v>
      </c>
      <c r="L4" s="3" t="s">
        <v>8</v>
      </c>
      <c r="M4" s="4" t="s">
        <v>8</v>
      </c>
    </row>
    <row r="5" spans="1:13" x14ac:dyDescent="0.25">
      <c r="A5" t="s">
        <v>5</v>
      </c>
      <c r="B5" s="1" t="s">
        <v>5</v>
      </c>
      <c r="C5" s="1" t="s">
        <v>5</v>
      </c>
      <c r="D5" s="6" t="s">
        <v>12</v>
      </c>
      <c r="E5" s="6" t="s">
        <v>12</v>
      </c>
      <c r="F5" s="3" t="s">
        <v>13</v>
      </c>
      <c r="G5" s="3" t="s">
        <v>13</v>
      </c>
      <c r="H5" s="3" t="s">
        <v>14</v>
      </c>
      <c r="I5" s="3" t="s">
        <v>14</v>
      </c>
      <c r="J5" s="3" t="s">
        <v>15</v>
      </c>
      <c r="K5" s="3" t="s">
        <v>15</v>
      </c>
      <c r="L5" s="3" t="s">
        <v>16</v>
      </c>
      <c r="M5" s="4" t="s">
        <v>16</v>
      </c>
    </row>
    <row r="6" spans="1:13" x14ac:dyDescent="0.25">
      <c r="A6" s="36">
        <v>45432.508020833331</v>
      </c>
      <c r="B6" s="21">
        <v>1</v>
      </c>
      <c r="C6" s="21" t="s">
        <v>19</v>
      </c>
      <c r="D6" s="24">
        <v>4.5819920767010149</v>
      </c>
      <c r="E6" s="25">
        <v>15.295657056030759</v>
      </c>
      <c r="F6" s="37" t="s">
        <v>20</v>
      </c>
      <c r="G6" s="38" t="s">
        <v>20</v>
      </c>
      <c r="H6" s="37">
        <v>0.24117436243579138</v>
      </c>
      <c r="I6" s="38">
        <v>1.1996224145068084</v>
      </c>
      <c r="J6" s="37">
        <v>1.6495523816823969</v>
      </c>
      <c r="K6" s="38">
        <v>1.8555137575087943</v>
      </c>
      <c r="L6" s="37">
        <v>2.5188811264892856</v>
      </c>
      <c r="M6" s="39">
        <v>7.1766174590134346</v>
      </c>
    </row>
    <row r="7" spans="1:13" x14ac:dyDescent="0.25">
      <c r="A7" s="36">
        <v>45432.520787037036</v>
      </c>
      <c r="B7" s="21">
        <v>2</v>
      </c>
      <c r="C7" s="21" t="s">
        <v>24</v>
      </c>
      <c r="D7" s="24">
        <v>29.026540020980715</v>
      </c>
      <c r="E7" s="25">
        <v>99.978741306008914</v>
      </c>
      <c r="F7" s="26">
        <v>4.8749279553944742</v>
      </c>
      <c r="G7" s="27">
        <v>30.726149828666319</v>
      </c>
      <c r="H7" s="26">
        <v>5.7904940071202651</v>
      </c>
      <c r="I7" s="27">
        <v>30.030894787335239</v>
      </c>
      <c r="J7" s="26">
        <v>52.243879417794652</v>
      </c>
      <c r="K7" s="27">
        <v>60.002833482102268</v>
      </c>
      <c r="L7" s="26">
        <v>34.638057033465543</v>
      </c>
      <c r="M7" s="28">
        <v>99.987406256032585</v>
      </c>
    </row>
    <row r="8" spans="1:13" x14ac:dyDescent="0.25">
      <c r="A8" s="36">
        <v>45432.533483796295</v>
      </c>
      <c r="B8" s="21">
        <v>3</v>
      </c>
      <c r="C8" s="21" t="s">
        <v>25</v>
      </c>
      <c r="D8" s="24">
        <v>8.7289890565788149</v>
      </c>
      <c r="E8" s="25">
        <v>29.302620057817293</v>
      </c>
      <c r="F8" s="26">
        <v>2.0788960108292796</v>
      </c>
      <c r="G8" s="27">
        <v>9.1815654679304721</v>
      </c>
      <c r="H8" s="26">
        <v>1.7535783096185522</v>
      </c>
      <c r="I8" s="27">
        <v>8.8658293989758388</v>
      </c>
      <c r="J8" s="26">
        <v>15.917973716299205</v>
      </c>
      <c r="K8" s="27">
        <v>17.991363723799704</v>
      </c>
      <c r="L8" s="26">
        <v>10.447104334329559</v>
      </c>
      <c r="M8" s="28">
        <v>30.045455436341491</v>
      </c>
    </row>
    <row r="9" spans="1:13" x14ac:dyDescent="0.25">
      <c r="A9" s="36">
        <v>45432.54619212963</v>
      </c>
      <c r="B9" s="21">
        <v>4</v>
      </c>
      <c r="C9" s="21" t="s">
        <v>26</v>
      </c>
      <c r="D9" s="24">
        <v>2.6057087682322289</v>
      </c>
      <c r="E9" s="25">
        <v>8.6689365172438269</v>
      </c>
      <c r="F9" s="26">
        <v>0.79253064592102018</v>
      </c>
      <c r="G9" s="27">
        <v>3.179446527272618</v>
      </c>
      <c r="H9" s="26">
        <v>0.5595478092291184</v>
      </c>
      <c r="I9" s="27">
        <v>2.8022364618532394</v>
      </c>
      <c r="J9" s="26">
        <v>4.7946311025504622</v>
      </c>
      <c r="K9" s="27">
        <v>5.3952177390687375</v>
      </c>
      <c r="L9" s="26">
        <v>3.1486587801184873</v>
      </c>
      <c r="M9" s="28">
        <v>8.9922385289972304</v>
      </c>
    </row>
    <row r="10" spans="1:13" x14ac:dyDescent="0.25">
      <c r="A10" s="36">
        <v>45432.558900462966</v>
      </c>
      <c r="B10" s="21">
        <v>5</v>
      </c>
      <c r="C10" s="21" t="s">
        <v>27</v>
      </c>
      <c r="D10" s="24">
        <v>0.77690261370712244</v>
      </c>
      <c r="E10" s="25">
        <v>2.5640411303122987</v>
      </c>
      <c r="F10" s="26">
        <v>0.26828172655596655</v>
      </c>
      <c r="G10" s="27">
        <v>0.99012917003779677</v>
      </c>
      <c r="H10" s="26">
        <v>0.15694797936849395</v>
      </c>
      <c r="I10" s="27">
        <v>0.77662677181634854</v>
      </c>
      <c r="J10" s="26">
        <v>1.4487799956830214</v>
      </c>
      <c r="K10" s="27">
        <v>1.6298720300641396</v>
      </c>
      <c r="L10" s="26">
        <v>0.96334179309902002</v>
      </c>
      <c r="M10" s="28">
        <v>2.6927776298761454</v>
      </c>
    </row>
    <row r="11" spans="1:13" x14ac:dyDescent="0.25">
      <c r="A11" s="36">
        <v>45432.571597222224</v>
      </c>
      <c r="B11" s="21">
        <v>6</v>
      </c>
      <c r="C11" s="21" t="s">
        <v>28</v>
      </c>
      <c r="D11" s="24">
        <v>0.23788242732391776</v>
      </c>
      <c r="E11" s="25">
        <v>0.76965074313761084</v>
      </c>
      <c r="F11" s="26">
        <v>8.7301864461235959E-2</v>
      </c>
      <c r="G11" s="27">
        <v>0.26158348855580593</v>
      </c>
      <c r="H11" s="26">
        <v>4.4341765546499559E-2</v>
      </c>
      <c r="I11" s="27">
        <v>0.21174051694367982</v>
      </c>
      <c r="J11" s="26">
        <v>0.43225371463590717</v>
      </c>
      <c r="K11" s="27">
        <v>0.48802191573654641</v>
      </c>
      <c r="L11" s="26">
        <v>0.30094056684204629</v>
      </c>
      <c r="M11" s="28">
        <v>0.78371428062511683</v>
      </c>
    </row>
    <row r="12" spans="1:13" x14ac:dyDescent="0.25">
      <c r="A12" s="36">
        <v>45432.584317129629</v>
      </c>
      <c r="B12" s="21">
        <v>7</v>
      </c>
      <c r="C12" s="21" t="s">
        <v>29</v>
      </c>
      <c r="D12" s="24">
        <v>8.4093362113896106E-2</v>
      </c>
      <c r="E12" s="25">
        <v>0.25810075625602702</v>
      </c>
      <c r="F12" s="26">
        <v>3.0165323189807081E-2</v>
      </c>
      <c r="G12" s="27">
        <v>3.4261249957861138E-2</v>
      </c>
      <c r="H12" s="26">
        <v>1.7263201514911876E-2</v>
      </c>
      <c r="I12" s="27">
        <v>7.6009883741410017E-2</v>
      </c>
      <c r="J12" s="26">
        <v>0.12643708432366105</v>
      </c>
      <c r="K12" s="27">
        <v>0.14469534891591901</v>
      </c>
      <c r="L12" s="26">
        <v>0.11623102888042383</v>
      </c>
      <c r="M12" s="28">
        <v>0.25140770302333687</v>
      </c>
    </row>
    <row r="13" spans="1:13" x14ac:dyDescent="0.25">
      <c r="A13" s="36">
        <v>45432.597002314818</v>
      </c>
      <c r="B13" s="21">
        <v>8</v>
      </c>
      <c r="C13" s="21" t="s">
        <v>30</v>
      </c>
      <c r="D13" s="24">
        <v>1.3314099663657552E-2</v>
      </c>
      <c r="E13" s="25">
        <v>2.2728334110748684E-2</v>
      </c>
      <c r="F13" s="26" t="s">
        <v>20</v>
      </c>
      <c r="G13" s="27" t="s">
        <v>20</v>
      </c>
      <c r="H13" s="26">
        <v>4.3686665563048652E-3</v>
      </c>
      <c r="I13" s="27">
        <v>1.139109710918366E-2</v>
      </c>
      <c r="J13" s="26">
        <v>3.4677390848646761E-3</v>
      </c>
      <c r="K13" s="27">
        <v>6.6683418221393839E-3</v>
      </c>
      <c r="L13" s="26">
        <v>2.8101815956755108E-2</v>
      </c>
      <c r="M13" s="28" t="s">
        <v>20</v>
      </c>
    </row>
    <row r="14" spans="1:13" x14ac:dyDescent="0.25">
      <c r="A14" s="36">
        <v>45432.610300925924</v>
      </c>
      <c r="B14" s="21">
        <v>9</v>
      </c>
      <c r="C14" s="21" t="s">
        <v>31</v>
      </c>
      <c r="D14" s="24">
        <v>0.23534846008177596</v>
      </c>
      <c r="E14" s="25">
        <v>0.76122050580801948</v>
      </c>
      <c r="F14" s="26">
        <v>0.11089962265807213</v>
      </c>
      <c r="G14" s="27">
        <v>0.35583912609422103</v>
      </c>
      <c r="H14" s="26">
        <v>4.1348815622107599E-2</v>
      </c>
      <c r="I14" s="27">
        <v>0.19673636872388645</v>
      </c>
      <c r="J14" s="26">
        <v>0.42457085421696678</v>
      </c>
      <c r="K14" s="27">
        <v>0.47939562154581578</v>
      </c>
      <c r="L14" s="26">
        <v>0.30985242837078786</v>
      </c>
      <c r="M14" s="28">
        <v>0.80939735786807376</v>
      </c>
    </row>
    <row r="15" spans="1:13" x14ac:dyDescent="0.25">
      <c r="A15" s="36">
        <v>45432.622997685183</v>
      </c>
      <c r="B15" s="21">
        <v>10</v>
      </c>
      <c r="C15" s="21" t="s">
        <v>31</v>
      </c>
      <c r="D15" s="24">
        <v>0.23503562519934826</v>
      </c>
      <c r="E15" s="25">
        <v>0.76017974113260711</v>
      </c>
      <c r="F15" s="26">
        <v>9.8634571749495165E-2</v>
      </c>
      <c r="G15" s="27">
        <v>0.30682211266778792</v>
      </c>
      <c r="H15" s="26">
        <v>4.9447633402072429E-2</v>
      </c>
      <c r="I15" s="27">
        <v>0.23733825200602107</v>
      </c>
      <c r="J15" s="26">
        <v>0.41261742389013223</v>
      </c>
      <c r="K15" s="27">
        <v>0.46597445539610949</v>
      </c>
      <c r="L15" s="26">
        <v>0.2884407260467074</v>
      </c>
      <c r="M15" s="28">
        <v>0.74769107195828033</v>
      </c>
    </row>
    <row r="16" spans="1:13" x14ac:dyDescent="0.25">
      <c r="A16" s="36">
        <v>45432.635694444441</v>
      </c>
      <c r="B16" s="21">
        <v>11</v>
      </c>
      <c r="C16" s="21" t="s">
        <v>31</v>
      </c>
      <c r="D16" s="24">
        <v>0.23440808735694241</v>
      </c>
      <c r="E16" s="25">
        <v>0.75809199918609294</v>
      </c>
      <c r="F16" s="26">
        <v>9.0795687761052499E-2</v>
      </c>
      <c r="G16" s="27">
        <v>0.27552500994272783</v>
      </c>
      <c r="H16" s="26">
        <v>4.8641348771216175E-2</v>
      </c>
      <c r="I16" s="27">
        <v>0.23329592904754132</v>
      </c>
      <c r="J16" s="26">
        <v>0.40672458972527253</v>
      </c>
      <c r="K16" s="27">
        <v>0.45935810306100694</v>
      </c>
      <c r="L16" s="26">
        <v>0.2792004596134694</v>
      </c>
      <c r="M16" s="28">
        <v>0.72106165093818353</v>
      </c>
    </row>
    <row r="17" spans="1:13" x14ac:dyDescent="0.25">
      <c r="A17" s="36">
        <v>45432.648402777777</v>
      </c>
      <c r="B17" s="21">
        <v>12</v>
      </c>
      <c r="C17" s="21" t="s">
        <v>43</v>
      </c>
      <c r="D17" s="24">
        <v>49.302863229401652</v>
      </c>
      <c r="E17" s="25">
        <v>174.53245169062299</v>
      </c>
      <c r="F17" s="26" t="s">
        <v>20</v>
      </c>
      <c r="G17" s="27" t="s">
        <v>20</v>
      </c>
      <c r="H17" s="26">
        <v>0.95865850088542737</v>
      </c>
      <c r="I17" s="27">
        <v>4.8196097612369631</v>
      </c>
      <c r="J17" s="26">
        <v>11.861822604290893</v>
      </c>
      <c r="K17" s="27">
        <v>13.384100852839122</v>
      </c>
      <c r="L17" s="26">
        <v>33.702306123148794</v>
      </c>
      <c r="M17" s="28">
        <v>97.277321361646941</v>
      </c>
    </row>
    <row r="18" spans="1:13" x14ac:dyDescent="0.25">
      <c r="A18" s="36">
        <v>45432.661099537036</v>
      </c>
      <c r="B18" s="21">
        <v>13</v>
      </c>
      <c r="C18" s="21" t="s">
        <v>44</v>
      </c>
      <c r="D18" s="24">
        <v>66.602471963269892</v>
      </c>
      <c r="E18" s="25">
        <v>241.81917641924565</v>
      </c>
      <c r="F18" s="26" t="s">
        <v>20</v>
      </c>
      <c r="G18" s="27" t="s">
        <v>20</v>
      </c>
      <c r="H18" s="26">
        <v>1.665080345479985</v>
      </c>
      <c r="I18" s="27">
        <v>8.4134870473853276</v>
      </c>
      <c r="J18" s="26">
        <v>18.390120143632906</v>
      </c>
      <c r="K18" s="27">
        <v>20.807406734177057</v>
      </c>
      <c r="L18" s="26">
        <v>15.726282261180936</v>
      </c>
      <c r="M18" s="28">
        <v>45.287796160205687</v>
      </c>
    </row>
    <row r="19" spans="1:13" x14ac:dyDescent="0.25">
      <c r="A19" s="36">
        <v>45432.673796296294</v>
      </c>
      <c r="B19" s="21">
        <v>14</v>
      </c>
      <c r="C19" s="21" t="s">
        <v>45</v>
      </c>
      <c r="D19" s="24">
        <v>22.234172702124994</v>
      </c>
      <c r="E19" s="25">
        <v>75.918373148561813</v>
      </c>
      <c r="F19" s="26">
        <v>5.0184182065574234E-2</v>
      </c>
      <c r="G19" s="27">
        <v>0.11376436590002945</v>
      </c>
      <c r="H19" s="26">
        <v>0.64952378645084408</v>
      </c>
      <c r="I19" s="27">
        <v>3.2562207661631124</v>
      </c>
      <c r="J19" s="26">
        <v>6.3139464510935968</v>
      </c>
      <c r="K19" s="27">
        <v>7.1085823289287067</v>
      </c>
      <c r="L19" s="26">
        <v>11.730439832854891</v>
      </c>
      <c r="M19" s="28">
        <v>33.749696516072966</v>
      </c>
    </row>
    <row r="20" spans="1:13" x14ac:dyDescent="0.25">
      <c r="A20" s="36">
        <v>45432.687916666669</v>
      </c>
      <c r="B20" s="21">
        <v>15</v>
      </c>
      <c r="C20" s="21" t="s">
        <v>46</v>
      </c>
      <c r="D20" s="24">
        <v>48.554317174023687</v>
      </c>
      <c r="E20" s="25">
        <v>171.70189554919784</v>
      </c>
      <c r="F20" s="26" t="s">
        <v>20</v>
      </c>
      <c r="G20" s="27" t="s">
        <v>20</v>
      </c>
      <c r="H20" s="26">
        <v>0.91508434294079666</v>
      </c>
      <c r="I20" s="27">
        <v>4.5989015658426702</v>
      </c>
      <c r="J20" s="26">
        <v>11.626478300278057</v>
      </c>
      <c r="K20" s="27">
        <v>13.117278155808771</v>
      </c>
      <c r="L20" s="26">
        <v>31.942550571843128</v>
      </c>
      <c r="M20" s="28">
        <v>92.18179268110471</v>
      </c>
    </row>
    <row r="21" spans="1:13" x14ac:dyDescent="0.25">
      <c r="A21" s="36">
        <v>45432.700613425928</v>
      </c>
      <c r="B21" s="21">
        <v>16</v>
      </c>
      <c r="C21" s="21" t="s">
        <v>47</v>
      </c>
      <c r="D21" s="24">
        <v>66.470743589560982</v>
      </c>
      <c r="E21" s="25">
        <v>241.29248548664003</v>
      </c>
      <c r="F21" s="26" t="s">
        <v>20</v>
      </c>
      <c r="G21" s="27" t="s">
        <v>20</v>
      </c>
      <c r="H21" s="26">
        <v>1.5541778586515302</v>
      </c>
      <c r="I21" s="27">
        <v>7.8472971230306161</v>
      </c>
      <c r="J21" s="26">
        <v>17.678543296643401</v>
      </c>
      <c r="K21" s="27">
        <v>19.996218989037171</v>
      </c>
      <c r="L21" s="26">
        <v>17.228460204864859</v>
      </c>
      <c r="M21" s="28">
        <v>49.627111682100825</v>
      </c>
    </row>
    <row r="22" spans="1:13" x14ac:dyDescent="0.25">
      <c r="A22" s="36">
        <v>45432.71329861111</v>
      </c>
      <c r="B22" s="21">
        <v>17</v>
      </c>
      <c r="C22" s="21" t="s">
        <v>48</v>
      </c>
      <c r="D22" s="24">
        <v>22.073698021869539</v>
      </c>
      <c r="E22" s="25">
        <v>75.355078877229275</v>
      </c>
      <c r="F22" s="26">
        <v>4.0982915631351091E-2</v>
      </c>
      <c r="G22" s="27">
        <v>7.7203219959166333E-2</v>
      </c>
      <c r="H22" s="26">
        <v>0.64254432093660596</v>
      </c>
      <c r="I22" s="27">
        <v>3.220988153229881</v>
      </c>
      <c r="J22" s="26">
        <v>6.3115659560742836</v>
      </c>
      <c r="K22" s="27">
        <v>7.1058960465240046</v>
      </c>
      <c r="L22" s="26">
        <v>11.897078304537187</v>
      </c>
      <c r="M22" s="28">
        <v>34.23073534123661</v>
      </c>
    </row>
    <row r="23" spans="1:13" x14ac:dyDescent="0.25">
      <c r="A23" s="36">
        <v>45432.726006944446</v>
      </c>
      <c r="B23" s="21">
        <v>18</v>
      </c>
      <c r="C23" s="21" t="s">
        <v>49</v>
      </c>
      <c r="D23" s="24">
        <v>20.862982824907071</v>
      </c>
      <c r="E23" s="25">
        <v>71.112756697623084</v>
      </c>
      <c r="F23" s="26">
        <v>5.7900698537305215E-2</v>
      </c>
      <c r="G23" s="27">
        <v>0.14445103643780421</v>
      </c>
      <c r="H23" s="26">
        <v>0.59908063983048998</v>
      </c>
      <c r="I23" s="27">
        <v>3.0016458125520096</v>
      </c>
      <c r="J23" s="26">
        <v>5.9119030862047932</v>
      </c>
      <c r="K23" s="27">
        <v>6.6549721428541702</v>
      </c>
      <c r="L23" s="26">
        <v>10.775811434092827</v>
      </c>
      <c r="M23" s="28">
        <v>30.994175218097077</v>
      </c>
    </row>
    <row r="24" spans="1:13" x14ac:dyDescent="0.25">
      <c r="A24" s="36">
        <v>45432.738692129627</v>
      </c>
      <c r="B24" s="21">
        <v>19</v>
      </c>
      <c r="C24" s="21" t="s">
        <v>50</v>
      </c>
      <c r="D24" s="24">
        <v>46.860186920568509</v>
      </c>
      <c r="E24" s="25">
        <v>165.31900991346865</v>
      </c>
      <c r="F24" s="26" t="s">
        <v>20</v>
      </c>
      <c r="G24" s="27" t="s">
        <v>20</v>
      </c>
      <c r="H24" s="26">
        <v>0.89583188967971161</v>
      </c>
      <c r="I24" s="27">
        <v>4.501421318882378</v>
      </c>
      <c r="J24" s="26">
        <v>11.274485610844144</v>
      </c>
      <c r="K24" s="27">
        <v>12.71830633498231</v>
      </c>
      <c r="L24" s="26">
        <v>31.464808018291869</v>
      </c>
      <c r="M24" s="28">
        <v>90.798673228338515</v>
      </c>
    </row>
    <row r="25" spans="1:13" x14ac:dyDescent="0.25">
      <c r="A25" s="36">
        <v>45432.751388888886</v>
      </c>
      <c r="B25" s="21">
        <v>20</v>
      </c>
      <c r="C25" s="21" t="s">
        <v>51</v>
      </c>
      <c r="D25" s="24">
        <v>66.491240810614286</v>
      </c>
      <c r="E25" s="25">
        <v>241.37442446778147</v>
      </c>
      <c r="F25" s="26" t="s">
        <v>20</v>
      </c>
      <c r="G25" s="27" t="s">
        <v>20</v>
      </c>
      <c r="H25" s="26">
        <v>1.6080627357192487</v>
      </c>
      <c r="I25" s="27">
        <v>8.1223024876086445</v>
      </c>
      <c r="J25" s="26">
        <v>18.461160429175543</v>
      </c>
      <c r="K25" s="27">
        <v>20.888419452257761</v>
      </c>
      <c r="L25" s="26">
        <v>15.933236701948864</v>
      </c>
      <c r="M25" s="28">
        <v>45.885565462466701</v>
      </c>
    </row>
    <row r="26" spans="1:13" x14ac:dyDescent="0.25">
      <c r="A26" s="36">
        <v>45432.764143518521</v>
      </c>
      <c r="B26" s="21">
        <v>21</v>
      </c>
      <c r="C26" s="21" t="s">
        <v>52</v>
      </c>
      <c r="D26" s="24">
        <v>7.9041505526733582</v>
      </c>
      <c r="E26" s="25">
        <v>26.505532336708676</v>
      </c>
      <c r="F26" s="26">
        <v>0.18017365283098086</v>
      </c>
      <c r="G26" s="27">
        <v>0.63380608111462533</v>
      </c>
      <c r="H26" s="26">
        <v>0.61953165795110343</v>
      </c>
      <c r="I26" s="27">
        <v>3.1048394922664135</v>
      </c>
      <c r="J26" s="26">
        <v>12.405835032435593</v>
      </c>
      <c r="K26" s="27">
        <v>14.001085879598094</v>
      </c>
      <c r="L26" s="26">
        <v>12.725321749364639</v>
      </c>
      <c r="M26" s="28">
        <v>36.621816438854999</v>
      </c>
    </row>
    <row r="27" spans="1:13" x14ac:dyDescent="0.25">
      <c r="A27" s="36">
        <v>45432.77685185185</v>
      </c>
      <c r="B27" s="21">
        <v>22</v>
      </c>
      <c r="C27" s="21" t="s">
        <v>21</v>
      </c>
      <c r="D27" s="24">
        <v>65.789223840720652</v>
      </c>
      <c r="E27" s="25">
        <v>238.57126180803036</v>
      </c>
      <c r="F27" s="26" t="s">
        <v>20</v>
      </c>
      <c r="G27" s="27" t="s">
        <v>20</v>
      </c>
      <c r="H27" s="26">
        <v>1.5399453917347814</v>
      </c>
      <c r="I27" s="27">
        <v>7.7746899498506847</v>
      </c>
      <c r="J27" s="26">
        <v>17.157891171317104</v>
      </c>
      <c r="K27" s="27">
        <v>19.403002946196537</v>
      </c>
      <c r="L27" s="26">
        <v>17.120455429405702</v>
      </c>
      <c r="M27" s="28">
        <v>49.315088449357567</v>
      </c>
    </row>
    <row r="28" spans="1:13" x14ac:dyDescent="0.25">
      <c r="A28" s="36">
        <v>45432.789548611108</v>
      </c>
      <c r="B28" s="21">
        <v>23</v>
      </c>
      <c r="C28" s="21" t="s">
        <v>22</v>
      </c>
      <c r="D28" s="24">
        <v>8.3018695789872705</v>
      </c>
      <c r="E28" s="25">
        <v>27.853532383897626</v>
      </c>
      <c r="F28" s="26">
        <v>0.16045751856857368</v>
      </c>
      <c r="G28" s="27">
        <v>0.55449968129250538</v>
      </c>
      <c r="H28" s="26">
        <v>0.99921616342547326</v>
      </c>
      <c r="I28" s="27">
        <v>5.0251398179369131</v>
      </c>
      <c r="J28" s="26">
        <v>13.895478199062774</v>
      </c>
      <c r="K28" s="27">
        <v>15.692038493149372</v>
      </c>
      <c r="L28" s="26">
        <v>13.264218814825547</v>
      </c>
      <c r="M28" s="28">
        <v>38.177729554872336</v>
      </c>
    </row>
    <row r="29" spans="1:13" x14ac:dyDescent="0.25">
      <c r="A29" s="36">
        <v>45432.802256944444</v>
      </c>
      <c r="B29" s="21">
        <v>24</v>
      </c>
      <c r="C29" s="21" t="s">
        <v>32</v>
      </c>
      <c r="D29" s="24">
        <v>2.6065368456316635</v>
      </c>
      <c r="E29" s="25">
        <v>8.671706713521937</v>
      </c>
      <c r="F29" s="26">
        <v>0.76955723652949826</v>
      </c>
      <c r="G29" s="27">
        <v>3.0808656865663129</v>
      </c>
      <c r="H29" s="26">
        <v>0.46863000404627164</v>
      </c>
      <c r="I29" s="27">
        <v>2.3439790327488392</v>
      </c>
      <c r="J29" s="26">
        <v>4.7983283108536634</v>
      </c>
      <c r="K29" s="27">
        <v>5.3993844528455206</v>
      </c>
      <c r="L29" s="26">
        <v>3.1633371380177464</v>
      </c>
      <c r="M29" s="28">
        <v>9.0345575640255298</v>
      </c>
    </row>
    <row r="30" spans="1:13" x14ac:dyDescent="0.25">
      <c r="A30" s="36">
        <v>45432.814965277779</v>
      </c>
      <c r="B30" s="21">
        <v>25</v>
      </c>
      <c r="C30" s="21" t="s">
        <v>53</v>
      </c>
      <c r="D30" s="24">
        <v>8.6188098311032082</v>
      </c>
      <c r="E30" s="25">
        <v>28.92867218361809</v>
      </c>
      <c r="F30" s="26">
        <v>1.6549666248587037E-3</v>
      </c>
      <c r="G30" s="27" t="s">
        <v>20</v>
      </c>
      <c r="H30" s="26">
        <v>0.55444728716079894</v>
      </c>
      <c r="I30" s="27">
        <v>2.7765153190295986</v>
      </c>
      <c r="J30" s="26">
        <v>14.518939703330838</v>
      </c>
      <c r="K30" s="27">
        <v>16.400404571840632</v>
      </c>
      <c r="L30" s="26">
        <v>10.431321196533354</v>
      </c>
      <c r="M30" s="28">
        <v>29.999903028721363</v>
      </c>
    </row>
    <row r="31" spans="1:13" x14ac:dyDescent="0.25">
      <c r="A31" s="36">
        <v>45432.827662037038</v>
      </c>
      <c r="B31" s="21">
        <v>26</v>
      </c>
      <c r="C31" s="21" t="s">
        <v>54</v>
      </c>
      <c r="D31" s="24">
        <v>10.594869454167831</v>
      </c>
      <c r="E31" s="25">
        <v>35.650590224079373</v>
      </c>
      <c r="F31" s="26" t="s">
        <v>20</v>
      </c>
      <c r="G31" s="27" t="s">
        <v>20</v>
      </c>
      <c r="H31" s="26">
        <v>0.65030006175529509</v>
      </c>
      <c r="I31" s="27">
        <v>3.2601396099209037</v>
      </c>
      <c r="J31" s="26">
        <v>17.39756147432135</v>
      </c>
      <c r="K31" s="27">
        <v>19.676042812074062</v>
      </c>
      <c r="L31" s="26">
        <v>12.343437246785996</v>
      </c>
      <c r="M31" s="28">
        <v>35.519306665520979</v>
      </c>
    </row>
    <row r="32" spans="1:13" x14ac:dyDescent="0.25">
      <c r="A32" s="36">
        <v>45432.840358796297</v>
      </c>
      <c r="B32" s="21">
        <v>27</v>
      </c>
      <c r="C32" s="21" t="s">
        <v>55</v>
      </c>
      <c r="D32" s="24">
        <v>8.5641616748436888</v>
      </c>
      <c r="E32" s="25">
        <v>28.743233448627489</v>
      </c>
      <c r="F32" s="26" t="s">
        <v>20</v>
      </c>
      <c r="G32" s="27" t="s">
        <v>20</v>
      </c>
      <c r="H32" s="26">
        <v>0.5724006692974275</v>
      </c>
      <c r="I32" s="27">
        <v>2.8670581655063607</v>
      </c>
      <c r="J32" s="26">
        <v>16.505141456342372</v>
      </c>
      <c r="K32" s="27">
        <v>18.659660315861583</v>
      </c>
      <c r="L32" s="26">
        <v>11.564883770644519</v>
      </c>
      <c r="M32" s="28">
        <v>33.271793858571726</v>
      </c>
    </row>
    <row r="33" spans="1:13" x14ac:dyDescent="0.25">
      <c r="A33" s="36">
        <v>45432.853067129632</v>
      </c>
      <c r="B33" s="21">
        <v>28</v>
      </c>
      <c r="C33" s="21" t="s">
        <v>56</v>
      </c>
      <c r="D33" s="24">
        <v>8.6851917125074998</v>
      </c>
      <c r="E33" s="25">
        <v>29.153960123993336</v>
      </c>
      <c r="F33" s="26" t="s">
        <v>20</v>
      </c>
      <c r="G33" s="27" t="s">
        <v>20</v>
      </c>
      <c r="H33" s="26">
        <v>0.58072417392857523</v>
      </c>
      <c r="I33" s="27">
        <v>2.9090417981357324</v>
      </c>
      <c r="J33" s="26">
        <v>17.087548111538343</v>
      </c>
      <c r="K33" s="27">
        <v>19.322876811588195</v>
      </c>
      <c r="L33" s="26">
        <v>12.221943499781892</v>
      </c>
      <c r="M33" s="28">
        <v>35.168564137587921</v>
      </c>
    </row>
    <row r="34" spans="1:13" x14ac:dyDescent="0.25">
      <c r="A34" s="36">
        <v>45432.865763888891</v>
      </c>
      <c r="B34" s="21">
        <v>29</v>
      </c>
      <c r="C34" s="21" t="s">
        <v>57</v>
      </c>
      <c r="D34" s="24">
        <v>9.4069246814928889</v>
      </c>
      <c r="E34" s="25">
        <v>31.605724262229188</v>
      </c>
      <c r="F34" s="26">
        <v>4.1784893232544119E-2</v>
      </c>
      <c r="G34" s="27">
        <v>8.0388574001484539E-2</v>
      </c>
      <c r="H34" s="26">
        <v>0.61789301058118573</v>
      </c>
      <c r="I34" s="27">
        <v>3.0965701510935628</v>
      </c>
      <c r="J34" s="26">
        <v>16.112885824993519</v>
      </c>
      <c r="K34" s="27">
        <v>18.213168802433554</v>
      </c>
      <c r="L34" s="26">
        <v>18.940407156152439</v>
      </c>
      <c r="M34" s="28">
        <v>54.573542023579769</v>
      </c>
    </row>
    <row r="35" spans="1:13" x14ac:dyDescent="0.25">
      <c r="A35" s="36">
        <v>45432.878460648149</v>
      </c>
      <c r="B35" s="21">
        <v>30</v>
      </c>
      <c r="C35" s="21" t="s">
        <v>58</v>
      </c>
      <c r="D35" s="24">
        <v>10.093471060067408</v>
      </c>
      <c r="E35" s="25">
        <v>33.94194042081272</v>
      </c>
      <c r="F35" s="26">
        <v>0.91513409211793051</v>
      </c>
      <c r="G35" s="27">
        <v>3.7099431177845199</v>
      </c>
      <c r="H35" s="26">
        <v>0.77917179083788146</v>
      </c>
      <c r="I35" s="27">
        <v>3.9112071582592201</v>
      </c>
      <c r="J35" s="26">
        <v>14.5007980176008</v>
      </c>
      <c r="K35" s="27">
        <v>16.379786874077524</v>
      </c>
      <c r="L35" s="26">
        <v>10.879751873475561</v>
      </c>
      <c r="M35" s="28">
        <v>31.294179248615656</v>
      </c>
    </row>
    <row r="36" spans="1:13" x14ac:dyDescent="0.25">
      <c r="A36" s="36">
        <v>45432.891157407408</v>
      </c>
      <c r="B36" s="21">
        <v>31</v>
      </c>
      <c r="C36" s="21" t="s">
        <v>59</v>
      </c>
      <c r="D36" s="24">
        <v>4.9583596997774722</v>
      </c>
      <c r="E36" s="25">
        <v>16.561174050108221</v>
      </c>
      <c r="F36" s="26">
        <v>3.3322352076682216E-2</v>
      </c>
      <c r="G36" s="27">
        <v>4.6788882795009326E-2</v>
      </c>
      <c r="H36" s="26">
        <v>0.45904632467944195</v>
      </c>
      <c r="I36" s="27">
        <v>2.2957019375305636</v>
      </c>
      <c r="J36" s="26">
        <v>7.6826457790833258</v>
      </c>
      <c r="K36" s="27">
        <v>8.6540085784734995</v>
      </c>
      <c r="L36" s="26">
        <v>9.5078751366475718</v>
      </c>
      <c r="M36" s="28">
        <v>27.334886844515296</v>
      </c>
    </row>
    <row r="37" spans="1:13" x14ac:dyDescent="0.25">
      <c r="A37" s="36">
        <v>45432.903865740744</v>
      </c>
      <c r="B37" s="21">
        <v>32</v>
      </c>
      <c r="C37" s="21" t="s">
        <v>60</v>
      </c>
      <c r="D37" s="24">
        <v>10.752025481600835</v>
      </c>
      <c r="E37" s="25">
        <v>36.186571338342368</v>
      </c>
      <c r="F37" s="26" t="s">
        <v>20</v>
      </c>
      <c r="G37" s="27" t="s">
        <v>20</v>
      </c>
      <c r="H37" s="26">
        <v>0.65726849684281019</v>
      </c>
      <c r="I37" s="27">
        <v>3.2953196964766001</v>
      </c>
      <c r="J37" s="26">
        <v>16.652301608153728</v>
      </c>
      <c r="K37" s="27">
        <v>18.8272072897919</v>
      </c>
      <c r="L37" s="26">
        <v>12.191083946534372</v>
      </c>
      <c r="M37" s="28">
        <v>35.079476114843466</v>
      </c>
    </row>
    <row r="38" spans="1:13" x14ac:dyDescent="0.25">
      <c r="A38" s="36">
        <v>45432.916562500002</v>
      </c>
      <c r="B38" s="21">
        <v>33</v>
      </c>
      <c r="C38" s="21" t="s">
        <v>61</v>
      </c>
      <c r="D38" s="24">
        <v>8.6465684012750454</v>
      </c>
      <c r="E38" s="25">
        <v>29.022875291233287</v>
      </c>
      <c r="F38" s="26">
        <v>3.0882585483709066E-2</v>
      </c>
      <c r="G38" s="27">
        <v>3.7107134382354426E-2</v>
      </c>
      <c r="H38" s="26">
        <v>0.56730424228952581</v>
      </c>
      <c r="I38" s="27">
        <v>2.8413538568928249</v>
      </c>
      <c r="J38" s="26">
        <v>17.616197154312822</v>
      </c>
      <c r="K38" s="27">
        <v>19.925169339608097</v>
      </c>
      <c r="L38" s="26">
        <v>10.003363052099507</v>
      </c>
      <c r="M38" s="28">
        <v>28.764794088323779</v>
      </c>
    </row>
    <row r="39" spans="1:13" x14ac:dyDescent="0.25">
      <c r="A39" s="36">
        <v>45432.929270833331</v>
      </c>
      <c r="B39" s="21">
        <v>34</v>
      </c>
      <c r="C39" s="21" t="s">
        <v>62</v>
      </c>
      <c r="D39" s="24">
        <v>10.95061394926892</v>
      </c>
      <c r="E39" s="25">
        <v>36.864151851051517</v>
      </c>
      <c r="F39" s="26" t="s">
        <v>20</v>
      </c>
      <c r="G39" s="27" t="s">
        <v>20</v>
      </c>
      <c r="H39" s="26">
        <v>0.6718899000250228</v>
      </c>
      <c r="I39" s="27">
        <v>3.3691449544176666</v>
      </c>
      <c r="J39" s="26">
        <v>16.728754172926436</v>
      </c>
      <c r="K39" s="27">
        <v>18.914259712251408</v>
      </c>
      <c r="L39" s="26">
        <v>11.717642361130267</v>
      </c>
      <c r="M39" s="28">
        <v>33.712754264293466</v>
      </c>
    </row>
    <row r="40" spans="1:13" x14ac:dyDescent="0.25">
      <c r="A40" s="36">
        <v>45432.941979166666</v>
      </c>
      <c r="B40" s="21">
        <v>35</v>
      </c>
      <c r="C40" s="21" t="s">
        <v>63</v>
      </c>
      <c r="D40" s="24">
        <v>7.8770814638514501</v>
      </c>
      <c r="E40" s="25">
        <v>26.413833227082396</v>
      </c>
      <c r="F40" s="26" t="s">
        <v>20</v>
      </c>
      <c r="G40" s="27" t="s">
        <v>20</v>
      </c>
      <c r="H40" s="26">
        <v>0.56906393717489834</v>
      </c>
      <c r="I40" s="27">
        <v>2.8502288723726714</v>
      </c>
      <c r="J40" s="26">
        <v>14.536473520961479</v>
      </c>
      <c r="K40" s="27">
        <v>16.42033174803932</v>
      </c>
      <c r="L40" s="26">
        <v>11.180748439119176</v>
      </c>
      <c r="M40" s="28">
        <v>32.162973375459593</v>
      </c>
    </row>
    <row r="41" spans="1:13" x14ac:dyDescent="0.25">
      <c r="A41" s="36">
        <v>45432.954675925925</v>
      </c>
      <c r="B41" s="21">
        <v>36</v>
      </c>
      <c r="C41" s="21" t="s">
        <v>21</v>
      </c>
      <c r="D41" s="24">
        <v>9.3767293733325374</v>
      </c>
      <c r="E41" s="25">
        <v>31.503063377010527</v>
      </c>
      <c r="F41" s="26">
        <v>5.8207898728253167E-2</v>
      </c>
      <c r="G41" s="27">
        <v>0.14567317127744722</v>
      </c>
      <c r="H41" s="26">
        <v>0.61487783754685943</v>
      </c>
      <c r="I41" s="27">
        <v>3.0813546605811988</v>
      </c>
      <c r="J41" s="26">
        <v>16.101822982047945</v>
      </c>
      <c r="K41" s="27">
        <v>18.200578554853021</v>
      </c>
      <c r="L41" s="26">
        <v>18.937040064181673</v>
      </c>
      <c r="M41" s="28">
        <v>54.563812072072686</v>
      </c>
    </row>
    <row r="42" spans="1:13" x14ac:dyDescent="0.25">
      <c r="A42" s="36">
        <v>45432.967372685183</v>
      </c>
      <c r="B42" s="21">
        <v>37</v>
      </c>
      <c r="C42" s="21" t="s">
        <v>22</v>
      </c>
      <c r="D42" s="24">
        <v>8.06945259138657</v>
      </c>
      <c r="E42" s="25">
        <v>27.065638319271311</v>
      </c>
      <c r="F42" s="26" t="s">
        <v>20</v>
      </c>
      <c r="G42" s="27" t="s">
        <v>20</v>
      </c>
      <c r="H42" s="26">
        <v>0.79894019489643897</v>
      </c>
      <c r="I42" s="27">
        <v>4.0111644202167147</v>
      </c>
      <c r="J42" s="26">
        <v>15.731583667342802</v>
      </c>
      <c r="K42" s="27">
        <v>17.779291833027198</v>
      </c>
      <c r="L42" s="26">
        <v>11.068876830219713</v>
      </c>
      <c r="M42" s="28">
        <v>31.840063597491724</v>
      </c>
    </row>
    <row r="43" spans="1:13" x14ac:dyDescent="0.25">
      <c r="A43" s="36">
        <v>45432.980081018519</v>
      </c>
      <c r="B43" s="21">
        <v>38</v>
      </c>
      <c r="C43" s="21" t="s">
        <v>32</v>
      </c>
      <c r="D43" s="24">
        <v>2.5710856000469731</v>
      </c>
      <c r="E43" s="25">
        <v>8.5531152381484095</v>
      </c>
      <c r="F43" s="26">
        <v>0.79912525662652345</v>
      </c>
      <c r="G43" s="27">
        <v>3.2077919384548799</v>
      </c>
      <c r="H43" s="26">
        <v>0.4993707553320586</v>
      </c>
      <c r="I43" s="27">
        <v>2.4988693526470551</v>
      </c>
      <c r="J43" s="26">
        <v>4.7331376038566599</v>
      </c>
      <c r="K43" s="27">
        <v>5.3259171646282368</v>
      </c>
      <c r="L43" s="26">
        <v>3.1166898978400064</v>
      </c>
      <c r="M43" s="28">
        <v>8.9000696586003336</v>
      </c>
    </row>
    <row r="44" spans="1:13" x14ac:dyDescent="0.25">
      <c r="A44" s="36">
        <v>45432.992824074077</v>
      </c>
      <c r="B44" s="21">
        <v>39</v>
      </c>
      <c r="C44" s="21" t="s">
        <v>64</v>
      </c>
      <c r="D44" s="24">
        <v>9.8341050747416023</v>
      </c>
      <c r="E44" s="25">
        <v>33.058898524366278</v>
      </c>
      <c r="F44" s="26" t="s">
        <v>20</v>
      </c>
      <c r="G44" s="27" t="s">
        <v>20</v>
      </c>
      <c r="H44" s="26">
        <v>0.19140967199258357</v>
      </c>
      <c r="I44" s="27">
        <v>0.94964848235761457</v>
      </c>
      <c r="J44" s="26">
        <v>2.3610879900264039</v>
      </c>
      <c r="K44" s="27">
        <v>2.6554969418596595</v>
      </c>
      <c r="L44" s="26">
        <v>6.6778717689820102</v>
      </c>
      <c r="M44" s="28">
        <v>19.169876369195684</v>
      </c>
    </row>
    <row r="45" spans="1:13" x14ac:dyDescent="0.25">
      <c r="A45" s="36">
        <v>45433.005520833336</v>
      </c>
      <c r="B45" s="21">
        <v>40</v>
      </c>
      <c r="C45" s="21" t="s">
        <v>65</v>
      </c>
      <c r="D45" s="24">
        <v>13.122012205070453</v>
      </c>
      <c r="E45" s="25">
        <v>44.294470419192393</v>
      </c>
      <c r="F45" s="26" t="s">
        <v>20</v>
      </c>
      <c r="G45" s="27" t="s">
        <v>20</v>
      </c>
      <c r="H45" s="26">
        <v>0.3201300553524698</v>
      </c>
      <c r="I45" s="27">
        <v>1.5965190453894433</v>
      </c>
      <c r="J45" s="26">
        <v>3.6105000710984601</v>
      </c>
      <c r="K45" s="27">
        <v>4.061392873947451</v>
      </c>
      <c r="L45" s="26">
        <v>3.0749049266806612</v>
      </c>
      <c r="M45" s="28">
        <v>8.7796008558778702</v>
      </c>
    </row>
    <row r="46" spans="1:13" x14ac:dyDescent="0.25">
      <c r="A46" s="36">
        <v>45433.018229166664</v>
      </c>
      <c r="B46" s="21">
        <v>41</v>
      </c>
      <c r="C46" s="21" t="s">
        <v>66</v>
      </c>
      <c r="D46" s="24">
        <v>9.5855585481832719</v>
      </c>
      <c r="E46" s="25">
        <v>32.213214428993389</v>
      </c>
      <c r="F46" s="26" t="s">
        <v>20</v>
      </c>
      <c r="G46" s="27" t="s">
        <v>20</v>
      </c>
      <c r="H46" s="26">
        <v>0.17159653866358476</v>
      </c>
      <c r="I46" s="27">
        <v>0.85016442648471202</v>
      </c>
      <c r="J46" s="26">
        <v>2.3054029233469326</v>
      </c>
      <c r="K46" s="27">
        <v>2.5928724285005864</v>
      </c>
      <c r="L46" s="26">
        <v>6.3095930930171695</v>
      </c>
      <c r="M46" s="28">
        <v>18.107580709089163</v>
      </c>
    </row>
    <row r="47" spans="1:13" x14ac:dyDescent="0.25">
      <c r="A47" s="36">
        <v>45433.0309375</v>
      </c>
      <c r="B47" s="21">
        <v>42</v>
      </c>
      <c r="C47" s="21" t="s">
        <v>67</v>
      </c>
      <c r="D47" s="24">
        <v>13.135123722385476</v>
      </c>
      <c r="E47" s="25">
        <v>44.339457398385711</v>
      </c>
      <c r="F47" s="26" t="s">
        <v>20</v>
      </c>
      <c r="G47" s="27" t="s">
        <v>20</v>
      </c>
      <c r="H47" s="26">
        <v>0.30677607137691532</v>
      </c>
      <c r="I47" s="27">
        <v>1.5293655977887184</v>
      </c>
      <c r="J47" s="26">
        <v>3.501510009374686</v>
      </c>
      <c r="K47" s="27">
        <v>3.9386925201934662</v>
      </c>
      <c r="L47" s="26">
        <v>3.4138877145453423</v>
      </c>
      <c r="M47" s="28">
        <v>9.7569314730745962</v>
      </c>
    </row>
    <row r="48" spans="1:13" x14ac:dyDescent="0.25">
      <c r="A48" s="36">
        <v>45433.043645833335</v>
      </c>
      <c r="B48" s="21">
        <v>43</v>
      </c>
      <c r="C48" s="21" t="s">
        <v>68</v>
      </c>
      <c r="D48" s="24">
        <v>9.3026661354416316</v>
      </c>
      <c r="E48" s="25">
        <v>31.251287925123933</v>
      </c>
      <c r="F48" s="26" t="s">
        <v>20</v>
      </c>
      <c r="G48" s="27" t="s">
        <v>20</v>
      </c>
      <c r="H48" s="26">
        <v>0.17496004180006869</v>
      </c>
      <c r="I48" s="27">
        <v>0.86705138411117832</v>
      </c>
      <c r="J48" s="26">
        <v>2.2315192168003595</v>
      </c>
      <c r="K48" s="27">
        <v>2.5097859704952539</v>
      </c>
      <c r="L48" s="26">
        <v>6.1840768438118729</v>
      </c>
      <c r="M48" s="28">
        <v>17.745543502728843</v>
      </c>
    </row>
    <row r="49" spans="1:13" x14ac:dyDescent="0.25">
      <c r="A49" s="36">
        <v>45433.056354166663</v>
      </c>
      <c r="B49" s="22">
        <v>44</v>
      </c>
      <c r="C49" s="23" t="s">
        <v>69</v>
      </c>
      <c r="D49" s="29">
        <v>13.285287227798051</v>
      </c>
      <c r="E49" s="30">
        <v>44.85478783826467</v>
      </c>
      <c r="F49" s="31" t="s">
        <v>20</v>
      </c>
      <c r="G49" s="32" t="s">
        <v>20</v>
      </c>
      <c r="H49" s="31">
        <v>0.32076792848408714</v>
      </c>
      <c r="I49" s="32">
        <v>1.5997269885772529</v>
      </c>
      <c r="J49" s="31">
        <v>3.678254700864235</v>
      </c>
      <c r="K49" s="32">
        <v>4.1376763879110534</v>
      </c>
      <c r="L49" s="31">
        <v>3.1535908765488307</v>
      </c>
      <c r="M49" s="33">
        <v>9.0064581995736965</v>
      </c>
    </row>
  </sheetData>
  <printOptions gridLines="1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971-CB40-42A1-BEDE-94AB0A9D9F77}">
  <dimension ref="A1:AH112"/>
  <sheetViews>
    <sheetView topLeftCell="A94" zoomScale="95" zoomScaleNormal="95" workbookViewId="0">
      <selection activeCell="E105" sqref="E105:M106"/>
    </sheetView>
  </sheetViews>
  <sheetFormatPr defaultRowHeight="13.2" x14ac:dyDescent="0.25"/>
  <cols>
    <col min="1" max="1" width="16" customWidth="1"/>
    <col min="2" max="3" width="21.21875" customWidth="1"/>
  </cols>
  <sheetData>
    <row r="1" spans="1:34" ht="15" x14ac:dyDescent="0.25">
      <c r="A1" s="41"/>
      <c r="B1" s="42"/>
      <c r="C1" s="42"/>
      <c r="D1" s="41"/>
      <c r="E1" s="41"/>
      <c r="F1" s="41"/>
      <c r="G1" s="41"/>
      <c r="H1" s="41"/>
      <c r="I1" s="41"/>
      <c r="J1" s="43"/>
      <c r="K1" s="43"/>
      <c r="L1" s="41"/>
      <c r="M1" s="44"/>
      <c r="N1" s="44"/>
      <c r="P1" s="41"/>
      <c r="Q1" s="41"/>
      <c r="R1" s="41"/>
      <c r="S1" s="41"/>
      <c r="T1" s="41"/>
      <c r="U1" s="41"/>
      <c r="V1" s="41"/>
      <c r="W1" s="41"/>
      <c r="X1" s="41"/>
      <c r="Y1" s="41"/>
      <c r="Z1" s="44"/>
      <c r="AA1" s="44"/>
      <c r="AB1" s="44"/>
      <c r="AC1" s="44"/>
      <c r="AD1" s="44"/>
      <c r="AE1" s="44"/>
      <c r="AF1" s="44"/>
      <c r="AG1" s="44"/>
      <c r="AH1" s="44"/>
    </row>
    <row r="2" spans="1:34" ht="15" x14ac:dyDescent="0.25">
      <c r="A2" s="41"/>
      <c r="B2" s="42"/>
      <c r="C2" s="42"/>
      <c r="D2" s="41"/>
      <c r="E2" s="41"/>
      <c r="F2" s="41"/>
      <c r="G2" s="41"/>
      <c r="H2" s="41"/>
      <c r="I2" s="41"/>
      <c r="J2" s="43"/>
      <c r="K2" s="43"/>
      <c r="L2" s="41"/>
      <c r="M2" s="44"/>
      <c r="N2" s="44"/>
      <c r="P2" s="41"/>
      <c r="Q2" s="41"/>
      <c r="R2" s="41"/>
      <c r="S2" s="41"/>
      <c r="T2" s="41"/>
      <c r="U2" s="41"/>
      <c r="V2" s="41"/>
      <c r="W2" s="41"/>
      <c r="X2" s="41"/>
      <c r="Y2" s="41"/>
      <c r="Z2" s="44"/>
      <c r="AA2" s="44"/>
      <c r="AB2" s="44"/>
      <c r="AC2" s="44"/>
      <c r="AD2" s="44"/>
      <c r="AE2" s="44"/>
      <c r="AF2" s="44"/>
      <c r="AG2" s="44"/>
      <c r="AH2" s="44"/>
    </row>
    <row r="3" spans="1:34" ht="15" x14ac:dyDescent="0.25">
      <c r="A3" s="41"/>
      <c r="B3" s="42"/>
      <c r="C3" s="42"/>
      <c r="D3" s="41"/>
      <c r="E3" s="41"/>
      <c r="F3" s="41"/>
      <c r="G3" s="41"/>
      <c r="H3" s="41"/>
      <c r="I3" s="41"/>
      <c r="J3" s="43"/>
      <c r="K3" s="43"/>
      <c r="L3" s="41"/>
      <c r="M3" s="44"/>
      <c r="N3" s="44"/>
      <c r="P3" s="41"/>
      <c r="Q3" s="41"/>
      <c r="R3" s="41"/>
      <c r="S3" s="41"/>
      <c r="T3" s="41"/>
      <c r="U3" s="41"/>
      <c r="V3" s="41"/>
      <c r="W3" s="41"/>
      <c r="X3" s="41"/>
      <c r="Y3" s="41"/>
      <c r="Z3" s="44"/>
      <c r="AA3" s="44"/>
      <c r="AB3" s="44"/>
      <c r="AC3" s="44"/>
      <c r="AD3" s="44"/>
      <c r="AE3" s="44"/>
      <c r="AF3" s="44"/>
      <c r="AG3" s="44"/>
      <c r="AH3" s="44"/>
    </row>
    <row r="4" spans="1:34" ht="15" x14ac:dyDescent="0.25">
      <c r="A4" s="41"/>
      <c r="B4" s="42"/>
      <c r="C4" s="42"/>
      <c r="D4" s="41"/>
      <c r="E4" s="41"/>
      <c r="F4" s="41"/>
      <c r="G4" s="41"/>
      <c r="H4" s="41"/>
      <c r="I4" s="41"/>
      <c r="J4" s="43"/>
      <c r="K4" s="43"/>
      <c r="L4" s="41"/>
      <c r="M4" s="44"/>
      <c r="N4" s="44"/>
      <c r="P4" s="41"/>
      <c r="Q4" s="41"/>
      <c r="R4" s="41"/>
      <c r="S4" s="41"/>
      <c r="T4" s="41"/>
      <c r="U4" s="41"/>
      <c r="V4" s="41"/>
      <c r="W4" s="41"/>
      <c r="X4" s="41"/>
      <c r="Y4" s="41"/>
      <c r="Z4" s="44"/>
      <c r="AA4" s="44"/>
      <c r="AB4" s="44"/>
      <c r="AC4" s="44"/>
      <c r="AD4" s="44"/>
      <c r="AE4" s="44"/>
      <c r="AF4" s="44"/>
      <c r="AG4" s="44"/>
      <c r="AH4" s="44"/>
    </row>
    <row r="5" spans="1:34" ht="15" x14ac:dyDescent="0.25">
      <c r="A5" s="41"/>
      <c r="B5" s="42"/>
      <c r="C5" s="42"/>
      <c r="D5" s="41"/>
      <c r="E5" s="41"/>
      <c r="F5" s="41"/>
      <c r="G5" s="41"/>
      <c r="H5" s="41"/>
      <c r="I5" s="41"/>
      <c r="J5" s="43"/>
      <c r="K5" s="43"/>
      <c r="L5" s="41"/>
      <c r="M5" s="44"/>
      <c r="N5" s="44"/>
      <c r="P5" s="41"/>
      <c r="Q5" s="41"/>
      <c r="R5" s="41"/>
      <c r="S5" s="41"/>
      <c r="T5" s="41"/>
      <c r="U5" s="41"/>
      <c r="V5" s="41"/>
      <c r="W5" s="41"/>
      <c r="X5" s="41"/>
      <c r="Y5" s="41"/>
      <c r="Z5" s="44"/>
      <c r="AA5" s="44"/>
      <c r="AB5" s="44"/>
      <c r="AC5" s="44"/>
      <c r="AD5" s="44"/>
      <c r="AE5" s="44"/>
      <c r="AF5" s="44"/>
      <c r="AG5" s="44"/>
      <c r="AH5" s="44"/>
    </row>
    <row r="6" spans="1:34" ht="15" x14ac:dyDescent="0.25">
      <c r="A6" s="41"/>
      <c r="B6" s="42"/>
      <c r="C6" s="42"/>
      <c r="D6" s="41"/>
      <c r="E6" s="41"/>
      <c r="F6" s="41"/>
      <c r="G6" s="41"/>
      <c r="H6" s="41"/>
      <c r="I6" s="41"/>
      <c r="J6" s="43"/>
      <c r="K6" s="43"/>
      <c r="L6" s="41"/>
      <c r="M6" s="44"/>
      <c r="N6" s="44"/>
      <c r="P6" s="41"/>
      <c r="Q6" s="41"/>
      <c r="R6" s="41"/>
      <c r="S6" s="41"/>
      <c r="T6" s="41"/>
      <c r="U6" s="41"/>
      <c r="V6" s="41"/>
      <c r="W6" s="41"/>
      <c r="X6" s="41"/>
      <c r="Y6" s="41"/>
      <c r="Z6" s="44"/>
      <c r="AA6" s="44"/>
      <c r="AB6" s="44"/>
      <c r="AC6" s="44"/>
      <c r="AD6" s="44"/>
      <c r="AE6" s="44"/>
      <c r="AF6" s="44"/>
      <c r="AG6" s="44"/>
      <c r="AH6" s="44"/>
    </row>
    <row r="7" spans="1:34" ht="15" x14ac:dyDescent="0.25">
      <c r="A7" s="41"/>
      <c r="B7" s="42"/>
      <c r="C7" s="42"/>
      <c r="D7" s="41"/>
      <c r="E7" s="41"/>
      <c r="F7" s="41"/>
      <c r="G7" s="41"/>
      <c r="H7" s="41"/>
      <c r="I7" s="41"/>
      <c r="J7" s="43"/>
      <c r="K7" s="43"/>
      <c r="L7" s="41"/>
      <c r="M7" s="44"/>
      <c r="N7" s="44"/>
      <c r="P7" s="41"/>
      <c r="Q7" s="41"/>
      <c r="R7" s="41"/>
      <c r="S7" s="41"/>
      <c r="T7" s="41"/>
      <c r="U7" s="41"/>
      <c r="V7" s="41"/>
      <c r="W7" s="41"/>
      <c r="X7" s="41"/>
      <c r="Y7" s="41"/>
      <c r="Z7" s="44"/>
      <c r="AA7" s="44"/>
      <c r="AB7" s="44"/>
      <c r="AC7" s="44"/>
      <c r="AD7" s="44"/>
      <c r="AE7" s="44"/>
      <c r="AF7" s="44"/>
      <c r="AG7" s="44"/>
      <c r="AH7" s="44"/>
    </row>
    <row r="8" spans="1:34" ht="15" x14ac:dyDescent="0.25">
      <c r="A8" s="41"/>
      <c r="B8" s="42"/>
      <c r="C8" s="42"/>
      <c r="D8" s="41"/>
      <c r="E8" s="41"/>
      <c r="F8" s="41"/>
      <c r="G8" s="41"/>
      <c r="H8" s="41"/>
      <c r="I8" s="41"/>
      <c r="J8" s="43"/>
      <c r="K8" s="43"/>
      <c r="L8" s="41"/>
      <c r="M8" s="44"/>
      <c r="N8" s="44"/>
      <c r="P8" s="41"/>
      <c r="Q8" s="41"/>
      <c r="R8" s="41"/>
      <c r="S8" s="41"/>
      <c r="T8" s="41"/>
      <c r="U8" s="41"/>
      <c r="V8" s="41"/>
      <c r="W8" s="41"/>
      <c r="X8" s="41"/>
      <c r="Y8" s="41"/>
      <c r="Z8" s="44"/>
      <c r="AA8" s="44"/>
      <c r="AB8" s="44"/>
      <c r="AC8" s="44"/>
      <c r="AD8" s="44"/>
      <c r="AE8" s="44"/>
      <c r="AF8" s="44"/>
      <c r="AG8" s="44"/>
      <c r="AH8" s="44"/>
    </row>
    <row r="9" spans="1:34" ht="15" x14ac:dyDescent="0.25">
      <c r="A9" s="41"/>
      <c r="B9" s="42"/>
      <c r="C9" s="42"/>
      <c r="D9" s="41"/>
      <c r="E9" s="41"/>
      <c r="F9" s="41"/>
      <c r="G9" s="41"/>
      <c r="H9" s="41"/>
      <c r="I9" s="41"/>
      <c r="J9" s="43"/>
      <c r="K9" s="43"/>
      <c r="L9" s="41"/>
      <c r="M9" s="44"/>
      <c r="N9" s="44"/>
      <c r="P9" s="41"/>
      <c r="Q9" s="41"/>
      <c r="R9" s="41"/>
      <c r="S9" s="41"/>
      <c r="T9" s="41"/>
      <c r="U9" s="41"/>
      <c r="V9" s="41"/>
      <c r="W9" s="41"/>
      <c r="X9" s="41"/>
      <c r="Y9" s="41"/>
      <c r="Z9" s="44"/>
      <c r="AA9" s="44"/>
      <c r="AB9" s="44"/>
      <c r="AC9" s="44"/>
      <c r="AD9" s="44"/>
      <c r="AE9" s="44"/>
      <c r="AF9" s="44"/>
      <c r="AG9" s="44"/>
      <c r="AH9" s="44"/>
    </row>
    <row r="10" spans="1:34" ht="15" x14ac:dyDescent="0.25">
      <c r="A10" s="41"/>
      <c r="B10" s="42"/>
      <c r="C10" s="42"/>
      <c r="D10" s="41"/>
      <c r="E10" s="41"/>
      <c r="F10" s="41"/>
      <c r="G10" s="41"/>
      <c r="H10" s="41"/>
      <c r="I10" s="41"/>
      <c r="J10" s="43"/>
      <c r="K10" s="43"/>
      <c r="L10" s="41"/>
      <c r="M10" s="44"/>
      <c r="N10" s="44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4"/>
      <c r="AA10" s="44"/>
      <c r="AB10" s="44"/>
      <c r="AC10" s="44"/>
      <c r="AD10" s="44"/>
      <c r="AE10" s="44"/>
      <c r="AF10" s="44"/>
      <c r="AG10" s="44"/>
      <c r="AH10" s="44"/>
    </row>
    <row r="11" spans="1:34" ht="15" x14ac:dyDescent="0.25">
      <c r="A11" s="41"/>
      <c r="B11" s="42"/>
      <c r="C11" s="42"/>
      <c r="D11" s="41"/>
      <c r="E11" s="41"/>
      <c r="F11" s="41"/>
      <c r="G11" s="41"/>
      <c r="H11" s="41"/>
      <c r="I11" s="41"/>
      <c r="J11" s="43"/>
      <c r="K11" s="43"/>
      <c r="L11" s="41"/>
      <c r="M11" s="44"/>
      <c r="N11" s="44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4"/>
      <c r="AA11" s="44"/>
      <c r="AB11" s="44"/>
      <c r="AC11" s="44"/>
      <c r="AD11" s="44"/>
      <c r="AE11" s="44"/>
      <c r="AF11" s="44"/>
      <c r="AG11" s="44"/>
      <c r="AH11" s="44"/>
    </row>
    <row r="12" spans="1:34" ht="15" x14ac:dyDescent="0.25">
      <c r="A12" s="41"/>
      <c r="B12" s="42"/>
      <c r="C12" s="42"/>
      <c r="D12" s="41"/>
      <c r="E12" s="41"/>
      <c r="F12" s="41"/>
      <c r="G12" s="41"/>
      <c r="H12" s="41"/>
      <c r="I12" s="41"/>
      <c r="J12" s="43"/>
      <c r="K12" s="43"/>
      <c r="L12" s="41"/>
      <c r="M12" s="44"/>
      <c r="N12" s="44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4"/>
      <c r="AA12" s="44"/>
      <c r="AB12" s="44"/>
      <c r="AC12" s="44"/>
      <c r="AD12" s="44"/>
      <c r="AE12" s="44"/>
      <c r="AF12" s="44"/>
      <c r="AG12" s="44"/>
      <c r="AH12" s="44"/>
    </row>
    <row r="13" spans="1:34" ht="15" x14ac:dyDescent="0.25">
      <c r="A13" s="41"/>
      <c r="B13" s="42"/>
      <c r="C13" s="42"/>
      <c r="D13" s="41"/>
      <c r="E13" s="41"/>
      <c r="F13" s="41"/>
      <c r="G13" s="41"/>
      <c r="H13" s="41"/>
      <c r="I13" s="41"/>
      <c r="J13" s="43"/>
      <c r="K13" s="43"/>
      <c r="L13" s="41"/>
      <c r="M13" s="44"/>
      <c r="N13" s="44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4"/>
      <c r="AA13" s="44"/>
      <c r="AB13" s="44"/>
      <c r="AC13" s="44"/>
      <c r="AD13" s="44"/>
      <c r="AE13" s="44"/>
      <c r="AF13" s="44"/>
      <c r="AG13" s="44"/>
      <c r="AH13" s="44"/>
    </row>
    <row r="14" spans="1:34" ht="15" x14ac:dyDescent="0.25">
      <c r="A14" s="41"/>
      <c r="B14" s="42"/>
      <c r="C14" s="42"/>
      <c r="D14" s="41"/>
      <c r="E14" s="41"/>
      <c r="F14" s="41"/>
      <c r="G14" s="41"/>
      <c r="H14" s="41"/>
      <c r="I14" s="41"/>
      <c r="J14" s="43"/>
      <c r="K14" s="43"/>
      <c r="L14" s="41"/>
      <c r="M14" s="44"/>
      <c r="N14" s="44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4"/>
      <c r="AA14" s="44"/>
      <c r="AB14" s="44"/>
      <c r="AC14" s="44"/>
      <c r="AD14" s="44"/>
      <c r="AE14" s="44"/>
      <c r="AF14" s="44"/>
      <c r="AG14" s="44"/>
      <c r="AH14" s="44"/>
    </row>
    <row r="15" spans="1:34" ht="15" x14ac:dyDescent="0.25">
      <c r="A15" s="41"/>
      <c r="B15" s="42"/>
      <c r="C15" s="42"/>
      <c r="D15" s="41"/>
      <c r="E15" s="41"/>
      <c r="F15" s="41"/>
      <c r="G15" s="41"/>
      <c r="H15" s="41"/>
      <c r="I15" s="41"/>
      <c r="J15" s="43"/>
      <c r="K15" s="43"/>
      <c r="L15" s="41"/>
      <c r="M15" s="44"/>
      <c r="N15" s="44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4"/>
      <c r="AA15" s="44"/>
      <c r="AB15" s="44"/>
      <c r="AC15" s="44"/>
      <c r="AD15" s="44"/>
      <c r="AE15" s="44"/>
      <c r="AF15" s="44"/>
      <c r="AG15" s="44"/>
      <c r="AH15" s="44"/>
    </row>
    <row r="16" spans="1:34" ht="15" x14ac:dyDescent="0.25">
      <c r="A16" s="41"/>
      <c r="B16" s="42"/>
      <c r="C16" s="42"/>
      <c r="D16" s="41"/>
      <c r="E16" s="41"/>
      <c r="F16" s="41"/>
      <c r="G16" s="41"/>
      <c r="H16" s="41"/>
      <c r="I16" s="41"/>
      <c r="J16" s="43"/>
      <c r="K16" s="43"/>
      <c r="L16" s="41"/>
      <c r="M16" s="44"/>
      <c r="N16" s="44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4"/>
      <c r="AA16" s="44"/>
      <c r="AB16" s="44"/>
      <c r="AC16" s="44"/>
      <c r="AD16" s="44"/>
      <c r="AE16" s="44"/>
      <c r="AF16" s="44"/>
      <c r="AG16" s="44"/>
      <c r="AH16" s="44"/>
    </row>
    <row r="17" spans="1:34" ht="15" x14ac:dyDescent="0.25">
      <c r="A17" s="41"/>
      <c r="B17" s="42"/>
      <c r="C17" s="42"/>
      <c r="D17" s="41"/>
      <c r="E17" s="41"/>
      <c r="F17" s="41"/>
      <c r="G17" s="41"/>
      <c r="H17" s="41"/>
      <c r="I17" s="41"/>
      <c r="J17" s="43"/>
      <c r="K17" s="43"/>
      <c r="L17" s="41"/>
      <c r="M17" s="44"/>
      <c r="N17" s="44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4"/>
      <c r="AA17" s="44"/>
      <c r="AB17" s="44"/>
      <c r="AC17" s="44"/>
      <c r="AD17" s="44"/>
      <c r="AE17" s="44"/>
      <c r="AF17" s="44"/>
      <c r="AG17" s="44"/>
      <c r="AH17" s="44"/>
    </row>
    <row r="18" spans="1:34" ht="15" x14ac:dyDescent="0.25">
      <c r="A18" s="41"/>
      <c r="B18" s="42"/>
      <c r="C18" s="42"/>
      <c r="D18" s="41"/>
      <c r="E18" s="41"/>
      <c r="F18" s="41"/>
      <c r="G18" s="41"/>
      <c r="H18" s="41"/>
      <c r="I18" s="41"/>
      <c r="J18" s="43"/>
      <c r="K18" s="43"/>
      <c r="L18" s="41"/>
      <c r="M18" s="44"/>
      <c r="N18" s="44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4"/>
      <c r="AA18" s="44"/>
      <c r="AB18" s="44"/>
      <c r="AC18" s="44"/>
      <c r="AD18" s="44"/>
      <c r="AE18" s="44"/>
      <c r="AF18" s="44"/>
      <c r="AG18" s="44"/>
      <c r="AH18" s="44"/>
    </row>
    <row r="19" spans="1:34" ht="15" x14ac:dyDescent="0.25">
      <c r="A19" s="41"/>
      <c r="B19" s="42"/>
      <c r="C19" s="42"/>
      <c r="D19" s="41"/>
      <c r="E19" s="41"/>
      <c r="F19" s="41"/>
      <c r="G19" s="41"/>
      <c r="H19" s="41"/>
      <c r="I19" s="41"/>
      <c r="J19" s="43"/>
      <c r="K19" s="43"/>
      <c r="L19" s="41"/>
      <c r="M19" s="44"/>
      <c r="N19" s="44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4"/>
      <c r="AA19" s="44"/>
      <c r="AB19" s="44"/>
      <c r="AC19" s="44"/>
      <c r="AD19" s="44"/>
      <c r="AE19" s="44"/>
      <c r="AF19" s="44"/>
      <c r="AG19" s="44"/>
      <c r="AH19" s="44"/>
    </row>
    <row r="20" spans="1:34" ht="15" x14ac:dyDescent="0.25">
      <c r="A20" s="41"/>
      <c r="B20" s="42"/>
      <c r="C20" s="42"/>
      <c r="D20" s="41"/>
      <c r="E20" s="41"/>
      <c r="F20" s="41"/>
      <c r="G20" s="41"/>
      <c r="H20" s="41"/>
      <c r="I20" s="41"/>
      <c r="J20" s="43"/>
      <c r="K20" s="43"/>
      <c r="L20" s="41"/>
      <c r="M20" s="44"/>
      <c r="N20" s="44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4"/>
      <c r="AA20" s="44"/>
      <c r="AB20" s="44"/>
      <c r="AC20" s="44"/>
      <c r="AD20" s="44"/>
      <c r="AE20" s="44"/>
      <c r="AF20" s="44"/>
      <c r="AG20" s="44"/>
      <c r="AH20" s="44"/>
    </row>
    <row r="21" spans="1:34" ht="15" x14ac:dyDescent="0.25">
      <c r="A21" s="41"/>
      <c r="B21" s="42"/>
      <c r="C21" s="42"/>
      <c r="D21" s="41"/>
      <c r="E21" s="41"/>
      <c r="F21" s="41"/>
      <c r="G21" s="41"/>
      <c r="H21" s="41"/>
      <c r="I21" s="41"/>
      <c r="J21" s="43"/>
      <c r="K21" s="43"/>
      <c r="L21" s="41"/>
      <c r="M21" s="44"/>
      <c r="N21" s="44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4"/>
      <c r="AA21" s="44"/>
      <c r="AB21" s="44"/>
      <c r="AC21" s="44"/>
      <c r="AD21" s="44"/>
      <c r="AE21" s="44"/>
      <c r="AF21" s="44"/>
      <c r="AG21" s="44"/>
      <c r="AH21" s="44"/>
    </row>
    <row r="22" spans="1:34" ht="15" x14ac:dyDescent="0.25">
      <c r="A22" s="41"/>
      <c r="B22" s="42"/>
      <c r="C22" s="42"/>
      <c r="D22" s="41"/>
      <c r="E22" s="41"/>
      <c r="F22" s="41"/>
      <c r="G22" s="41"/>
      <c r="H22" s="41"/>
      <c r="I22" s="41"/>
      <c r="J22" s="43"/>
      <c r="K22" s="43"/>
      <c r="L22" s="41"/>
      <c r="M22" s="44"/>
      <c r="N22" s="44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4"/>
      <c r="AA22" s="44"/>
      <c r="AB22" s="44"/>
      <c r="AC22" s="44"/>
      <c r="AD22" s="44"/>
      <c r="AE22" s="44"/>
      <c r="AF22" s="44"/>
      <c r="AG22" s="44"/>
      <c r="AH22" s="44"/>
    </row>
    <row r="23" spans="1:34" ht="119.4" x14ac:dyDescent="0.3">
      <c r="B23" s="2" t="s">
        <v>0</v>
      </c>
      <c r="C23" s="2" t="s">
        <v>1</v>
      </c>
      <c r="D23" s="5" t="s">
        <v>2</v>
      </c>
      <c r="E23" s="5" t="s">
        <v>3</v>
      </c>
      <c r="F23" s="3" t="s">
        <v>4</v>
      </c>
      <c r="G23" s="3" t="s">
        <v>3</v>
      </c>
      <c r="H23" s="3" t="s">
        <v>4</v>
      </c>
      <c r="I23" s="3" t="s">
        <v>3</v>
      </c>
      <c r="J23" s="3" t="s">
        <v>4</v>
      </c>
      <c r="K23" s="3" t="s">
        <v>3</v>
      </c>
      <c r="L23" s="3" t="s">
        <v>4</v>
      </c>
      <c r="M23" s="4" t="s">
        <v>3</v>
      </c>
      <c r="N23" s="45"/>
      <c r="O23" s="15" t="s">
        <v>17</v>
      </c>
      <c r="P23" s="16" t="s">
        <v>18</v>
      </c>
      <c r="Q23" s="45" t="s">
        <v>73</v>
      </c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</row>
    <row r="24" spans="1:34" ht="14.4" x14ac:dyDescent="0.3">
      <c r="B24" s="1" t="s">
        <v>5</v>
      </c>
      <c r="C24" s="1" t="s">
        <v>5</v>
      </c>
      <c r="D24" s="6" t="s">
        <v>6</v>
      </c>
      <c r="E24" s="6" t="s">
        <v>7</v>
      </c>
      <c r="F24" s="3" t="s">
        <v>6</v>
      </c>
      <c r="G24" s="3" t="s">
        <v>7</v>
      </c>
      <c r="H24" s="3" t="s">
        <v>6</v>
      </c>
      <c r="I24" s="3" t="s">
        <v>7</v>
      </c>
      <c r="J24" s="3" t="s">
        <v>6</v>
      </c>
      <c r="K24" s="3" t="s">
        <v>7</v>
      </c>
      <c r="L24" s="3" t="s">
        <v>6</v>
      </c>
      <c r="M24" s="4" t="s">
        <v>7</v>
      </c>
      <c r="N24" s="46"/>
      <c r="P24" s="45"/>
      <c r="Q24" s="45"/>
      <c r="R24" s="45"/>
      <c r="S24" s="45"/>
      <c r="T24" s="45"/>
      <c r="U24" s="45"/>
      <c r="V24" s="45"/>
      <c r="W24" s="45"/>
      <c r="X24" s="45"/>
      <c r="Y24" s="47"/>
      <c r="Z24" s="47"/>
      <c r="AA24" s="48"/>
      <c r="AB24" s="45"/>
      <c r="AC24" s="45"/>
      <c r="AD24" s="45"/>
      <c r="AE24" s="45"/>
      <c r="AF24" s="45"/>
      <c r="AG24" s="45"/>
      <c r="AH24" s="45"/>
    </row>
    <row r="25" spans="1:34" ht="14.4" x14ac:dyDescent="0.3">
      <c r="B25" s="12" t="s">
        <v>5</v>
      </c>
      <c r="C25" s="12" t="s">
        <v>5</v>
      </c>
      <c r="D25" s="13" t="s">
        <v>8</v>
      </c>
      <c r="E25" s="1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8</v>
      </c>
      <c r="K25" s="3" t="s">
        <v>8</v>
      </c>
      <c r="L25" s="3" t="s">
        <v>8</v>
      </c>
      <c r="M25" s="4" t="s">
        <v>8</v>
      </c>
      <c r="N25" s="46"/>
      <c r="P25" s="45"/>
      <c r="Q25" s="45"/>
      <c r="R25" s="45"/>
      <c r="S25" s="45"/>
      <c r="T25" s="45"/>
      <c r="U25" s="45"/>
      <c r="V25" s="45"/>
      <c r="W25" s="45"/>
      <c r="X25" s="45"/>
      <c r="Y25" s="47"/>
      <c r="Z25" s="47"/>
      <c r="AA25" s="48"/>
      <c r="AB25" s="45"/>
      <c r="AC25" s="45"/>
      <c r="AD25" s="45"/>
      <c r="AE25" s="45"/>
      <c r="AF25" s="45"/>
      <c r="AG25" s="45"/>
      <c r="AH25" s="45"/>
    </row>
    <row r="26" spans="1:34" ht="14.4" x14ac:dyDescent="0.3">
      <c r="B26" s="1" t="s">
        <v>5</v>
      </c>
      <c r="C26" s="1" t="s">
        <v>5</v>
      </c>
      <c r="D26" s="6" t="s">
        <v>12</v>
      </c>
      <c r="E26" s="6" t="s">
        <v>12</v>
      </c>
      <c r="F26" s="3" t="s">
        <v>13</v>
      </c>
      <c r="G26" s="3" t="s">
        <v>13</v>
      </c>
      <c r="H26" s="3" t="s">
        <v>14</v>
      </c>
      <c r="I26" s="3" t="s">
        <v>14</v>
      </c>
      <c r="J26" s="3" t="s">
        <v>15</v>
      </c>
      <c r="K26" s="3" t="s">
        <v>15</v>
      </c>
      <c r="L26" s="3" t="s">
        <v>16</v>
      </c>
      <c r="M26" s="4" t="s">
        <v>16</v>
      </c>
      <c r="N26" s="46"/>
      <c r="P26" s="45"/>
      <c r="Q26" s="45"/>
      <c r="R26" s="45"/>
      <c r="S26" s="45"/>
      <c r="T26" s="45"/>
      <c r="U26" s="45"/>
      <c r="V26" s="45"/>
      <c r="W26" s="45"/>
      <c r="X26" s="45"/>
      <c r="Y26" s="47"/>
      <c r="Z26" s="47"/>
      <c r="AA26" s="48"/>
      <c r="AB26" s="45"/>
      <c r="AC26" s="45"/>
      <c r="AD26" s="45"/>
      <c r="AE26" s="45"/>
      <c r="AF26" s="45"/>
      <c r="AG26" s="45"/>
      <c r="AH26" s="45"/>
    </row>
    <row r="27" spans="1:34" ht="15.6" x14ac:dyDescent="0.3">
      <c r="A27" s="19"/>
      <c r="B27" s="21"/>
      <c r="C27" s="21"/>
      <c r="D27" s="49"/>
      <c r="E27" s="49"/>
      <c r="F27" s="49"/>
      <c r="G27" s="49"/>
      <c r="H27" s="49"/>
      <c r="I27" s="49"/>
      <c r="J27" s="49"/>
      <c r="K27" s="49"/>
      <c r="L27" s="49"/>
      <c r="M27" s="50"/>
      <c r="N27" s="46"/>
      <c r="P27" s="46"/>
      <c r="Q27" s="45"/>
      <c r="R27" s="46"/>
      <c r="S27" s="46"/>
      <c r="T27" s="46"/>
      <c r="U27" s="41"/>
      <c r="V27" s="45"/>
      <c r="W27" s="45"/>
      <c r="X27" s="45"/>
      <c r="Y27" s="51"/>
      <c r="Z27" s="51"/>
      <c r="AA27" s="51"/>
      <c r="AB27" s="44"/>
      <c r="AC27" s="44"/>
      <c r="AD27" s="44"/>
      <c r="AE27" s="44"/>
      <c r="AF27" s="44"/>
      <c r="AG27" s="44"/>
      <c r="AH27" s="44"/>
    </row>
    <row r="28" spans="1:34" ht="15.6" x14ac:dyDescent="0.3">
      <c r="A28" s="19"/>
      <c r="B28" s="21"/>
      <c r="C28" s="21"/>
      <c r="D28" s="49"/>
      <c r="E28" s="49"/>
      <c r="F28" s="49"/>
      <c r="G28" s="49"/>
      <c r="H28" s="49"/>
      <c r="I28" s="49"/>
      <c r="J28" s="49"/>
      <c r="K28" s="49"/>
      <c r="L28" s="49"/>
      <c r="M28" s="50"/>
      <c r="N28" s="46"/>
      <c r="P28" s="46"/>
      <c r="Q28" s="45"/>
      <c r="R28" s="46"/>
      <c r="S28" s="46"/>
      <c r="T28" s="46"/>
      <c r="U28" s="41"/>
      <c r="V28" s="45"/>
      <c r="W28" s="45"/>
      <c r="X28" s="45"/>
      <c r="Y28" s="51"/>
      <c r="Z28" s="51"/>
      <c r="AA28" s="51"/>
      <c r="AB28" s="44"/>
      <c r="AC28" s="44"/>
      <c r="AD28" s="44"/>
      <c r="AE28" s="44"/>
      <c r="AF28" s="44"/>
      <c r="AG28" s="44"/>
      <c r="AH28" s="44"/>
    </row>
    <row r="29" spans="1:34" ht="15.6" x14ac:dyDescent="0.3">
      <c r="A29" s="19"/>
      <c r="B29" s="21"/>
      <c r="C29" s="21"/>
      <c r="D29" s="49"/>
      <c r="E29" s="49"/>
      <c r="F29" s="49"/>
      <c r="G29" s="49"/>
      <c r="H29" s="49"/>
      <c r="I29" s="49"/>
      <c r="J29" s="49"/>
      <c r="K29" s="49"/>
      <c r="L29" s="49"/>
      <c r="M29" s="50"/>
      <c r="N29" s="46"/>
      <c r="P29" s="46"/>
      <c r="Q29" s="45"/>
      <c r="R29" s="46"/>
      <c r="S29" s="46"/>
      <c r="T29" s="46"/>
      <c r="U29" s="41"/>
      <c r="V29" s="45"/>
      <c r="W29" s="45"/>
      <c r="X29" s="45"/>
      <c r="Y29" s="51"/>
      <c r="Z29" s="51"/>
      <c r="AA29" s="51"/>
      <c r="AB29" s="44"/>
      <c r="AC29" s="44"/>
      <c r="AD29" s="44"/>
      <c r="AE29" s="44"/>
      <c r="AF29" s="44"/>
      <c r="AG29" s="44"/>
      <c r="AH29" s="44"/>
    </row>
    <row r="30" spans="1:34" ht="15.6" x14ac:dyDescent="0.3">
      <c r="A30" s="19"/>
      <c r="B30" s="21"/>
      <c r="C30" s="21"/>
      <c r="D30" s="49"/>
      <c r="E30" s="49"/>
      <c r="F30" s="49"/>
      <c r="G30" s="49"/>
      <c r="H30" s="49"/>
      <c r="I30" s="49"/>
      <c r="J30" s="49"/>
      <c r="K30" s="49"/>
      <c r="L30" s="49"/>
      <c r="M30" s="50"/>
      <c r="N30" s="46"/>
      <c r="P30" s="46"/>
      <c r="Q30" s="45"/>
      <c r="R30" s="46"/>
      <c r="S30" s="46"/>
      <c r="T30" s="46"/>
      <c r="U30" s="41"/>
      <c r="V30" s="45"/>
      <c r="W30" s="45"/>
      <c r="X30" s="45"/>
      <c r="Y30" s="51"/>
      <c r="Z30" s="51"/>
      <c r="AA30" s="51"/>
      <c r="AB30" s="44"/>
      <c r="AC30" s="44"/>
      <c r="AD30" s="44"/>
      <c r="AE30" s="44"/>
      <c r="AF30" s="44"/>
      <c r="AG30" s="44"/>
      <c r="AH30" s="44"/>
    </row>
    <row r="31" spans="1:34" ht="15.6" x14ac:dyDescent="0.3">
      <c r="A31" s="19"/>
      <c r="B31" s="21"/>
      <c r="C31" s="21"/>
      <c r="D31" s="49"/>
      <c r="E31" s="49"/>
      <c r="F31" s="49"/>
      <c r="G31" s="49"/>
      <c r="H31" s="49"/>
      <c r="I31" s="49"/>
      <c r="J31" s="49"/>
      <c r="K31" s="49"/>
      <c r="L31" s="49"/>
      <c r="M31" s="50"/>
      <c r="N31" s="46"/>
      <c r="P31" s="46"/>
      <c r="Q31" s="45"/>
      <c r="R31" s="46"/>
      <c r="S31" s="46"/>
      <c r="T31" s="46"/>
      <c r="U31" s="41"/>
      <c r="V31" s="45"/>
      <c r="W31" s="45"/>
      <c r="X31" s="45"/>
      <c r="Y31" s="51"/>
      <c r="Z31" s="51"/>
      <c r="AA31" s="51"/>
      <c r="AB31" s="44"/>
      <c r="AC31" s="44"/>
      <c r="AD31" s="44"/>
      <c r="AE31" s="44"/>
      <c r="AF31" s="44"/>
      <c r="AG31" s="44"/>
      <c r="AH31" s="44"/>
    </row>
    <row r="32" spans="1:34" ht="15.6" x14ac:dyDescent="0.3">
      <c r="A32" s="19"/>
      <c r="B32" s="22"/>
      <c r="C32" s="23"/>
      <c r="D32" s="52"/>
      <c r="E32" s="52"/>
      <c r="F32" s="53"/>
      <c r="G32" s="53"/>
      <c r="H32" s="53"/>
      <c r="I32" s="53"/>
      <c r="J32" s="53"/>
      <c r="K32" s="53"/>
      <c r="L32" s="53"/>
      <c r="M32" s="54"/>
      <c r="N32" s="46"/>
      <c r="P32" s="46"/>
      <c r="Q32" s="45"/>
      <c r="R32" s="46"/>
      <c r="S32" s="46"/>
      <c r="T32" s="46"/>
      <c r="U32" s="41"/>
      <c r="V32" s="45"/>
      <c r="W32" s="45"/>
      <c r="X32" s="45"/>
      <c r="Y32" s="51"/>
      <c r="Z32" s="51"/>
      <c r="AA32" s="51"/>
      <c r="AB32" s="44"/>
      <c r="AC32" s="44"/>
      <c r="AD32" s="44"/>
      <c r="AE32" s="44"/>
      <c r="AF32" s="44"/>
      <c r="AG32" s="44"/>
      <c r="AH32" s="44"/>
    </row>
    <row r="33" spans="1:34" ht="15.6" x14ac:dyDescent="0.3">
      <c r="A33" s="19"/>
      <c r="B33" s="21"/>
      <c r="C33" s="21"/>
      <c r="D33" s="49"/>
      <c r="E33" s="49"/>
      <c r="F33" s="49"/>
      <c r="G33" s="49"/>
      <c r="H33" s="49"/>
      <c r="I33" s="49"/>
      <c r="J33" s="49"/>
      <c r="K33" s="49"/>
      <c r="L33" s="49"/>
      <c r="M33" s="50"/>
      <c r="N33" s="46"/>
      <c r="P33" s="46"/>
      <c r="Q33" s="45"/>
      <c r="R33" s="46"/>
      <c r="S33" s="46"/>
      <c r="T33" s="46"/>
      <c r="U33" s="41"/>
      <c r="V33" s="45"/>
      <c r="W33" s="45"/>
      <c r="X33" s="45"/>
      <c r="Y33" s="51"/>
      <c r="Z33" s="51"/>
      <c r="AA33" s="51"/>
      <c r="AB33" s="44"/>
      <c r="AC33" s="44"/>
      <c r="AD33" s="44"/>
      <c r="AE33" s="44"/>
      <c r="AF33" s="44"/>
      <c r="AG33" s="44"/>
      <c r="AH33" s="44"/>
    </row>
    <row r="34" spans="1:34" ht="15.6" x14ac:dyDescent="0.3">
      <c r="A34" s="19"/>
      <c r="B34" s="21"/>
      <c r="C34" s="21"/>
      <c r="D34" s="49"/>
      <c r="E34" s="49"/>
      <c r="F34" s="49"/>
      <c r="G34" s="49"/>
      <c r="H34" s="49"/>
      <c r="I34" s="49"/>
      <c r="J34" s="49"/>
      <c r="K34" s="49"/>
      <c r="L34" s="49"/>
      <c r="M34" s="50"/>
      <c r="N34" s="46"/>
      <c r="P34" s="46"/>
      <c r="Q34" s="45"/>
      <c r="R34" s="46"/>
      <c r="S34" s="46"/>
      <c r="T34" s="46"/>
      <c r="U34" s="41"/>
      <c r="V34" s="45"/>
      <c r="W34" s="45"/>
      <c r="X34" s="45"/>
      <c r="Y34" s="51"/>
      <c r="Z34" s="51"/>
      <c r="AA34" s="51"/>
      <c r="AB34" s="44"/>
      <c r="AC34" s="44"/>
      <c r="AD34" s="44"/>
      <c r="AE34" s="44"/>
      <c r="AF34" s="44"/>
      <c r="AG34" s="44"/>
      <c r="AH34" s="44"/>
    </row>
    <row r="35" spans="1:34" ht="15.6" x14ac:dyDescent="0.3">
      <c r="A35" s="19"/>
      <c r="B35" s="21"/>
      <c r="C35" s="21"/>
      <c r="D35" s="52"/>
      <c r="E35" s="52"/>
      <c r="F35" s="53"/>
      <c r="G35" s="53"/>
      <c r="H35" s="53"/>
      <c r="I35" s="53"/>
      <c r="J35" s="53"/>
      <c r="K35" s="53"/>
      <c r="L35" s="53"/>
      <c r="M35" s="54"/>
      <c r="N35" s="46"/>
      <c r="P35" s="46"/>
      <c r="Q35" s="45"/>
      <c r="R35" s="46"/>
      <c r="S35" s="46"/>
      <c r="T35" s="46"/>
      <c r="U35" s="41"/>
      <c r="V35" s="45"/>
      <c r="W35" s="45"/>
      <c r="X35" s="45"/>
      <c r="Y35" s="51"/>
      <c r="Z35" s="51"/>
      <c r="AA35" s="51"/>
      <c r="AB35" s="44"/>
      <c r="AC35" s="44"/>
      <c r="AD35" s="44"/>
      <c r="AE35" s="44"/>
      <c r="AF35" s="44"/>
      <c r="AG35" s="44"/>
      <c r="AH35" s="44"/>
    </row>
    <row r="36" spans="1:34" ht="15.6" x14ac:dyDescent="0.3">
      <c r="A36" s="19"/>
      <c r="B36" s="21"/>
      <c r="C36" s="21"/>
      <c r="D36" s="49"/>
      <c r="E36" s="49"/>
      <c r="F36" s="49"/>
      <c r="G36" s="49"/>
      <c r="H36" s="49"/>
      <c r="I36" s="49"/>
      <c r="J36" s="49"/>
      <c r="K36" s="49"/>
      <c r="L36" s="49"/>
      <c r="M36" s="50"/>
      <c r="N36" s="46"/>
      <c r="P36" s="46"/>
      <c r="Q36" s="45"/>
      <c r="R36" s="46"/>
      <c r="S36" s="46"/>
      <c r="T36" s="46"/>
      <c r="U36" s="41"/>
      <c r="V36" s="45"/>
      <c r="W36" s="45"/>
      <c r="X36" s="45"/>
      <c r="Y36" s="51"/>
      <c r="Z36" s="51"/>
      <c r="AA36" s="51"/>
      <c r="AB36" s="44"/>
      <c r="AC36" s="44"/>
      <c r="AD36" s="44"/>
      <c r="AE36" s="44"/>
      <c r="AF36" s="44"/>
      <c r="AG36" s="44"/>
      <c r="AH36" s="44"/>
    </row>
    <row r="37" spans="1:34" ht="15.6" x14ac:dyDescent="0.3">
      <c r="A37" s="19"/>
      <c r="B37" s="21"/>
      <c r="C37" s="21"/>
      <c r="D37" s="49"/>
      <c r="E37" s="49"/>
      <c r="F37" s="49"/>
      <c r="G37" s="49"/>
      <c r="H37" s="49"/>
      <c r="I37" s="49"/>
      <c r="J37" s="49"/>
      <c r="K37" s="49"/>
      <c r="L37" s="49"/>
      <c r="M37" s="50"/>
      <c r="N37" s="46"/>
      <c r="P37" s="46"/>
      <c r="Q37" s="45"/>
      <c r="R37" s="46"/>
      <c r="S37" s="46"/>
      <c r="T37" s="46"/>
      <c r="U37" s="41"/>
      <c r="V37" s="45"/>
      <c r="W37" s="45"/>
      <c r="X37" s="45"/>
      <c r="Y37" s="51"/>
      <c r="Z37" s="51"/>
      <c r="AA37" s="51"/>
      <c r="AB37" s="44"/>
      <c r="AC37" s="44"/>
      <c r="AD37" s="44"/>
      <c r="AE37" s="44"/>
      <c r="AF37" s="44"/>
      <c r="AG37" s="44"/>
      <c r="AH37" s="44"/>
    </row>
    <row r="38" spans="1:34" ht="15.6" x14ac:dyDescent="0.3">
      <c r="A38" s="19"/>
      <c r="B38" s="21"/>
      <c r="C38" s="21"/>
      <c r="D38" s="52"/>
      <c r="E38" s="52"/>
      <c r="F38" s="53"/>
      <c r="G38" s="53"/>
      <c r="H38" s="53"/>
      <c r="I38" s="53"/>
      <c r="J38" s="53"/>
      <c r="K38" s="53"/>
      <c r="L38" s="53"/>
      <c r="M38" s="54"/>
      <c r="N38" s="46"/>
      <c r="P38" s="46"/>
      <c r="Q38" s="45"/>
      <c r="R38" s="46"/>
      <c r="S38" s="46"/>
      <c r="T38" s="46"/>
      <c r="U38" s="41"/>
      <c r="V38" s="45"/>
      <c r="W38" s="45"/>
      <c r="X38" s="45"/>
      <c r="Y38" s="51"/>
      <c r="Z38" s="51"/>
      <c r="AA38" s="51"/>
      <c r="AB38" s="44"/>
      <c r="AC38" s="44"/>
      <c r="AD38" s="44"/>
      <c r="AE38" s="44"/>
      <c r="AF38" s="44"/>
      <c r="AG38" s="44"/>
      <c r="AH38" s="44"/>
    </row>
    <row r="39" spans="1:34" ht="15.6" x14ac:dyDescent="0.3">
      <c r="A39" s="55"/>
      <c r="B39" s="21"/>
      <c r="C39" s="21"/>
      <c r="D39" s="49"/>
      <c r="E39" s="49"/>
      <c r="F39" s="49"/>
      <c r="G39" s="49"/>
      <c r="H39" s="49"/>
      <c r="I39" s="49"/>
      <c r="J39" s="49"/>
      <c r="K39" s="49"/>
      <c r="L39" s="49"/>
      <c r="M39" s="50"/>
      <c r="N39" s="46"/>
      <c r="P39" s="46"/>
      <c r="Q39" s="45"/>
      <c r="R39" s="46"/>
      <c r="S39" s="46"/>
      <c r="T39" s="46"/>
      <c r="U39" s="41"/>
      <c r="V39" s="45"/>
      <c r="W39" s="45"/>
      <c r="X39" s="45"/>
      <c r="Y39" s="51"/>
      <c r="Z39" s="51"/>
      <c r="AA39" s="51"/>
      <c r="AB39" s="44"/>
      <c r="AC39" s="44"/>
      <c r="AD39" s="44"/>
      <c r="AE39" s="44"/>
      <c r="AF39" s="44"/>
      <c r="AG39" s="44"/>
      <c r="AH39" s="44"/>
    </row>
    <row r="40" spans="1:34" ht="15.6" x14ac:dyDescent="0.3">
      <c r="A40" s="55"/>
      <c r="B40" s="21"/>
      <c r="C40" s="21"/>
      <c r="D40" s="49"/>
      <c r="E40" s="49"/>
      <c r="F40" s="49"/>
      <c r="G40" s="49"/>
      <c r="H40" s="49"/>
      <c r="I40" s="49"/>
      <c r="J40" s="49"/>
      <c r="K40" s="49"/>
      <c r="L40" s="49"/>
      <c r="M40" s="50"/>
      <c r="N40" s="46"/>
      <c r="P40" s="46"/>
      <c r="Q40" s="45"/>
      <c r="R40" s="46"/>
      <c r="S40" s="46"/>
      <c r="T40" s="46"/>
      <c r="U40" s="41"/>
      <c r="V40" s="45"/>
      <c r="W40" s="45"/>
      <c r="X40" s="45"/>
      <c r="Y40" s="51"/>
      <c r="Z40" s="51"/>
      <c r="AA40" s="51"/>
      <c r="AB40" s="44"/>
      <c r="AC40" s="44"/>
      <c r="AD40" s="44"/>
      <c r="AE40" s="44"/>
      <c r="AF40" s="44"/>
      <c r="AG40" s="44"/>
      <c r="AH40" s="44"/>
    </row>
    <row r="41" spans="1:34" ht="15.6" x14ac:dyDescent="0.3">
      <c r="A41" s="55"/>
      <c r="B41" s="21"/>
      <c r="C41" s="21"/>
      <c r="D41" s="49"/>
      <c r="E41" s="49"/>
      <c r="F41" s="49"/>
      <c r="G41" s="49"/>
      <c r="H41" s="49"/>
      <c r="I41" s="49"/>
      <c r="J41" s="49"/>
      <c r="K41" s="49"/>
      <c r="L41" s="49"/>
      <c r="M41" s="50"/>
      <c r="N41" s="46"/>
      <c r="P41" s="46"/>
      <c r="Q41" s="45"/>
      <c r="R41" s="46"/>
      <c r="S41" s="46"/>
      <c r="T41" s="46"/>
      <c r="U41" s="41"/>
      <c r="V41" s="45"/>
      <c r="W41" s="45"/>
      <c r="X41" s="45"/>
      <c r="Y41" s="51"/>
      <c r="Z41" s="51"/>
      <c r="AA41" s="51"/>
      <c r="AB41" s="44"/>
      <c r="AC41" s="44"/>
      <c r="AD41" s="44"/>
      <c r="AE41" s="44"/>
      <c r="AF41" s="44"/>
      <c r="AG41" s="44"/>
      <c r="AH41" s="44"/>
    </row>
    <row r="42" spans="1:34" ht="15.6" x14ac:dyDescent="0.3">
      <c r="A42" s="55"/>
      <c r="B42" s="21"/>
      <c r="C42" s="21"/>
      <c r="D42" s="49"/>
      <c r="E42" s="49"/>
      <c r="F42" s="49"/>
      <c r="G42" s="49"/>
      <c r="H42" s="49"/>
      <c r="I42" s="49"/>
      <c r="J42" s="49"/>
      <c r="K42" s="49"/>
      <c r="L42" s="49"/>
      <c r="M42" s="50"/>
      <c r="N42" s="46"/>
      <c r="P42" s="46"/>
      <c r="Q42" s="45"/>
      <c r="R42" s="46"/>
      <c r="S42" s="46"/>
      <c r="T42" s="46"/>
      <c r="U42" s="41"/>
      <c r="V42" s="45"/>
      <c r="W42" s="45"/>
      <c r="X42" s="45"/>
      <c r="Y42" s="51"/>
      <c r="Z42" s="51"/>
      <c r="AA42" s="51"/>
      <c r="AB42" s="44"/>
      <c r="AC42" s="44"/>
      <c r="AD42" s="44"/>
      <c r="AE42" s="44"/>
      <c r="AF42" s="44"/>
      <c r="AG42" s="44"/>
      <c r="AH42" s="44"/>
    </row>
    <row r="43" spans="1:34" ht="15.6" x14ac:dyDescent="0.3">
      <c r="A43" s="55"/>
      <c r="B43" s="21"/>
      <c r="C43" s="21"/>
      <c r="D43" s="49"/>
      <c r="E43" s="49"/>
      <c r="F43" s="49"/>
      <c r="G43" s="49"/>
      <c r="H43" s="49"/>
      <c r="I43" s="49"/>
      <c r="J43" s="49"/>
      <c r="K43" s="49"/>
      <c r="L43" s="49"/>
      <c r="M43" s="50"/>
      <c r="N43" s="46"/>
      <c r="P43" s="46"/>
      <c r="Q43" s="45"/>
      <c r="R43" s="46"/>
      <c r="S43" s="46"/>
      <c r="T43" s="46"/>
      <c r="U43" s="41"/>
      <c r="V43" s="45"/>
      <c r="W43" s="45"/>
      <c r="X43" s="45"/>
      <c r="Y43" s="51"/>
      <c r="Z43" s="51"/>
      <c r="AA43" s="51"/>
      <c r="AB43" s="44"/>
      <c r="AC43" s="44"/>
      <c r="AD43" s="44"/>
      <c r="AE43" s="44"/>
      <c r="AF43" s="44"/>
      <c r="AG43" s="44"/>
      <c r="AH43" s="44"/>
    </row>
    <row r="44" spans="1:34" ht="15.6" x14ac:dyDescent="0.3">
      <c r="A44" s="55"/>
      <c r="B44" s="22"/>
      <c r="C44" s="23"/>
      <c r="D44" s="52"/>
      <c r="E44" s="52"/>
      <c r="F44" s="53"/>
      <c r="G44" s="53"/>
      <c r="H44" s="53"/>
      <c r="I44" s="53"/>
      <c r="J44" s="53"/>
      <c r="K44" s="53"/>
      <c r="L44" s="53"/>
      <c r="M44" s="54"/>
      <c r="N44" s="46"/>
      <c r="P44" s="46"/>
      <c r="Q44" s="45"/>
      <c r="R44" s="46"/>
      <c r="S44" s="46"/>
      <c r="T44" s="46"/>
      <c r="U44" s="41"/>
      <c r="V44" s="45"/>
      <c r="W44" s="45"/>
      <c r="X44" s="45"/>
      <c r="Y44" s="51"/>
      <c r="Z44" s="51"/>
      <c r="AA44" s="51"/>
      <c r="AB44" s="44"/>
      <c r="AC44" s="44"/>
      <c r="AD44" s="44"/>
      <c r="AE44" s="44"/>
      <c r="AF44" s="44"/>
      <c r="AG44" s="44"/>
      <c r="AH44" s="44"/>
    </row>
    <row r="45" spans="1:34" ht="15.6" x14ac:dyDescent="0.3">
      <c r="A45" s="55">
        <v>45072</v>
      </c>
      <c r="B45" s="21">
        <v>29</v>
      </c>
      <c r="C45" s="21" t="s">
        <v>74</v>
      </c>
      <c r="D45" s="24">
        <v>0.21719801591873883</v>
      </c>
      <c r="E45" s="25">
        <v>0.77017221277275483</v>
      </c>
      <c r="F45" s="26">
        <v>9.2959042912701087E-2</v>
      </c>
      <c r="G45" s="27">
        <v>0.23383575758323583</v>
      </c>
      <c r="H45" s="26">
        <v>4.8540932107086279E-2</v>
      </c>
      <c r="I45" s="27">
        <v>0.25923321059920112</v>
      </c>
      <c r="J45" s="26">
        <v>0.24017686059928881</v>
      </c>
      <c r="K45" s="27">
        <v>0.34470867944671751</v>
      </c>
      <c r="L45" s="26">
        <v>0.24879706038152422</v>
      </c>
      <c r="M45" s="28">
        <v>0.773645257835744</v>
      </c>
      <c r="N45" s="46"/>
      <c r="P45" s="46"/>
      <c r="Q45" s="45">
        <v>19</v>
      </c>
      <c r="R45" s="46"/>
      <c r="S45" s="46"/>
      <c r="T45" s="46"/>
      <c r="U45" s="41"/>
      <c r="V45" s="45"/>
      <c r="W45" s="45"/>
      <c r="X45" s="45"/>
      <c r="Y45" s="51"/>
      <c r="Z45" s="51"/>
      <c r="AA45" s="51"/>
      <c r="AB45" s="44"/>
      <c r="AC45" s="44"/>
      <c r="AD45" s="44"/>
      <c r="AE45" s="44"/>
      <c r="AF45" s="44"/>
      <c r="AG45" s="44"/>
      <c r="AH45" s="44"/>
    </row>
    <row r="46" spans="1:34" ht="15.6" x14ac:dyDescent="0.3">
      <c r="A46" s="55">
        <v>45072</v>
      </c>
      <c r="B46" s="21">
        <v>30</v>
      </c>
      <c r="C46" s="21" t="s">
        <v>74</v>
      </c>
      <c r="D46" s="24">
        <v>0.21802840112829483</v>
      </c>
      <c r="E46" s="25">
        <v>0.7732003364647565</v>
      </c>
      <c r="F46" s="26">
        <v>9.6205124266831837E-2</v>
      </c>
      <c r="G46" s="27">
        <v>0.24294604774725229</v>
      </c>
      <c r="H46" s="26">
        <v>4.5363748854015291E-2</v>
      </c>
      <c r="I46" s="27">
        <v>0.24265154929985658</v>
      </c>
      <c r="J46" s="26">
        <v>0.23650132735880672</v>
      </c>
      <c r="K46" s="27">
        <v>0.33990168875100257</v>
      </c>
      <c r="L46" s="26">
        <v>0.23601562737107681</v>
      </c>
      <c r="M46" s="28">
        <v>0.73493724978684905</v>
      </c>
      <c r="N46" s="46"/>
      <c r="P46" s="46"/>
      <c r="Q46" s="45">
        <v>20</v>
      </c>
      <c r="R46" s="46"/>
      <c r="S46" s="46"/>
      <c r="T46" s="46"/>
      <c r="U46" s="41"/>
      <c r="V46" s="45"/>
      <c r="W46" s="45"/>
      <c r="X46" s="45"/>
      <c r="Y46" s="51"/>
      <c r="Z46" s="51"/>
      <c r="AA46" s="51"/>
      <c r="AB46" s="44"/>
      <c r="AC46" s="44"/>
      <c r="AD46" s="44"/>
      <c r="AE46" s="44"/>
      <c r="AF46" s="44"/>
      <c r="AG46" s="44"/>
      <c r="AH46" s="44"/>
    </row>
    <row r="47" spans="1:34" ht="15.6" x14ac:dyDescent="0.3">
      <c r="A47" s="55">
        <v>45072</v>
      </c>
      <c r="B47" s="21">
        <v>31</v>
      </c>
      <c r="C47" s="21" t="s">
        <v>74</v>
      </c>
      <c r="D47" s="24">
        <v>0.22058429242757197</v>
      </c>
      <c r="E47" s="25">
        <v>0.78252080387548961</v>
      </c>
      <c r="F47" s="26">
        <v>9.9239732826326726E-2</v>
      </c>
      <c r="G47" s="27">
        <v>0.25146916283183002</v>
      </c>
      <c r="H47" s="26">
        <v>4.7877565457177612E-2</v>
      </c>
      <c r="I47" s="27">
        <v>0.25577109617808885</v>
      </c>
      <c r="J47" s="26">
        <v>0.23921534395691182</v>
      </c>
      <c r="K47" s="27">
        <v>0.34345116421939409</v>
      </c>
      <c r="L47" s="26">
        <v>0.24282152719914535</v>
      </c>
      <c r="M47" s="28">
        <v>0.75554854005545091</v>
      </c>
      <c r="N47" s="46"/>
      <c r="P47" s="46"/>
      <c r="Q47" s="45">
        <v>21</v>
      </c>
      <c r="R47" s="46"/>
      <c r="S47" s="46"/>
      <c r="T47" s="46"/>
      <c r="U47" s="41"/>
      <c r="V47" s="45"/>
      <c r="W47" s="45"/>
      <c r="X47" s="45"/>
      <c r="Y47" s="51"/>
      <c r="Z47" s="51"/>
      <c r="AA47" s="51"/>
      <c r="AB47" s="44"/>
      <c r="AC47" s="44"/>
      <c r="AD47" s="44"/>
      <c r="AE47" s="44"/>
      <c r="AF47" s="44"/>
      <c r="AG47" s="44"/>
      <c r="AH47" s="44"/>
    </row>
    <row r="48" spans="1:34" ht="15.6" x14ac:dyDescent="0.3">
      <c r="A48" s="55">
        <v>45072</v>
      </c>
      <c r="B48" s="21">
        <v>32</v>
      </c>
      <c r="C48" s="21" t="s">
        <v>74</v>
      </c>
      <c r="D48" s="24">
        <v>0.21731971162715921</v>
      </c>
      <c r="E48" s="25">
        <v>0.77061599407039716</v>
      </c>
      <c r="F48" s="26">
        <v>9.7112947096270219E-2</v>
      </c>
      <c r="G48" s="27">
        <v>0.24549515062968091</v>
      </c>
      <c r="H48" s="26">
        <v>4.6478198825861967E-2</v>
      </c>
      <c r="I48" s="27">
        <v>0.24846782125975753</v>
      </c>
      <c r="J48" s="26">
        <v>0.24310869385855743</v>
      </c>
      <c r="K48" s="27">
        <v>0.34854310901000912</v>
      </c>
      <c r="L48" s="26">
        <v>0.23591779404021493</v>
      </c>
      <c r="M48" s="28">
        <v>0.73464096826749681</v>
      </c>
      <c r="N48" s="46"/>
      <c r="P48" s="46"/>
      <c r="Q48" s="45">
        <v>22</v>
      </c>
      <c r="R48" s="46"/>
      <c r="S48" s="46"/>
      <c r="T48" s="46"/>
      <c r="U48" s="41"/>
      <c r="V48" s="45"/>
      <c r="W48" s="45"/>
      <c r="X48" s="45"/>
      <c r="Y48" s="51"/>
      <c r="Z48" s="51"/>
      <c r="AA48" s="51"/>
      <c r="AB48" s="44"/>
      <c r="AC48" s="44"/>
      <c r="AD48" s="44"/>
      <c r="AE48" s="44"/>
      <c r="AF48" s="44"/>
      <c r="AG48" s="44"/>
      <c r="AH48" s="44"/>
    </row>
    <row r="49" spans="1:34" ht="15.6" x14ac:dyDescent="0.3">
      <c r="A49" s="55">
        <v>45072</v>
      </c>
      <c r="B49" s="21">
        <v>33</v>
      </c>
      <c r="C49" s="21" t="s">
        <v>74</v>
      </c>
      <c r="D49" s="24">
        <v>0.21626844139194543</v>
      </c>
      <c r="E49" s="25">
        <v>0.76678238572147051</v>
      </c>
      <c r="F49" s="26">
        <v>9.5223550739104962E-2</v>
      </c>
      <c r="G49" s="27">
        <v>0.24019047441622352</v>
      </c>
      <c r="H49" s="26">
        <v>4.8188698782651043E-2</v>
      </c>
      <c r="I49" s="27">
        <v>0.25739490176942159</v>
      </c>
      <c r="J49" s="26">
        <v>0.2509204603278824</v>
      </c>
      <c r="K49" s="27">
        <v>0.35876013939831003</v>
      </c>
      <c r="L49" s="26">
        <v>0.24416389383190087</v>
      </c>
      <c r="M49" s="28">
        <v>0.75961384400541376</v>
      </c>
      <c r="N49" s="46"/>
      <c r="P49" s="46"/>
      <c r="Q49" s="45">
        <v>23</v>
      </c>
      <c r="R49" s="46"/>
      <c r="S49" s="46"/>
      <c r="T49" s="46"/>
      <c r="U49" s="41"/>
      <c r="V49" s="45"/>
      <c r="W49" s="45"/>
      <c r="X49" s="45"/>
      <c r="Y49" s="51"/>
      <c r="Z49" s="51"/>
      <c r="AA49" s="51"/>
      <c r="AB49" s="44"/>
      <c r="AC49" s="44"/>
      <c r="AD49" s="44"/>
      <c r="AE49" s="44"/>
      <c r="AF49" s="44"/>
      <c r="AG49" s="44"/>
      <c r="AH49" s="44"/>
    </row>
    <row r="50" spans="1:34" ht="15.6" x14ac:dyDescent="0.3">
      <c r="A50" s="55">
        <v>45072</v>
      </c>
      <c r="B50" s="21">
        <v>34</v>
      </c>
      <c r="C50" s="21" t="s">
        <v>74</v>
      </c>
      <c r="D50" s="24">
        <v>0.21649654225810991</v>
      </c>
      <c r="E50" s="25">
        <v>0.76761418777965507</v>
      </c>
      <c r="F50" s="26">
        <v>9.5477633194092693E-2</v>
      </c>
      <c r="G50" s="27">
        <v>0.24090369919513036</v>
      </c>
      <c r="H50" s="26">
        <v>4.2385632262582282E-2</v>
      </c>
      <c r="I50" s="27">
        <v>0.22710898922296924</v>
      </c>
      <c r="J50" s="26">
        <v>0.24150629389903738</v>
      </c>
      <c r="K50" s="27">
        <v>0.34644738472064501</v>
      </c>
      <c r="L50" s="26">
        <v>0.24661952710319979</v>
      </c>
      <c r="M50" s="28">
        <v>0.76705064961949032</v>
      </c>
      <c r="N50" s="46"/>
      <c r="P50" s="46"/>
      <c r="Q50" s="45">
        <v>24</v>
      </c>
      <c r="R50" s="46"/>
      <c r="S50" s="46"/>
      <c r="T50" s="46"/>
      <c r="U50" s="41"/>
      <c r="V50" s="45"/>
      <c r="W50" s="45"/>
      <c r="X50" s="45"/>
      <c r="Y50" s="51"/>
      <c r="Z50" s="51"/>
      <c r="AA50" s="51"/>
      <c r="AB50" s="44"/>
      <c r="AC50" s="44"/>
      <c r="AD50" s="44"/>
      <c r="AE50" s="44"/>
      <c r="AF50" s="44"/>
      <c r="AG50" s="44"/>
      <c r="AH50" s="44"/>
    </row>
    <row r="51" spans="1:34" ht="15.6" x14ac:dyDescent="0.3">
      <c r="A51" s="55">
        <v>45072</v>
      </c>
      <c r="B51" s="22">
        <v>35</v>
      </c>
      <c r="C51" s="23" t="s">
        <v>74</v>
      </c>
      <c r="D51" s="29">
        <v>0.21905491584387946</v>
      </c>
      <c r="E51" s="30">
        <v>0.77694368187023422</v>
      </c>
      <c r="F51" s="31">
        <v>9.4090709578729892E-2</v>
      </c>
      <c r="G51" s="32">
        <v>0.23701104263006234</v>
      </c>
      <c r="H51" s="31">
        <v>4.5738032177893469E-2</v>
      </c>
      <c r="I51" s="32">
        <v>0.2446049170538728</v>
      </c>
      <c r="J51" s="31">
        <v>0.24246742720809086</v>
      </c>
      <c r="K51" s="32">
        <v>0.34770441580779204</v>
      </c>
      <c r="L51" s="31">
        <v>0.25206274363235931</v>
      </c>
      <c r="M51" s="33">
        <v>0.78353533678038356</v>
      </c>
      <c r="N51" s="46"/>
      <c r="P51" s="46"/>
      <c r="Q51" s="45">
        <v>25</v>
      </c>
      <c r="R51" s="46"/>
      <c r="S51" s="46"/>
      <c r="T51" s="46"/>
      <c r="U51" s="41"/>
      <c r="V51" s="45"/>
      <c r="W51" s="45"/>
      <c r="X51" s="45"/>
      <c r="Y51" s="51"/>
      <c r="Z51" s="51"/>
      <c r="AA51" s="51"/>
      <c r="AB51" s="44"/>
      <c r="AC51" s="44"/>
      <c r="AD51" s="44"/>
      <c r="AE51" s="44"/>
      <c r="AF51" s="44"/>
      <c r="AG51" s="44"/>
      <c r="AH51" s="44"/>
    </row>
    <row r="52" spans="1:34" ht="15.6" x14ac:dyDescent="0.3">
      <c r="A52" s="55">
        <v>45076</v>
      </c>
      <c r="B52" s="21">
        <v>2</v>
      </c>
      <c r="C52" s="21" t="s">
        <v>75</v>
      </c>
      <c r="D52" s="24">
        <v>0.2207669905353507</v>
      </c>
      <c r="E52" s="25">
        <v>0.78318704343877743</v>
      </c>
      <c r="F52" s="26">
        <v>9.5545334807261115E-2</v>
      </c>
      <c r="G52" s="27">
        <v>0.24109374894355562</v>
      </c>
      <c r="H52" s="26">
        <v>4.1921265607646391E-2</v>
      </c>
      <c r="I52" s="27">
        <v>0.22468551092071989</v>
      </c>
      <c r="J52" s="26">
        <v>0.2279989275735963</v>
      </c>
      <c r="K52" s="27">
        <v>0.32878235787538396</v>
      </c>
      <c r="L52" s="26">
        <v>0.24064936058735237</v>
      </c>
      <c r="M52" s="28">
        <v>0.74897023455632472</v>
      </c>
      <c r="N52" s="46"/>
      <c r="P52" s="46"/>
      <c r="Q52" s="45">
        <v>26</v>
      </c>
      <c r="R52" s="46"/>
      <c r="S52" s="46"/>
      <c r="T52" s="46"/>
      <c r="U52" s="41"/>
      <c r="V52" s="45"/>
      <c r="W52" s="45"/>
      <c r="X52" s="45"/>
      <c r="Y52" s="51"/>
      <c r="Z52" s="51"/>
      <c r="AA52" s="51"/>
      <c r="AB52" s="44"/>
      <c r="AC52" s="44"/>
      <c r="AD52" s="44"/>
      <c r="AE52" s="44"/>
      <c r="AF52" s="44"/>
      <c r="AG52" s="44"/>
      <c r="AH52" s="44"/>
    </row>
    <row r="53" spans="1:34" ht="15.6" x14ac:dyDescent="0.3">
      <c r="A53" s="55">
        <v>45076</v>
      </c>
      <c r="B53" s="21">
        <v>3</v>
      </c>
      <c r="C53" s="21" t="s">
        <v>75</v>
      </c>
      <c r="D53" s="24">
        <v>0.21817044159433938</v>
      </c>
      <c r="E53" s="25">
        <v>0.77371830868671887</v>
      </c>
      <c r="F53" s="26">
        <v>0.10112478367291811</v>
      </c>
      <c r="G53" s="27">
        <v>0.25676667501932315</v>
      </c>
      <c r="H53" s="26">
        <v>4.55647655156039E-2</v>
      </c>
      <c r="I53" s="27">
        <v>0.24370064583875381</v>
      </c>
      <c r="J53" s="26">
        <v>0.23215711080188473</v>
      </c>
      <c r="K53" s="27">
        <v>0.3342203067461138</v>
      </c>
      <c r="L53" s="26">
        <v>0.24277459386699768</v>
      </c>
      <c r="M53" s="28">
        <v>0.75540640445135676</v>
      </c>
      <c r="N53" s="46"/>
      <c r="P53" s="46"/>
      <c r="Q53" s="45">
        <v>27</v>
      </c>
      <c r="R53" s="46"/>
      <c r="S53" s="46"/>
      <c r="T53" s="46"/>
      <c r="U53" s="41"/>
      <c r="V53" s="45"/>
      <c r="W53" s="45"/>
      <c r="X53" s="45"/>
      <c r="Y53" s="51"/>
      <c r="Z53" s="51"/>
      <c r="AA53" s="51"/>
      <c r="AB53" s="44"/>
      <c r="AC53" s="44"/>
      <c r="AD53" s="44"/>
      <c r="AE53" s="44"/>
      <c r="AF53" s="44"/>
      <c r="AG53" s="44"/>
      <c r="AH53" s="44"/>
    </row>
    <row r="54" spans="1:34" ht="15.6" x14ac:dyDescent="0.3">
      <c r="A54" s="55">
        <v>45076</v>
      </c>
      <c r="B54" s="21">
        <v>4</v>
      </c>
      <c r="C54" s="21" t="s">
        <v>75</v>
      </c>
      <c r="D54" s="24">
        <v>0.21592433005253889</v>
      </c>
      <c r="E54" s="25">
        <v>0.76552753570861831</v>
      </c>
      <c r="F54" s="26">
        <v>9.6956962043414641E-2</v>
      </c>
      <c r="G54" s="27">
        <v>0.24505711654229578</v>
      </c>
      <c r="H54" s="26">
        <v>4.3643065564150048E-2</v>
      </c>
      <c r="I54" s="27">
        <v>0.23367141557143706</v>
      </c>
      <c r="J54" s="26">
        <v>0.2308362941685847</v>
      </c>
      <c r="K54" s="27">
        <v>0.33249296723630128</v>
      </c>
      <c r="L54" s="26">
        <v>0.24126929390502494</v>
      </c>
      <c r="M54" s="28">
        <v>0.75084767190917423</v>
      </c>
      <c r="N54" s="46"/>
      <c r="P54" s="46"/>
      <c r="Q54" s="45">
        <v>28</v>
      </c>
      <c r="R54" s="46"/>
      <c r="S54" s="46"/>
      <c r="T54" s="46"/>
      <c r="U54" s="41"/>
      <c r="V54" s="45"/>
      <c r="W54" s="45"/>
      <c r="X54" s="45"/>
      <c r="Y54" s="51"/>
      <c r="Z54" s="51"/>
      <c r="AA54" s="51"/>
      <c r="AB54" s="44"/>
      <c r="AC54" s="44"/>
      <c r="AD54" s="44"/>
      <c r="AE54" s="44"/>
      <c r="AF54" s="44"/>
      <c r="AG54" s="44"/>
      <c r="AH54" s="44"/>
    </row>
    <row r="55" spans="1:34" ht="15.6" x14ac:dyDescent="0.3">
      <c r="A55" s="55">
        <v>45077</v>
      </c>
      <c r="B55" s="21">
        <v>2</v>
      </c>
      <c r="C55" s="21" t="s">
        <v>76</v>
      </c>
      <c r="D55" s="24">
        <v>0.21854388041773237</v>
      </c>
      <c r="E55" s="25">
        <v>0.77508011093293716</v>
      </c>
      <c r="F55" s="26">
        <v>9.5775178308566855E-2</v>
      </c>
      <c r="G55" s="27">
        <v>0.24173898080208892</v>
      </c>
      <c r="H55" s="26">
        <v>4.6031815503805182E-2</v>
      </c>
      <c r="I55" s="27">
        <v>0.24613816083993689</v>
      </c>
      <c r="J55" s="26">
        <v>0.25241392695682102</v>
      </c>
      <c r="K55" s="27">
        <v>0.36071350271345892</v>
      </c>
      <c r="L55" s="26"/>
      <c r="M55" s="28"/>
      <c r="N55" s="46"/>
      <c r="P55" s="46"/>
      <c r="Q55" s="45">
        <v>29</v>
      </c>
      <c r="R55" s="46"/>
      <c r="S55" s="46"/>
      <c r="T55" s="46"/>
      <c r="U55" s="41"/>
      <c r="V55" s="45"/>
      <c r="W55" s="45"/>
      <c r="X55" s="45"/>
      <c r="Y55" s="51"/>
      <c r="Z55" s="51"/>
      <c r="AA55" s="51"/>
      <c r="AB55" s="44"/>
      <c r="AC55" s="44"/>
      <c r="AD55" s="44"/>
      <c r="AE55" s="44"/>
      <c r="AF55" s="44"/>
      <c r="AG55" s="44"/>
      <c r="AH55" s="44"/>
    </row>
    <row r="56" spans="1:34" ht="15.6" x14ac:dyDescent="0.3">
      <c r="A56" s="55">
        <v>45077</v>
      </c>
      <c r="B56" s="21">
        <v>3</v>
      </c>
      <c r="C56" s="21" t="s">
        <v>76</v>
      </c>
      <c r="D56" s="24">
        <v>0.22144193530067591</v>
      </c>
      <c r="E56" s="25">
        <v>0.78564834560457009</v>
      </c>
      <c r="F56" s="26">
        <v>0.10174815653485533</v>
      </c>
      <c r="G56" s="27">
        <v>0.25851904583480284</v>
      </c>
      <c r="H56" s="26">
        <v>4.4999632196546936E-2</v>
      </c>
      <c r="I56" s="27">
        <v>0.24075124349929236</v>
      </c>
      <c r="J56" s="26">
        <v>0.24662309376977604</v>
      </c>
      <c r="K56" s="27">
        <v>0.35313954311199042</v>
      </c>
      <c r="L56" s="26">
        <v>0.2595335267769649</v>
      </c>
      <c r="M56" s="28">
        <v>0.80616065990238184</v>
      </c>
      <c r="N56" s="46"/>
      <c r="P56" s="46"/>
      <c r="Q56" s="45">
        <v>30</v>
      </c>
      <c r="R56" s="46"/>
      <c r="S56" s="46"/>
      <c r="T56" s="46"/>
      <c r="U56" s="41"/>
      <c r="V56" s="45"/>
      <c r="W56" s="45"/>
      <c r="X56" s="45"/>
      <c r="Y56" s="51"/>
      <c r="Z56" s="51"/>
      <c r="AA56" s="51"/>
      <c r="AB56" s="44"/>
      <c r="AC56" s="44"/>
      <c r="AD56" s="44"/>
      <c r="AE56" s="44"/>
      <c r="AF56" s="44"/>
      <c r="AG56" s="44"/>
      <c r="AH56" s="44"/>
    </row>
    <row r="57" spans="1:34" ht="15.6" x14ac:dyDescent="0.3">
      <c r="A57" s="55">
        <v>45077</v>
      </c>
      <c r="B57" s="21">
        <v>4</v>
      </c>
      <c r="C57" s="21" t="s">
        <v>76</v>
      </c>
      <c r="D57" s="24">
        <v>0.21325828717674486</v>
      </c>
      <c r="E57" s="25">
        <v>0.75580546437226814</v>
      </c>
      <c r="F57" s="26">
        <v>8.7180205233540323E-2</v>
      </c>
      <c r="G57" s="27">
        <v>0.21763444231192791</v>
      </c>
      <c r="H57" s="26">
        <v>4.4802532201526211E-2</v>
      </c>
      <c r="I57" s="27">
        <v>0.23972258999170093</v>
      </c>
      <c r="J57" s="26">
        <v>0.24902886037566849</v>
      </c>
      <c r="K57" s="27">
        <v>0.35628606698124182</v>
      </c>
      <c r="L57" s="26">
        <v>0.283398442840753</v>
      </c>
      <c r="M57" s="28">
        <v>0.8784371763256118</v>
      </c>
      <c r="N57" s="46"/>
      <c r="P57" s="46"/>
      <c r="Q57" s="45">
        <v>31</v>
      </c>
      <c r="R57" s="46"/>
      <c r="S57" s="46"/>
      <c r="T57" s="46"/>
      <c r="U57" s="41"/>
      <c r="V57" s="45"/>
      <c r="W57" s="45"/>
      <c r="X57" s="45"/>
      <c r="Y57" s="51"/>
      <c r="Z57" s="51"/>
      <c r="AA57" s="51"/>
      <c r="AB57" s="44"/>
      <c r="AC57" s="44"/>
      <c r="AD57" s="44"/>
      <c r="AE57" s="44"/>
      <c r="AF57" s="44"/>
      <c r="AG57" s="44"/>
      <c r="AH57" s="44"/>
    </row>
    <row r="58" spans="1:34" ht="15.6" x14ac:dyDescent="0.3">
      <c r="A58" s="55">
        <v>45078</v>
      </c>
      <c r="B58" s="21">
        <v>2</v>
      </c>
      <c r="C58" s="21" t="s">
        <v>77</v>
      </c>
      <c r="D58" s="24">
        <v>0.2237758742145472</v>
      </c>
      <c r="E58" s="25">
        <v>0.7941594780061102</v>
      </c>
      <c r="F58" s="26">
        <v>9.4140734420870439E-2</v>
      </c>
      <c r="G58" s="27">
        <v>0.23715142436233308</v>
      </c>
      <c r="H58" s="26">
        <v>4.4250015548817231E-2</v>
      </c>
      <c r="I58" s="27">
        <v>0.2368390414189388</v>
      </c>
      <c r="J58" s="26">
        <v>0.28211015953996393</v>
      </c>
      <c r="K58" s="27">
        <v>0.39955798408773507</v>
      </c>
      <c r="L58" s="26">
        <v>0.25538336021514013</v>
      </c>
      <c r="M58" s="28">
        <v>0.793591822656044</v>
      </c>
      <c r="N58" s="46"/>
      <c r="P58" s="46"/>
      <c r="Q58" s="45">
        <v>32</v>
      </c>
      <c r="R58" s="46"/>
      <c r="S58" s="46"/>
      <c r="T58" s="46"/>
      <c r="U58" s="41"/>
      <c r="V58" s="45"/>
      <c r="W58" s="45"/>
      <c r="X58" s="45"/>
      <c r="Y58" s="51"/>
      <c r="Z58" s="51"/>
      <c r="AA58" s="51"/>
      <c r="AB58" s="44"/>
      <c r="AC58" s="44"/>
      <c r="AD58" s="44"/>
      <c r="AE58" s="44"/>
      <c r="AF58" s="44"/>
      <c r="AG58" s="44"/>
      <c r="AH58" s="44"/>
    </row>
    <row r="59" spans="1:34" ht="15.6" x14ac:dyDescent="0.3">
      <c r="A59" s="55">
        <v>45078</v>
      </c>
      <c r="B59" s="21">
        <v>3</v>
      </c>
      <c r="C59" s="21" t="s">
        <v>77</v>
      </c>
      <c r="D59" s="24">
        <v>0.22000238568651176</v>
      </c>
      <c r="E59" s="25">
        <v>0.7803987839248282</v>
      </c>
      <c r="F59" s="26">
        <v>9.4895556358496835E-2</v>
      </c>
      <c r="G59" s="27">
        <v>0.23926983780792016</v>
      </c>
      <c r="H59" s="26">
        <v>4.4536298874918528E-2</v>
      </c>
      <c r="I59" s="27">
        <v>0.23833313479725124</v>
      </c>
      <c r="J59" s="26">
        <v>0.27040820983558095</v>
      </c>
      <c r="K59" s="27">
        <v>0.38425029804860361</v>
      </c>
      <c r="L59" s="26">
        <v>0.24798556040202469</v>
      </c>
      <c r="M59" s="28">
        <v>0.77118764714059584</v>
      </c>
      <c r="N59" s="46"/>
      <c r="P59" s="46"/>
      <c r="Q59" s="45">
        <v>33</v>
      </c>
      <c r="R59" s="46"/>
      <c r="S59" s="46"/>
      <c r="T59" s="46"/>
      <c r="U59" s="41"/>
      <c r="V59" s="45"/>
      <c r="W59" s="45"/>
      <c r="X59" s="45"/>
      <c r="Y59" s="51"/>
      <c r="Z59" s="51"/>
      <c r="AA59" s="51"/>
      <c r="AB59" s="44"/>
      <c r="AC59" s="44"/>
      <c r="AD59" s="44"/>
      <c r="AE59" s="44"/>
      <c r="AF59" s="44"/>
      <c r="AG59" s="44"/>
      <c r="AH59" s="44"/>
    </row>
    <row r="60" spans="1:34" ht="15.6" x14ac:dyDescent="0.3">
      <c r="A60" s="55">
        <v>45078</v>
      </c>
      <c r="B60" s="21">
        <v>4</v>
      </c>
      <c r="C60" s="21" t="s">
        <v>77</v>
      </c>
      <c r="D60" s="24">
        <v>0.22109161722581572</v>
      </c>
      <c r="E60" s="25">
        <v>0.78437085012735563</v>
      </c>
      <c r="F60" s="26">
        <v>9.3843174818262071E-2</v>
      </c>
      <c r="G60" s="27">
        <v>0.23631642502973288</v>
      </c>
      <c r="H60" s="26">
        <v>4.4001665555091073E-2</v>
      </c>
      <c r="I60" s="27">
        <v>0.23554292081921441</v>
      </c>
      <c r="J60" s="26">
        <v>0.28222225953713242</v>
      </c>
      <c r="K60" s="27">
        <v>0.39970463077324542</v>
      </c>
      <c r="L60" s="26">
        <v>0.26261862669902891</v>
      </c>
      <c r="M60" s="28">
        <v>0.8155039709164339</v>
      </c>
      <c r="N60" s="46"/>
      <c r="P60" s="46"/>
      <c r="Q60" s="45">
        <v>34</v>
      </c>
      <c r="R60" s="46"/>
      <c r="S60" s="46"/>
      <c r="T60" s="46"/>
      <c r="U60" s="41"/>
      <c r="V60" s="45"/>
      <c r="W60" s="45"/>
      <c r="X60" s="45"/>
      <c r="Y60" s="51"/>
      <c r="Z60" s="51"/>
      <c r="AA60" s="51"/>
      <c r="AB60" s="44"/>
      <c r="AC60" s="44"/>
      <c r="AD60" s="44"/>
      <c r="AE60" s="44"/>
      <c r="AF60" s="44"/>
      <c r="AG60" s="44"/>
      <c r="AH60" s="44"/>
    </row>
    <row r="61" spans="1:34" ht="15.6" x14ac:dyDescent="0.3">
      <c r="A61" s="55">
        <v>45264</v>
      </c>
      <c r="B61" s="21">
        <v>9</v>
      </c>
      <c r="C61" s="21" t="s">
        <v>78</v>
      </c>
      <c r="D61" s="24">
        <v>0.19367083248120059</v>
      </c>
      <c r="E61" s="25">
        <v>0.7385468545179632</v>
      </c>
      <c r="F61" s="26">
        <v>7.9147227293502084E-2</v>
      </c>
      <c r="G61" s="27">
        <v>0.21921557662414257</v>
      </c>
      <c r="H61" s="26">
        <v>3.0621632559765806E-2</v>
      </c>
      <c r="I61" s="27">
        <v>0.19146104563550409</v>
      </c>
      <c r="J61" s="26">
        <v>0.13966402980512307</v>
      </c>
      <c r="K61" s="27">
        <v>0.33902702902865911</v>
      </c>
      <c r="L61" s="26">
        <v>0.17406756226934988</v>
      </c>
      <c r="M61" s="28">
        <v>0.69417126038210974</v>
      </c>
      <c r="N61" s="46"/>
      <c r="O61">
        <v>2</v>
      </c>
      <c r="P61" s="46" t="s">
        <v>79</v>
      </c>
      <c r="Q61" s="45">
        <v>35</v>
      </c>
      <c r="R61" s="46"/>
      <c r="S61" s="46"/>
      <c r="T61" s="46"/>
      <c r="U61" s="41"/>
      <c r="V61" s="45"/>
      <c r="W61" s="45"/>
      <c r="X61" s="45"/>
      <c r="Y61" s="51"/>
      <c r="Z61" s="51"/>
      <c r="AA61" s="51"/>
      <c r="AB61" s="44"/>
      <c r="AC61" s="44"/>
      <c r="AD61" s="44"/>
      <c r="AE61" s="44"/>
      <c r="AF61" s="44"/>
      <c r="AG61" s="44"/>
      <c r="AH61" s="44"/>
    </row>
    <row r="62" spans="1:34" ht="15.6" x14ac:dyDescent="0.3">
      <c r="A62" s="55">
        <v>45264</v>
      </c>
      <c r="B62" s="21">
        <v>10</v>
      </c>
      <c r="C62" s="21" t="s">
        <v>78</v>
      </c>
      <c r="D62" s="24">
        <v>0.1924856095740243</v>
      </c>
      <c r="E62" s="25">
        <v>0.73387622314094658</v>
      </c>
      <c r="F62" s="26">
        <v>8.048946686337867E-2</v>
      </c>
      <c r="G62" s="27">
        <v>0.22325249649661064</v>
      </c>
      <c r="H62" s="26">
        <v>3.0984465883933172E-2</v>
      </c>
      <c r="I62" s="27">
        <v>0.19343016828820048</v>
      </c>
      <c r="J62" s="26">
        <v>0.1246977968498687</v>
      </c>
      <c r="K62" s="27">
        <v>0.30496542488066392</v>
      </c>
      <c r="L62" s="26">
        <v>0.15458999609472812</v>
      </c>
      <c r="M62" s="28">
        <v>0.62129990328197449</v>
      </c>
      <c r="N62" s="46"/>
      <c r="O62">
        <v>2</v>
      </c>
      <c r="P62" s="46" t="s">
        <v>79</v>
      </c>
      <c r="Q62" s="45">
        <v>36</v>
      </c>
      <c r="R62" s="46"/>
      <c r="S62" s="46"/>
      <c r="T62" s="46"/>
      <c r="U62" s="41"/>
      <c r="V62" s="45"/>
      <c r="W62" s="45"/>
      <c r="X62" s="45"/>
      <c r="Y62" s="51"/>
      <c r="Z62" s="51"/>
      <c r="AA62" s="51"/>
      <c r="AB62" s="44"/>
      <c r="AC62" s="44"/>
      <c r="AD62" s="44"/>
      <c r="AE62" s="44"/>
      <c r="AF62" s="44"/>
      <c r="AG62" s="44"/>
      <c r="AH62" s="44"/>
    </row>
    <row r="63" spans="1:34" ht="15.6" x14ac:dyDescent="0.3">
      <c r="A63" s="55">
        <v>45264</v>
      </c>
      <c r="B63" s="21">
        <v>122</v>
      </c>
      <c r="C63" s="21" t="s">
        <v>80</v>
      </c>
      <c r="D63" s="24">
        <v>0.19498179588994827</v>
      </c>
      <c r="E63" s="25">
        <v>0.74371300515175298</v>
      </c>
      <c r="F63" s="26">
        <v>8.8780646941609281E-2</v>
      </c>
      <c r="G63" s="27">
        <v>0.24819886478933026</v>
      </c>
      <c r="H63" s="26">
        <v>3.4839832453205113E-2</v>
      </c>
      <c r="I63" s="27">
        <v>0.21435577204834425</v>
      </c>
      <c r="J63" s="26">
        <v>0.19647799503654806</v>
      </c>
      <c r="K63" s="27">
        <v>0.46832964308499819</v>
      </c>
      <c r="L63" s="26">
        <v>0.17814639549964389</v>
      </c>
      <c r="M63" s="28">
        <v>0.70943255863364807</v>
      </c>
      <c r="N63" s="46"/>
      <c r="O63">
        <v>2</v>
      </c>
      <c r="P63" s="46" t="s">
        <v>79</v>
      </c>
      <c r="Q63" s="45">
        <v>37</v>
      </c>
      <c r="R63" s="46"/>
      <c r="S63" s="46"/>
      <c r="T63" s="46"/>
      <c r="U63" s="41"/>
      <c r="V63" s="45"/>
      <c r="W63" s="45"/>
      <c r="X63" s="45"/>
      <c r="Y63" s="51"/>
      <c r="Z63" s="51"/>
      <c r="AA63" s="51"/>
      <c r="AB63" s="44"/>
      <c r="AC63" s="44"/>
      <c r="AD63" s="44"/>
      <c r="AE63" s="44"/>
      <c r="AF63" s="44"/>
      <c r="AG63" s="44"/>
      <c r="AH63" s="44"/>
    </row>
    <row r="64" spans="1:34" ht="15.6" x14ac:dyDescent="0.3">
      <c r="A64" s="55">
        <v>45280</v>
      </c>
      <c r="B64" s="21">
        <v>6</v>
      </c>
      <c r="C64" s="21" t="s">
        <v>81</v>
      </c>
      <c r="D64" s="24">
        <v>0.2127820279580071</v>
      </c>
      <c r="E64" s="25">
        <v>0.76571566222691911</v>
      </c>
      <c r="F64" s="26">
        <v>7.1762298187131868E-2</v>
      </c>
      <c r="G64" s="27">
        <v>0.1961704970647774</v>
      </c>
      <c r="H64" s="26">
        <v>4.098066563140796E-2</v>
      </c>
      <c r="I64" s="27">
        <v>0.23016116520207383</v>
      </c>
      <c r="J64" s="26">
        <v>0.15999049595829962</v>
      </c>
      <c r="K64" s="27">
        <v>0.24936035688696712</v>
      </c>
      <c r="L64" s="26">
        <v>0.23073369417117651</v>
      </c>
      <c r="M64" s="28">
        <v>0.73743449940602201</v>
      </c>
      <c r="N64" s="46"/>
      <c r="O64">
        <v>2</v>
      </c>
      <c r="P64" s="46" t="s">
        <v>82</v>
      </c>
      <c r="Q64" s="45">
        <v>38</v>
      </c>
      <c r="R64" s="46"/>
      <c r="S64" s="46"/>
      <c r="T64" s="46"/>
      <c r="U64" s="41"/>
      <c r="V64" s="45"/>
      <c r="W64" s="45"/>
      <c r="X64" s="45"/>
      <c r="Y64" s="51"/>
      <c r="Z64" s="51"/>
      <c r="AA64" s="51"/>
      <c r="AB64" s="44"/>
      <c r="AC64" s="44"/>
      <c r="AD64" s="44"/>
      <c r="AE64" s="44"/>
      <c r="AF64" s="44"/>
      <c r="AG64" s="44"/>
      <c r="AH64" s="44"/>
    </row>
    <row r="65" spans="1:34" ht="15.6" x14ac:dyDescent="0.3">
      <c r="A65" s="55">
        <v>45280</v>
      </c>
      <c r="B65" s="21">
        <v>7</v>
      </c>
      <c r="C65" s="21" t="s">
        <v>81</v>
      </c>
      <c r="D65" s="24">
        <v>0.2138737158913015</v>
      </c>
      <c r="E65" s="25">
        <v>0.76979338449631629</v>
      </c>
      <c r="F65" s="26">
        <v>7.9324543368553865E-2</v>
      </c>
      <c r="G65" s="27">
        <v>0.22122038737641281</v>
      </c>
      <c r="H65" s="26">
        <v>3.8493782360898537E-2</v>
      </c>
      <c r="I65" s="27">
        <v>0.21628014496716319</v>
      </c>
      <c r="J65" s="26">
        <v>0.16797574575657587</v>
      </c>
      <c r="K65" s="27">
        <v>0.26020504563220914</v>
      </c>
      <c r="L65" s="26">
        <v>0.24599881045221411</v>
      </c>
      <c r="M65" s="28">
        <v>0.78513541815004151</v>
      </c>
      <c r="N65" s="46"/>
      <c r="O65">
        <v>2</v>
      </c>
      <c r="P65" s="46" t="s">
        <v>82</v>
      </c>
      <c r="Q65" s="45">
        <v>39</v>
      </c>
      <c r="R65" s="46"/>
      <c r="S65" s="46"/>
      <c r="T65" s="46"/>
      <c r="U65" s="41"/>
      <c r="V65" s="45"/>
      <c r="W65" s="45"/>
      <c r="X65" s="45"/>
      <c r="Y65" s="51"/>
      <c r="Z65" s="51"/>
      <c r="AA65" s="51"/>
      <c r="AB65" s="44"/>
      <c r="AC65" s="44"/>
      <c r="AD65" s="44"/>
      <c r="AE65" s="44"/>
      <c r="AF65" s="44"/>
      <c r="AG65" s="44"/>
      <c r="AH65" s="44"/>
    </row>
    <row r="66" spans="1:34" ht="15.6" x14ac:dyDescent="0.3">
      <c r="A66" s="55">
        <v>45280</v>
      </c>
      <c r="B66" s="21">
        <v>8</v>
      </c>
      <c r="C66" s="21" t="s">
        <v>81</v>
      </c>
      <c r="D66" s="24">
        <v>0.21021793600066446</v>
      </c>
      <c r="E66" s="25">
        <v>0.75613818206775207</v>
      </c>
      <c r="F66" s="26">
        <v>7.5262056787504084E-2</v>
      </c>
      <c r="G66" s="27">
        <v>0.20775622021848295</v>
      </c>
      <c r="H66" s="26">
        <v>4.1709932279651779E-2</v>
      </c>
      <c r="I66" s="27">
        <v>0.23423179689427123</v>
      </c>
      <c r="J66" s="26">
        <v>0.16655999579234063</v>
      </c>
      <c r="K66" s="27">
        <v>0.25828229865989083</v>
      </c>
      <c r="L66" s="26">
        <v>0.24166346056173382</v>
      </c>
      <c r="M66" s="28">
        <v>0.77158802358767586</v>
      </c>
      <c r="N66" s="46"/>
      <c r="O66">
        <v>2</v>
      </c>
      <c r="P66" s="46" t="s">
        <v>82</v>
      </c>
      <c r="Q66" s="45">
        <v>40</v>
      </c>
      <c r="R66" s="46"/>
      <c r="S66" s="46"/>
      <c r="T66" s="46"/>
      <c r="U66" s="41"/>
      <c r="V66" s="45"/>
      <c r="W66" s="45"/>
      <c r="X66" s="45"/>
      <c r="Y66" s="51"/>
      <c r="Z66" s="51"/>
      <c r="AA66" s="51"/>
      <c r="AB66" s="44"/>
      <c r="AC66" s="44"/>
      <c r="AD66" s="44"/>
      <c r="AE66" s="44"/>
      <c r="AF66" s="44"/>
      <c r="AG66" s="44"/>
      <c r="AH66" s="44"/>
    </row>
    <row r="67" spans="1:34" ht="15.6" x14ac:dyDescent="0.3">
      <c r="A67" s="55">
        <v>45294</v>
      </c>
      <c r="B67" s="21">
        <v>6</v>
      </c>
      <c r="C67" s="21" t="s">
        <v>83</v>
      </c>
      <c r="D67" s="24">
        <v>0.21610322699691339</v>
      </c>
      <c r="E67" s="25">
        <v>0.7781211810540033</v>
      </c>
      <c r="F67" s="26">
        <v>7.8125082236920718E-2</v>
      </c>
      <c r="G67" s="27">
        <v>0.21724330857181082</v>
      </c>
      <c r="H67" s="26">
        <v>4.0251315649832857E-2</v>
      </c>
      <c r="I67" s="27">
        <v>0.22609010862291967</v>
      </c>
      <c r="J67" s="26">
        <v>0.28495637613472946</v>
      </c>
      <c r="K67" s="27">
        <v>0.41912655180425645</v>
      </c>
      <c r="L67" s="26">
        <v>0.24458557715458185</v>
      </c>
      <c r="M67" s="28">
        <v>0.78071923756564954</v>
      </c>
      <c r="N67" s="46"/>
      <c r="O67">
        <v>2</v>
      </c>
      <c r="P67" s="46" t="s">
        <v>84</v>
      </c>
      <c r="Q67" s="45">
        <v>41</v>
      </c>
      <c r="R67" s="46"/>
      <c r="S67" s="46"/>
      <c r="T67" s="46"/>
      <c r="U67" s="41"/>
      <c r="V67" s="45"/>
      <c r="W67" s="45"/>
      <c r="X67" s="45"/>
      <c r="Y67" s="51"/>
      <c r="Z67" s="51"/>
      <c r="AA67" s="51"/>
      <c r="AB67" s="44"/>
      <c r="AC67" s="44"/>
      <c r="AD67" s="44"/>
      <c r="AE67" s="44"/>
      <c r="AF67" s="44"/>
      <c r="AG67" s="44"/>
      <c r="AH67" s="44"/>
    </row>
    <row r="68" spans="1:34" ht="15.6" x14ac:dyDescent="0.3">
      <c r="A68" s="55">
        <v>45294</v>
      </c>
      <c r="B68" s="21">
        <v>7</v>
      </c>
      <c r="C68" s="21" t="s">
        <v>83</v>
      </c>
      <c r="D68" s="24">
        <v>0.22179961129938622</v>
      </c>
      <c r="E68" s="25">
        <v>0.79939879534363878</v>
      </c>
      <c r="F68" s="26">
        <v>8.6426280914172801E-2</v>
      </c>
      <c r="G68" s="27">
        <v>0.24479780797959794</v>
      </c>
      <c r="H68" s="26">
        <v>4.6014032170921072E-2</v>
      </c>
      <c r="I68" s="27">
        <v>0.25825731523491741</v>
      </c>
      <c r="J68" s="26">
        <v>0.27575175970059068</v>
      </c>
      <c r="K68" s="27">
        <v>0.40661832811319143</v>
      </c>
      <c r="L68" s="26">
        <v>0.23618237736686454</v>
      </c>
      <c r="M68" s="28">
        <v>0.75446054117463113</v>
      </c>
      <c r="N68" s="46"/>
      <c r="O68">
        <v>2</v>
      </c>
      <c r="P68" s="46" t="s">
        <v>84</v>
      </c>
      <c r="Q68" s="45">
        <v>42</v>
      </c>
      <c r="R68" s="46"/>
      <c r="S68" s="46"/>
      <c r="T68" s="46"/>
      <c r="U68" s="41"/>
      <c r="V68" s="45"/>
      <c r="W68" s="45"/>
      <c r="X68" s="45"/>
      <c r="Y68" s="51"/>
      <c r="Z68" s="51"/>
      <c r="AA68" s="51"/>
      <c r="AB68" s="44"/>
      <c r="AC68" s="44"/>
      <c r="AD68" s="44"/>
      <c r="AE68" s="44"/>
      <c r="AF68" s="44"/>
      <c r="AG68" s="44"/>
      <c r="AH68" s="44"/>
    </row>
    <row r="69" spans="1:34" ht="15.6" x14ac:dyDescent="0.3">
      <c r="A69" s="55">
        <v>45294</v>
      </c>
      <c r="B69" s="21">
        <v>8</v>
      </c>
      <c r="C69" s="21" t="s">
        <v>83</v>
      </c>
      <c r="D69" s="24">
        <v>0.2137710779330215</v>
      </c>
      <c r="E69" s="25">
        <v>0.7694100061898671</v>
      </c>
      <c r="F69" s="26">
        <v>7.9217031332142765E-2</v>
      </c>
      <c r="G69" s="27">
        <v>0.22086384774363765</v>
      </c>
      <c r="H69" s="26">
        <v>3.9032165680631184E-2</v>
      </c>
      <c r="I69" s="27">
        <v>0.2192851959523982</v>
      </c>
      <c r="J69" s="26">
        <v>0.27523190971372385</v>
      </c>
      <c r="K69" s="27">
        <v>0.40591191778870456</v>
      </c>
      <c r="L69" s="26">
        <v>0.2391650272915164</v>
      </c>
      <c r="M69" s="28">
        <v>0.7637808065116406</v>
      </c>
      <c r="N69" s="46"/>
      <c r="O69">
        <v>2</v>
      </c>
      <c r="P69" s="46" t="s">
        <v>84</v>
      </c>
      <c r="Q69" s="45">
        <v>43</v>
      </c>
      <c r="R69" s="46"/>
      <c r="S69" s="46"/>
      <c r="T69" s="46"/>
      <c r="U69" s="41"/>
      <c r="V69" s="45"/>
      <c r="W69" s="45"/>
      <c r="X69" s="45"/>
      <c r="Y69" s="51"/>
      <c r="Z69" s="51"/>
      <c r="AA69" s="51"/>
      <c r="AB69" s="44"/>
      <c r="AC69" s="44"/>
      <c r="AD69" s="44"/>
      <c r="AE69" s="44"/>
      <c r="AF69" s="44"/>
      <c r="AG69" s="44"/>
      <c r="AH69" s="44"/>
    </row>
    <row r="70" spans="1:34" ht="15.6" x14ac:dyDescent="0.3">
      <c r="A70" s="55">
        <v>45377</v>
      </c>
      <c r="B70" s="21">
        <v>42</v>
      </c>
      <c r="C70" s="21" t="s">
        <v>85</v>
      </c>
      <c r="D70" s="24">
        <v>0.22114226788286401</v>
      </c>
      <c r="E70" s="25">
        <v>0.72164847468028959</v>
      </c>
      <c r="F70" s="26">
        <v>9.3442280823973073E-2</v>
      </c>
      <c r="G70" s="27">
        <v>0.25621730225194783</v>
      </c>
      <c r="H70" s="26">
        <v>4.57283015658944E-2</v>
      </c>
      <c r="I70" s="27">
        <v>0.22115446522246107</v>
      </c>
      <c r="J70" s="26">
        <v>0.39964077959069289</v>
      </c>
      <c r="K70" s="27">
        <v>0.42849014715058586</v>
      </c>
      <c r="L70" s="26">
        <v>0.25753112388943228</v>
      </c>
      <c r="M70" s="28">
        <v>0.7358071549955989</v>
      </c>
      <c r="N70" s="46"/>
      <c r="P70" s="46"/>
      <c r="Q70" s="45">
        <v>44</v>
      </c>
      <c r="R70" s="46"/>
      <c r="S70" s="46"/>
      <c r="T70" s="46"/>
      <c r="U70" s="41"/>
      <c r="V70" s="45"/>
      <c r="W70" s="45"/>
      <c r="X70" s="45"/>
      <c r="Y70" s="51"/>
      <c r="Z70" s="51"/>
      <c r="AA70" s="51"/>
      <c r="AB70" s="44"/>
      <c r="AC70" s="44"/>
      <c r="AD70" s="44"/>
      <c r="AE70" s="44"/>
      <c r="AF70" s="44"/>
      <c r="AG70" s="44"/>
      <c r="AH70" s="44"/>
    </row>
    <row r="71" spans="1:34" ht="15.6" x14ac:dyDescent="0.3">
      <c r="A71" s="55">
        <v>45377</v>
      </c>
      <c r="B71" s="21">
        <v>43</v>
      </c>
      <c r="C71" s="21" t="s">
        <v>85</v>
      </c>
      <c r="D71" s="24">
        <v>0.221104232374777</v>
      </c>
      <c r="E71" s="25">
        <v>0.72151474496909174</v>
      </c>
      <c r="F71" s="26">
        <v>0.10711390933373523</v>
      </c>
      <c r="G71" s="27">
        <v>0.30717132771671812</v>
      </c>
      <c r="H71" s="26">
        <v>4.2920065582414554E-2</v>
      </c>
      <c r="I71" s="27">
        <v>0.2073672397364891</v>
      </c>
      <c r="J71" s="26">
        <v>0.39844847326767785</v>
      </c>
      <c r="K71" s="27">
        <v>0.42714703267733817</v>
      </c>
      <c r="L71" s="26">
        <v>0.25509261879341011</v>
      </c>
      <c r="M71" s="28">
        <v>0.7285779576661392</v>
      </c>
      <c r="N71" s="46"/>
      <c r="P71" s="46"/>
      <c r="Q71" s="45">
        <v>45</v>
      </c>
      <c r="R71" s="46"/>
      <c r="S71" s="46"/>
      <c r="T71" s="46"/>
      <c r="U71" s="41"/>
      <c r="V71" s="45"/>
      <c r="W71" s="45"/>
      <c r="X71" s="45"/>
      <c r="Y71" s="51"/>
      <c r="Z71" s="51"/>
      <c r="AA71" s="51"/>
      <c r="AB71" s="44"/>
      <c r="AC71" s="44"/>
      <c r="AD71" s="44"/>
      <c r="AE71" s="44"/>
      <c r="AF71" s="44"/>
      <c r="AG71" s="44"/>
      <c r="AH71" s="44"/>
    </row>
    <row r="72" spans="1:34" ht="15.6" x14ac:dyDescent="0.3">
      <c r="A72" s="55">
        <v>45377</v>
      </c>
      <c r="B72" s="22">
        <v>44</v>
      </c>
      <c r="C72" s="23" t="s">
        <v>85</v>
      </c>
      <c r="D72" s="29">
        <v>0.22634859233682639</v>
      </c>
      <c r="E72" s="30">
        <v>0.73995364301692723</v>
      </c>
      <c r="F72" s="31">
        <v>9.2241576887635846E-2</v>
      </c>
      <c r="G72" s="32">
        <v>0.25174631085071342</v>
      </c>
      <c r="H72" s="31">
        <v>4.5162820972113278E-2</v>
      </c>
      <c r="I72" s="32">
        <v>0.21837815975597799</v>
      </c>
      <c r="J72" s="31">
        <v>0.40262635100908795</v>
      </c>
      <c r="K72" s="32">
        <v>0.43185336461164897</v>
      </c>
      <c r="L72" s="31">
        <v>0.25278368443126747</v>
      </c>
      <c r="M72" s="33">
        <v>0.7217329404354379</v>
      </c>
      <c r="N72" s="46"/>
      <c r="P72" s="46"/>
      <c r="Q72" s="45">
        <v>46</v>
      </c>
      <c r="R72" s="46"/>
      <c r="S72" s="46"/>
      <c r="T72" s="46"/>
      <c r="U72" s="41"/>
      <c r="V72" s="45"/>
      <c r="W72" s="45"/>
      <c r="X72" s="45"/>
      <c r="Y72" s="51"/>
      <c r="Z72" s="51"/>
      <c r="AA72" s="51"/>
      <c r="AB72" s="44"/>
      <c r="AC72" s="44"/>
      <c r="AD72" s="44"/>
      <c r="AE72" s="44"/>
      <c r="AF72" s="44"/>
      <c r="AG72" s="44"/>
      <c r="AH72" s="44"/>
    </row>
    <row r="73" spans="1:34" ht="15.6" x14ac:dyDescent="0.3">
      <c r="A73" s="55">
        <v>45378</v>
      </c>
      <c r="B73" s="21">
        <v>5</v>
      </c>
      <c r="C73" s="21" t="s">
        <v>86</v>
      </c>
      <c r="D73" s="24">
        <v>0.22884706071368216</v>
      </c>
      <c r="E73" s="25">
        <v>0.74873824231520381</v>
      </c>
      <c r="F73" s="26">
        <v>9.8522539693241956E-2</v>
      </c>
      <c r="G73" s="27">
        <v>0.27514154322057222</v>
      </c>
      <c r="H73" s="26">
        <v>4.7447519591752828E-2</v>
      </c>
      <c r="I73" s="27">
        <v>0.22959532878960706</v>
      </c>
      <c r="J73" s="26">
        <v>0.41085772295419304</v>
      </c>
      <c r="K73" s="27">
        <v>0.44112605786841014</v>
      </c>
      <c r="L73" s="26">
        <v>0.2640065266639674</v>
      </c>
      <c r="M73" s="28">
        <v>0.75500443428424913</v>
      </c>
      <c r="N73" s="46"/>
      <c r="P73" s="46"/>
      <c r="Q73" s="45">
        <v>47</v>
      </c>
      <c r="R73" s="46"/>
      <c r="S73" s="46"/>
      <c r="T73" s="46"/>
      <c r="U73" s="41"/>
      <c r="V73" s="45"/>
      <c r="W73" s="45"/>
      <c r="X73" s="45"/>
      <c r="Y73" s="51"/>
      <c r="Z73" s="51"/>
      <c r="AA73" s="51"/>
      <c r="AB73" s="44"/>
      <c r="AC73" s="44"/>
      <c r="AD73" s="44"/>
      <c r="AE73" s="44"/>
      <c r="AF73" s="44"/>
      <c r="AG73" s="44"/>
      <c r="AH73" s="44"/>
    </row>
    <row r="74" spans="1:34" ht="15.6" x14ac:dyDescent="0.3">
      <c r="A74" s="55">
        <v>45378</v>
      </c>
      <c r="B74" s="21">
        <v>6</v>
      </c>
      <c r="C74" s="21" t="s">
        <v>86</v>
      </c>
      <c r="D74" s="24">
        <v>0.22667139875269612</v>
      </c>
      <c r="E74" s="25">
        <v>0.74108862423659261</v>
      </c>
      <c r="F74" s="26">
        <v>9.7004576145496485E-2</v>
      </c>
      <c r="G74" s="27">
        <v>0.26948582946376509</v>
      </c>
      <c r="H74" s="26">
        <v>4.6866682364712947E-2</v>
      </c>
      <c r="I74" s="27">
        <v>0.22674356501575263</v>
      </c>
      <c r="J74" s="26">
        <v>0.41193330498647046</v>
      </c>
      <c r="K74" s="27">
        <v>0.4423377222339806</v>
      </c>
      <c r="L74" s="26">
        <v>0.25564927687508909</v>
      </c>
      <c r="M74" s="28">
        <v>0.73022822218269157</v>
      </c>
      <c r="N74" s="46"/>
      <c r="P74" s="46"/>
      <c r="Q74" s="45">
        <v>48</v>
      </c>
      <c r="R74" s="46"/>
      <c r="S74" s="46"/>
      <c r="T74" s="46"/>
      <c r="U74" s="41"/>
      <c r="V74" s="45"/>
      <c r="W74" s="45"/>
      <c r="X74" s="45"/>
      <c r="Y74" s="51"/>
      <c r="Z74" s="51"/>
      <c r="AA74" s="51"/>
      <c r="AB74" s="44"/>
      <c r="AC74" s="44"/>
      <c r="AD74" s="44"/>
      <c r="AE74" s="44"/>
      <c r="AF74" s="44"/>
      <c r="AG74" s="44"/>
      <c r="AH74" s="44"/>
    </row>
    <row r="75" spans="1:34" ht="15.6" x14ac:dyDescent="0.3">
      <c r="A75" s="55">
        <v>45378</v>
      </c>
      <c r="B75" s="21">
        <v>7</v>
      </c>
      <c r="C75" s="21" t="s">
        <v>86</v>
      </c>
      <c r="D75" s="24">
        <v>0.22495030876456695</v>
      </c>
      <c r="E75" s="25">
        <v>0.7350373187322673</v>
      </c>
      <c r="F75" s="26">
        <v>9.7112465877932055E-2</v>
      </c>
      <c r="G75" s="27">
        <v>0.26988777683185339</v>
      </c>
      <c r="H75" s="26">
        <v>4.6798414865574511E-2</v>
      </c>
      <c r="I75" s="27">
        <v>0.22640839027294718</v>
      </c>
      <c r="J75" s="26">
        <v>0.40926656932466471</v>
      </c>
      <c r="K75" s="27">
        <v>0.43933359800017935</v>
      </c>
      <c r="L75" s="26">
        <v>0.25676686384991448</v>
      </c>
      <c r="M75" s="28">
        <v>0.73354142172353265</v>
      </c>
      <c r="N75" s="46"/>
      <c r="P75" s="46"/>
      <c r="Q75" s="45">
        <v>49</v>
      </c>
      <c r="R75" s="46"/>
      <c r="S75" s="46"/>
      <c r="T75" s="46"/>
      <c r="U75" s="41"/>
      <c r="V75" s="45"/>
      <c r="W75" s="45"/>
      <c r="X75" s="45"/>
      <c r="Y75" s="51"/>
      <c r="Z75" s="51"/>
      <c r="AA75" s="51"/>
      <c r="AB75" s="44"/>
      <c r="AC75" s="44"/>
      <c r="AD75" s="44"/>
      <c r="AE75" s="44"/>
      <c r="AF75" s="44"/>
      <c r="AG75" s="44"/>
      <c r="AH75" s="44"/>
    </row>
    <row r="76" spans="1:34" ht="15.6" x14ac:dyDescent="0.3">
      <c r="A76" s="19">
        <v>45386</v>
      </c>
      <c r="B76" s="21">
        <v>9</v>
      </c>
      <c r="C76" s="21" t="s">
        <v>87</v>
      </c>
      <c r="D76" s="24">
        <v>0.23830046551300055</v>
      </c>
      <c r="E76" s="25">
        <v>0.78197701997247671</v>
      </c>
      <c r="F76" s="26">
        <v>0.11154206142463473</v>
      </c>
      <c r="G76" s="27">
        <v>0.32369309406611013</v>
      </c>
      <c r="H76" s="26">
        <v>5.1967395888619157E-2</v>
      </c>
      <c r="I76" s="27">
        <v>0.25178755917548007</v>
      </c>
      <c r="J76" s="26">
        <v>0.43922725103977939</v>
      </c>
      <c r="K76" s="27">
        <v>0.47308599774954946</v>
      </c>
      <c r="L76" s="26">
        <v>0.27368639761717367</v>
      </c>
      <c r="M76" s="28">
        <v>0.78370260508621747</v>
      </c>
      <c r="N76" s="17"/>
      <c r="O76" s="10">
        <v>1</v>
      </c>
      <c r="P76" s="46"/>
      <c r="Q76" s="45">
        <v>50</v>
      </c>
      <c r="R76" s="46"/>
      <c r="S76" s="46"/>
      <c r="T76" s="46"/>
      <c r="U76" s="41"/>
      <c r="V76" s="45"/>
      <c r="W76" s="45"/>
      <c r="X76" s="45"/>
      <c r="Y76" s="51"/>
      <c r="Z76" s="51"/>
      <c r="AA76" s="51"/>
      <c r="AB76" s="44"/>
      <c r="AC76" s="44"/>
      <c r="AD76" s="44"/>
      <c r="AE76" s="44"/>
      <c r="AF76" s="44"/>
      <c r="AG76" s="44"/>
      <c r="AH76" s="44"/>
    </row>
    <row r="77" spans="1:34" ht="15.6" x14ac:dyDescent="0.3">
      <c r="A77" s="19">
        <v>45386</v>
      </c>
      <c r="B77" s="21">
        <v>10</v>
      </c>
      <c r="C77" s="21" t="s">
        <v>87</v>
      </c>
      <c r="D77" s="24">
        <v>0.24196614951285739</v>
      </c>
      <c r="E77" s="25">
        <v>0.79486608314532481</v>
      </c>
      <c r="F77" s="26">
        <v>0.11351484477388318</v>
      </c>
      <c r="G77" s="27">
        <v>0.33105655274215229</v>
      </c>
      <c r="H77" s="26">
        <v>5.3058946615593031E-2</v>
      </c>
      <c r="I77" s="27">
        <v>0.25714712388177691</v>
      </c>
      <c r="J77" s="26">
        <v>0.44562890278556805</v>
      </c>
      <c r="K77" s="27">
        <v>0.48029815279160432</v>
      </c>
      <c r="L77" s="26">
        <v>0.27701367895894419</v>
      </c>
      <c r="M77" s="28">
        <v>0.79356729948497118</v>
      </c>
      <c r="N77" s="17"/>
      <c r="O77" s="10">
        <v>1</v>
      </c>
      <c r="P77" s="46"/>
      <c r="Q77" s="45">
        <v>51</v>
      </c>
      <c r="R77" s="46"/>
      <c r="S77" s="46"/>
      <c r="T77" s="46"/>
      <c r="U77" s="41"/>
      <c r="V77" s="45"/>
      <c r="W77" s="45"/>
      <c r="X77" s="45"/>
      <c r="Y77" s="51"/>
      <c r="Z77" s="51"/>
      <c r="AA77" s="51"/>
      <c r="AB77" s="44"/>
      <c r="AC77" s="44"/>
      <c r="AD77" s="44"/>
      <c r="AE77" s="44"/>
      <c r="AF77" s="44"/>
      <c r="AG77" s="44"/>
      <c r="AH77" s="44"/>
    </row>
    <row r="78" spans="1:34" ht="15.6" x14ac:dyDescent="0.3">
      <c r="A78" s="19">
        <v>45386</v>
      </c>
      <c r="B78" s="21">
        <v>11</v>
      </c>
      <c r="C78" s="21" t="s">
        <v>87</v>
      </c>
      <c r="D78" s="24">
        <v>0.23788557453342268</v>
      </c>
      <c r="E78" s="25">
        <v>0.78051821460035176</v>
      </c>
      <c r="F78" s="26">
        <v>0.11165586710654199</v>
      </c>
      <c r="G78" s="27">
        <v>0.3241178284745152</v>
      </c>
      <c r="H78" s="26">
        <v>5.3298577968092981E-2</v>
      </c>
      <c r="I78" s="27">
        <v>0.25832374601434754</v>
      </c>
      <c r="J78" s="26">
        <v>0.44054189841561375</v>
      </c>
      <c r="K78" s="27">
        <v>0.47456708104683815</v>
      </c>
      <c r="L78" s="26">
        <v>0.27441033352317268</v>
      </c>
      <c r="M78" s="28">
        <v>0.78584891452023664</v>
      </c>
      <c r="N78" s="17"/>
      <c r="O78" s="10">
        <v>1</v>
      </c>
      <c r="P78" s="46"/>
      <c r="Q78" s="45">
        <v>52</v>
      </c>
      <c r="R78" s="46"/>
      <c r="S78" s="46"/>
      <c r="T78" s="46"/>
      <c r="U78" s="41"/>
      <c r="V78" s="45"/>
      <c r="W78" s="45"/>
      <c r="X78" s="45"/>
      <c r="Y78" s="51"/>
      <c r="Z78" s="51"/>
      <c r="AA78" s="51"/>
      <c r="AB78" s="44"/>
      <c r="AC78" s="44"/>
      <c r="AD78" s="44"/>
      <c r="AE78" s="44"/>
      <c r="AF78" s="44"/>
      <c r="AG78" s="44"/>
      <c r="AH78" s="44"/>
    </row>
    <row r="79" spans="1:34" ht="15.6" x14ac:dyDescent="0.3">
      <c r="A79" s="19">
        <v>45391</v>
      </c>
      <c r="B79" s="21">
        <v>9</v>
      </c>
      <c r="C79" s="21" t="s">
        <v>86</v>
      </c>
      <c r="D79" s="24">
        <v>0.22485922094431615</v>
      </c>
      <c r="E79" s="25">
        <v>0.73471705740970994</v>
      </c>
      <c r="F79" s="26">
        <v>0.10914751194395973</v>
      </c>
      <c r="G79" s="27">
        <v>0.31475775002754719</v>
      </c>
      <c r="H79" s="26">
        <v>9.4917289609525182E-2</v>
      </c>
      <c r="I79" s="27"/>
      <c r="J79" s="26">
        <v>0.41923838940914743</v>
      </c>
      <c r="K79" s="27">
        <v>0.45056713139664439</v>
      </c>
      <c r="L79" s="26">
        <v>0.34474061557407903</v>
      </c>
      <c r="M79" s="28">
        <v>0.99438742987303264</v>
      </c>
      <c r="O79" s="10">
        <v>2</v>
      </c>
      <c r="P79" s="46" t="s">
        <v>88</v>
      </c>
      <c r="Q79" s="45">
        <v>53</v>
      </c>
      <c r="R79" s="46"/>
      <c r="S79" s="46"/>
      <c r="T79" s="46"/>
      <c r="U79" s="41"/>
      <c r="V79" s="45"/>
      <c r="W79" s="45"/>
      <c r="X79" s="45"/>
      <c r="Y79" s="51"/>
      <c r="Z79" s="51"/>
      <c r="AA79" s="51"/>
      <c r="AB79" s="44"/>
      <c r="AC79" s="44"/>
      <c r="AD79" s="44"/>
      <c r="AE79" s="44"/>
      <c r="AF79" s="44"/>
      <c r="AG79" s="44"/>
      <c r="AH79" s="44"/>
    </row>
    <row r="80" spans="1:34" ht="15.6" x14ac:dyDescent="0.3">
      <c r="A80" s="19">
        <v>45391</v>
      </c>
      <c r="B80" s="21">
        <v>10</v>
      </c>
      <c r="C80" s="21" t="s">
        <v>86</v>
      </c>
      <c r="D80" s="24">
        <v>0.2235066585654216</v>
      </c>
      <c r="E80" s="25">
        <v>0.7299615108589721</v>
      </c>
      <c r="F80" s="26">
        <v>0.1088189077801902</v>
      </c>
      <c r="G80" s="27">
        <v>0.31353175461009958</v>
      </c>
      <c r="H80" s="26">
        <v>9.424085621174709E-2</v>
      </c>
      <c r="I80" s="27"/>
      <c r="J80" s="26">
        <v>0.41892617061451382</v>
      </c>
      <c r="K80" s="27">
        <v>0.45021540390590098</v>
      </c>
      <c r="L80" s="26">
        <v>0.27761219512278018</v>
      </c>
      <c r="M80" s="28">
        <v>0.79534178660234323</v>
      </c>
      <c r="O80" s="10">
        <v>2</v>
      </c>
      <c r="P80" s="46" t="s">
        <v>88</v>
      </c>
      <c r="Q80" s="45">
        <v>54</v>
      </c>
      <c r="R80" s="46"/>
      <c r="S80" s="46"/>
      <c r="T80" s="46"/>
      <c r="U80" s="41"/>
      <c r="V80" s="45"/>
      <c r="W80" s="45"/>
      <c r="X80" s="45"/>
      <c r="Y80" s="51"/>
      <c r="Z80" s="51"/>
      <c r="AA80" s="51"/>
      <c r="AB80" s="44"/>
      <c r="AC80" s="44"/>
      <c r="AD80" s="44"/>
      <c r="AE80" s="44"/>
      <c r="AF80" s="44"/>
      <c r="AG80" s="44"/>
      <c r="AH80" s="44"/>
    </row>
    <row r="81" spans="1:34" ht="15.6" x14ac:dyDescent="0.3">
      <c r="A81" s="19">
        <v>45391</v>
      </c>
      <c r="B81" s="21">
        <v>11</v>
      </c>
      <c r="C81" s="21" t="s">
        <v>89</v>
      </c>
      <c r="D81" s="24">
        <v>0.22317985945459495</v>
      </c>
      <c r="E81" s="25">
        <v>0.72881250358263627</v>
      </c>
      <c r="F81" s="26">
        <v>0.10806725610597033</v>
      </c>
      <c r="G81" s="27">
        <v>0.31072758687315027</v>
      </c>
      <c r="H81" s="26">
        <v>9.4710857012164251E-2</v>
      </c>
      <c r="I81" s="27"/>
      <c r="J81" s="26">
        <v>0.41744536379937436</v>
      </c>
      <c r="K81" s="27">
        <v>0.44854721707981215</v>
      </c>
      <c r="L81" s="26">
        <v>0.27770143530640812</v>
      </c>
      <c r="M81" s="28">
        <v>0.79560636715707322</v>
      </c>
      <c r="O81" s="10">
        <v>2</v>
      </c>
      <c r="P81" s="46" t="s">
        <v>88</v>
      </c>
      <c r="Q81" s="45">
        <v>55</v>
      </c>
      <c r="R81" s="46"/>
      <c r="S81" s="46"/>
      <c r="T81" s="46"/>
      <c r="U81" s="41"/>
      <c r="V81" s="45"/>
      <c r="W81" s="45"/>
      <c r="X81" s="45"/>
      <c r="Y81" s="51"/>
      <c r="Z81" s="51"/>
      <c r="AA81" s="51"/>
      <c r="AB81" s="44"/>
      <c r="AC81" s="44"/>
      <c r="AD81" s="44"/>
      <c r="AE81" s="44"/>
      <c r="AF81" s="44"/>
      <c r="AG81" s="44"/>
      <c r="AH81" s="44"/>
    </row>
    <row r="82" spans="1:34" ht="14.4" x14ac:dyDescent="0.3">
      <c r="A82" s="19">
        <v>45432</v>
      </c>
      <c r="B82" s="21">
        <v>9</v>
      </c>
      <c r="C82" s="21" t="s">
        <v>31</v>
      </c>
      <c r="D82" s="24">
        <v>0.23534846008177596</v>
      </c>
      <c r="E82" s="25">
        <v>0.76122050580801948</v>
      </c>
      <c r="F82" s="26">
        <v>0.11089962265807213</v>
      </c>
      <c r="G82" s="27">
        <v>0.35583912609422103</v>
      </c>
      <c r="H82" s="26">
        <v>4.1348815622107599E-2</v>
      </c>
      <c r="I82" s="27">
        <v>0.19673636872388645</v>
      </c>
      <c r="J82" s="26">
        <v>0.42457085421696678</v>
      </c>
      <c r="K82" s="27">
        <v>0.47939562154581578</v>
      </c>
      <c r="L82" s="26">
        <v>0.30985242837078786</v>
      </c>
      <c r="M82" s="28">
        <v>0.80939735786807376</v>
      </c>
      <c r="N82" s="17"/>
      <c r="O82" s="10">
        <v>1</v>
      </c>
      <c r="P82" s="18"/>
      <c r="Q82" s="45">
        <v>56</v>
      </c>
    </row>
    <row r="83" spans="1:34" ht="14.4" x14ac:dyDescent="0.3">
      <c r="A83" s="19">
        <v>45432</v>
      </c>
      <c r="B83" s="21">
        <v>10</v>
      </c>
      <c r="C83" s="21" t="s">
        <v>31</v>
      </c>
      <c r="D83" s="24">
        <v>0.23503562519934826</v>
      </c>
      <c r="E83" s="25">
        <v>0.76017974113260711</v>
      </c>
      <c r="F83" s="26">
        <v>9.8634571749495165E-2</v>
      </c>
      <c r="G83" s="27">
        <v>0.30682211266778792</v>
      </c>
      <c r="H83" s="26">
        <v>4.9447633402072429E-2</v>
      </c>
      <c r="I83" s="27">
        <v>0.23733825200602107</v>
      </c>
      <c r="J83" s="26">
        <v>0.41261742389013223</v>
      </c>
      <c r="K83" s="27">
        <v>0.46597445539610949</v>
      </c>
      <c r="L83" s="26">
        <v>0.2884407260467074</v>
      </c>
      <c r="M83" s="28">
        <v>0.74769107195828033</v>
      </c>
      <c r="N83" s="17"/>
      <c r="O83" s="10">
        <v>1</v>
      </c>
      <c r="P83" s="18"/>
      <c r="Q83" s="45">
        <v>57</v>
      </c>
    </row>
    <row r="84" spans="1:34" ht="14.4" x14ac:dyDescent="0.3">
      <c r="A84" s="19">
        <v>45432</v>
      </c>
      <c r="B84" s="21">
        <v>11</v>
      </c>
      <c r="C84" s="21" t="s">
        <v>31</v>
      </c>
      <c r="D84" s="24">
        <v>0.23440808735694241</v>
      </c>
      <c r="E84" s="25">
        <v>0.75809199918609294</v>
      </c>
      <c r="F84" s="26">
        <v>9.0795687761052499E-2</v>
      </c>
      <c r="G84" s="27">
        <v>0.27552500994272783</v>
      </c>
      <c r="H84" s="26">
        <v>4.8641348771216175E-2</v>
      </c>
      <c r="I84" s="27">
        <v>0.23329592904754132</v>
      </c>
      <c r="J84" s="26">
        <v>0.40672458972527253</v>
      </c>
      <c r="K84" s="27">
        <v>0.45935810306100694</v>
      </c>
      <c r="L84" s="26">
        <v>0.2792004596134694</v>
      </c>
      <c r="M84" s="28">
        <v>0.72106165093818353</v>
      </c>
      <c r="N84" s="17"/>
      <c r="O84" s="10">
        <v>1</v>
      </c>
      <c r="P84" s="18"/>
      <c r="Q84" s="45">
        <v>58</v>
      </c>
    </row>
    <row r="85" spans="1:34" ht="15.6" x14ac:dyDescent="0.3">
      <c r="A85" s="55"/>
      <c r="B85" s="56"/>
      <c r="C85" s="56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46"/>
      <c r="P85" s="46"/>
      <c r="Q85" s="45"/>
      <c r="R85" s="46"/>
      <c r="S85" s="46"/>
      <c r="T85" s="46"/>
      <c r="U85" s="41"/>
      <c r="V85" s="45"/>
      <c r="W85" s="45"/>
      <c r="X85" s="45"/>
      <c r="Y85" s="51"/>
      <c r="Z85" s="51"/>
      <c r="AA85" s="51"/>
      <c r="AB85" s="44"/>
      <c r="AC85" s="44"/>
      <c r="AD85" s="44"/>
      <c r="AE85" s="44"/>
      <c r="AF85" s="44"/>
      <c r="AG85" s="44"/>
      <c r="AH85" s="44"/>
    </row>
    <row r="86" spans="1:34" ht="15.6" x14ac:dyDescent="0.3">
      <c r="A86" s="58"/>
      <c r="B86" s="56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46"/>
      <c r="P86" s="46"/>
      <c r="Q86" s="45"/>
      <c r="R86" s="46"/>
      <c r="S86" s="46"/>
      <c r="T86" s="46"/>
      <c r="U86" s="41"/>
      <c r="V86" s="45"/>
      <c r="W86" s="45"/>
      <c r="X86" s="45"/>
      <c r="Y86" s="51"/>
      <c r="Z86" s="51"/>
      <c r="AA86" s="51"/>
      <c r="AB86" s="44"/>
      <c r="AC86" s="44"/>
      <c r="AD86" s="44"/>
      <c r="AE86" s="44"/>
      <c r="AF86" s="44"/>
      <c r="AG86" s="44"/>
      <c r="AH86" s="44"/>
    </row>
    <row r="87" spans="1:34" ht="15.6" x14ac:dyDescent="0.3">
      <c r="A87" s="58"/>
      <c r="B87" s="56"/>
      <c r="C87" s="56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46"/>
      <c r="P87" s="46"/>
      <c r="Q87" s="45"/>
      <c r="R87" s="46"/>
      <c r="S87" s="46"/>
      <c r="T87" s="46"/>
      <c r="U87" s="41"/>
      <c r="V87" s="45"/>
      <c r="W87" s="45"/>
      <c r="X87" s="45"/>
      <c r="Y87" s="51"/>
      <c r="Z87" s="51"/>
      <c r="AA87" s="51"/>
      <c r="AB87" s="44"/>
      <c r="AC87" s="44"/>
      <c r="AD87" s="44"/>
      <c r="AE87" s="44"/>
      <c r="AF87" s="44"/>
      <c r="AG87" s="44"/>
      <c r="AH87" s="44"/>
    </row>
    <row r="88" spans="1:34" ht="15.6" x14ac:dyDescent="0.3">
      <c r="A88" s="58"/>
      <c r="B88" s="56"/>
      <c r="C88" s="56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46"/>
      <c r="P88" s="46"/>
      <c r="Q88" s="45"/>
      <c r="R88" s="46"/>
      <c r="S88" s="46"/>
      <c r="T88" s="46"/>
      <c r="U88" s="41"/>
      <c r="V88" s="45"/>
      <c r="W88" s="45"/>
      <c r="X88" s="45"/>
      <c r="Y88" s="51"/>
      <c r="Z88" s="51"/>
      <c r="AA88" s="51"/>
      <c r="AB88" s="44"/>
      <c r="AC88" s="44"/>
      <c r="AD88" s="44"/>
      <c r="AE88" s="44"/>
      <c r="AF88" s="44"/>
      <c r="AG88" s="44"/>
      <c r="AH88" s="44"/>
    </row>
    <row r="89" spans="1:34" ht="15.6" x14ac:dyDescent="0.3">
      <c r="A89" s="58"/>
      <c r="B89" s="56"/>
      <c r="C89" s="56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46"/>
      <c r="P89" s="46"/>
      <c r="Q89" s="45"/>
      <c r="R89" s="46"/>
      <c r="S89" s="46"/>
      <c r="T89" s="46"/>
      <c r="U89" s="41"/>
      <c r="V89" s="45"/>
      <c r="W89" s="45"/>
      <c r="X89" s="45"/>
      <c r="Y89" s="51"/>
      <c r="Z89" s="51"/>
      <c r="AA89" s="51"/>
      <c r="AB89" s="44"/>
      <c r="AC89" s="44"/>
      <c r="AD89" s="44"/>
      <c r="AE89" s="44"/>
      <c r="AF89" s="44"/>
      <c r="AG89" s="44"/>
      <c r="AH89" s="44"/>
    </row>
    <row r="90" spans="1:34" ht="15.6" x14ac:dyDescent="0.3">
      <c r="A90" s="58"/>
      <c r="B90" s="56"/>
      <c r="C90" s="56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46"/>
      <c r="P90" s="46"/>
      <c r="Q90" s="45"/>
      <c r="R90" s="46"/>
      <c r="S90" s="46"/>
      <c r="T90" s="46"/>
      <c r="U90" s="41"/>
      <c r="V90" s="45"/>
      <c r="W90" s="45"/>
      <c r="X90" s="45"/>
      <c r="Y90" s="51"/>
      <c r="Z90" s="51"/>
      <c r="AA90" s="51"/>
      <c r="AB90" s="44"/>
      <c r="AC90" s="44"/>
      <c r="AD90" s="44"/>
      <c r="AE90" s="44"/>
      <c r="AF90" s="44"/>
      <c r="AG90" s="44"/>
      <c r="AH90" s="44"/>
    </row>
    <row r="91" spans="1:34" ht="15.6" x14ac:dyDescent="0.3">
      <c r="A91" s="46"/>
      <c r="B91" s="46"/>
      <c r="C91" s="46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46"/>
      <c r="P91" s="46"/>
      <c r="Q91" s="45"/>
      <c r="R91" s="46"/>
      <c r="S91" s="46"/>
      <c r="T91" s="46"/>
      <c r="U91" s="41"/>
      <c r="V91" s="45"/>
      <c r="W91" s="45"/>
      <c r="X91" s="45"/>
      <c r="Y91" s="47"/>
      <c r="Z91" s="47"/>
      <c r="AA91" s="48"/>
      <c r="AB91" s="44"/>
      <c r="AC91" s="44"/>
      <c r="AD91" s="44"/>
      <c r="AE91" s="44"/>
      <c r="AF91" s="44"/>
      <c r="AG91" s="44"/>
      <c r="AH91" s="44"/>
    </row>
    <row r="92" spans="1:34" ht="15.6" x14ac:dyDescent="0.3">
      <c r="A92" s="46"/>
      <c r="B92" s="46" t="s">
        <v>90</v>
      </c>
      <c r="C92" s="46"/>
      <c r="D92" s="46"/>
      <c r="E92" s="46">
        <v>100</v>
      </c>
      <c r="F92" s="46"/>
      <c r="G92" s="46">
        <v>30</v>
      </c>
      <c r="H92" s="46"/>
      <c r="I92" s="46">
        <v>30</v>
      </c>
      <c r="J92" s="46"/>
      <c r="K92" s="46">
        <v>60</v>
      </c>
      <c r="L92" s="46"/>
      <c r="M92" s="46">
        <v>100</v>
      </c>
      <c r="N92" s="46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4"/>
      <c r="AB92" s="44"/>
      <c r="AC92" s="44"/>
      <c r="AD92" s="44"/>
      <c r="AE92" s="44"/>
      <c r="AF92" s="44"/>
      <c r="AG92" s="44"/>
      <c r="AH92" s="44"/>
    </row>
    <row r="93" spans="1:34" ht="15.6" x14ac:dyDescent="0.3">
      <c r="A93" s="46"/>
      <c r="B93" s="46" t="s">
        <v>91</v>
      </c>
      <c r="C93" s="46"/>
      <c r="D93" s="46"/>
      <c r="E93" s="46">
        <v>40</v>
      </c>
      <c r="F93" s="46"/>
      <c r="G93" s="46">
        <v>40</v>
      </c>
      <c r="H93" s="46"/>
      <c r="I93" s="46">
        <v>40</v>
      </c>
      <c r="J93" s="46"/>
      <c r="K93" s="46">
        <v>40</v>
      </c>
      <c r="L93" s="46"/>
      <c r="M93" s="46">
        <v>40</v>
      </c>
      <c r="N93" s="46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4"/>
      <c r="AB93" s="44"/>
      <c r="AC93" s="44"/>
      <c r="AD93" s="44"/>
      <c r="AE93" s="44"/>
      <c r="AF93" s="44"/>
      <c r="AG93" s="44"/>
      <c r="AH93" s="44"/>
    </row>
    <row r="94" spans="1:34" ht="15.6" x14ac:dyDescent="0.3">
      <c r="A94" s="46"/>
      <c r="B94" s="46" t="s">
        <v>92</v>
      </c>
      <c r="C94" s="46"/>
      <c r="D94" s="46"/>
      <c r="E94" s="60">
        <f>(E93*E92)/(5000+E93)</f>
        <v>0.79365079365079361</v>
      </c>
      <c r="F94" s="60"/>
      <c r="G94" s="60">
        <f>(G93*G92)/(5000+G93)</f>
        <v>0.23809523809523808</v>
      </c>
      <c r="H94" s="60"/>
      <c r="I94" s="60">
        <f>(I93*I92)/(5000+I93)</f>
        <v>0.23809523809523808</v>
      </c>
      <c r="J94" s="60"/>
      <c r="K94" s="60">
        <f>(K93*K92)/(5000+K93)</f>
        <v>0.47619047619047616</v>
      </c>
      <c r="L94" s="60"/>
      <c r="M94" s="60">
        <f>(M93*M92)/(5000+M93)</f>
        <v>0.79365079365079361</v>
      </c>
      <c r="N94" s="46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4"/>
      <c r="AB94" s="44"/>
      <c r="AC94" s="44"/>
      <c r="AD94" s="44"/>
      <c r="AE94" s="44"/>
      <c r="AF94" s="44"/>
      <c r="AG94" s="44"/>
      <c r="AH94" s="44"/>
    </row>
    <row r="95" spans="1:34" ht="15" x14ac:dyDescent="0.25">
      <c r="A95" s="61"/>
      <c r="B95" s="62" t="s">
        <v>93</v>
      </c>
      <c r="C95" s="62"/>
      <c r="D95" s="63"/>
      <c r="E95" s="64">
        <f>AVERAGE(E45:E91)</f>
        <v>0.76246961252981671</v>
      </c>
      <c r="F95" s="64"/>
      <c r="G95" s="64">
        <f>AVERAGE(G45:G91)</f>
        <v>0.25874597360965201</v>
      </c>
      <c r="H95" s="64"/>
      <c r="I95" s="64">
        <f>AVERAGE(I45:I91)</f>
        <v>0.23303908079914842</v>
      </c>
      <c r="J95" s="64"/>
      <c r="K95" s="64">
        <f>AVERAGE(K45:K91)</f>
        <v>0.38956969803307273</v>
      </c>
      <c r="L95" s="64"/>
      <c r="M95" s="64">
        <f>AVERAGE(M45:M91)</f>
        <v>0.76611785378662056</v>
      </c>
      <c r="N95" s="65"/>
      <c r="P95" s="66" t="s">
        <v>94</v>
      </c>
      <c r="Q95" s="66">
        <f>MIN(Q27:Q91)</f>
        <v>19</v>
      </c>
      <c r="R95" s="66"/>
      <c r="S95" s="66"/>
      <c r="T95" s="66"/>
      <c r="U95" s="66"/>
      <c r="V95" s="66"/>
      <c r="W95" s="66"/>
      <c r="X95" s="66"/>
      <c r="Y95" s="63"/>
      <c r="Z95" s="63"/>
      <c r="AA95" s="63"/>
      <c r="AB95" s="65"/>
      <c r="AC95" s="65"/>
      <c r="AD95" s="65"/>
      <c r="AE95" s="65"/>
      <c r="AF95" s="65"/>
      <c r="AG95" s="65"/>
      <c r="AH95" s="65"/>
    </row>
    <row r="96" spans="1:34" ht="15" x14ac:dyDescent="0.25">
      <c r="A96" s="61"/>
      <c r="B96" s="62" t="s">
        <v>95</v>
      </c>
      <c r="C96" s="62"/>
      <c r="D96" s="63"/>
      <c r="E96" s="63">
        <f>STDEV(E45:E91)</f>
        <v>2.1184114711786984E-2</v>
      </c>
      <c r="F96" s="63"/>
      <c r="G96" s="63">
        <f>STDEV(G45:G91)</f>
        <v>3.8485547830171177E-2</v>
      </c>
      <c r="H96" s="63"/>
      <c r="I96" s="63">
        <f>STDEV(I45:I91)</f>
        <v>1.7976507639548285E-2</v>
      </c>
      <c r="J96" s="63"/>
      <c r="K96" s="63">
        <f>STDEV(K45:K91)</f>
        <v>6.4462596039340861E-2</v>
      </c>
      <c r="L96" s="63"/>
      <c r="M96" s="63">
        <f>STDEV(M45:M91)</f>
        <v>5.5674159438708765E-2</v>
      </c>
      <c r="N96" s="65"/>
      <c r="P96" s="66" t="s">
        <v>96</v>
      </c>
      <c r="Q96" s="66">
        <f>MAX(Q27:Q91)</f>
        <v>58</v>
      </c>
      <c r="R96" s="66"/>
      <c r="S96" s="66"/>
      <c r="T96" s="66"/>
      <c r="U96" s="66"/>
      <c r="V96" s="66"/>
      <c r="W96" s="66"/>
      <c r="X96" s="66"/>
      <c r="Y96" s="63"/>
      <c r="Z96" s="63"/>
      <c r="AA96" s="63"/>
      <c r="AB96" s="65"/>
      <c r="AC96" s="65"/>
      <c r="AD96" s="65"/>
      <c r="AE96" s="65"/>
      <c r="AF96" s="65"/>
      <c r="AG96" s="65"/>
      <c r="AH96" s="65"/>
    </row>
    <row r="97" spans="1:34" ht="15" x14ac:dyDescent="0.25">
      <c r="A97" s="61"/>
      <c r="B97" s="62" t="s">
        <v>97</v>
      </c>
      <c r="C97" s="62"/>
      <c r="D97" s="63"/>
      <c r="E97" s="63">
        <f>100*E96/E95</f>
        <v>2.778355276546653</v>
      </c>
      <c r="F97" s="63"/>
      <c r="G97" s="63">
        <f>100*G96/G95</f>
        <v>14.873873124777989</v>
      </c>
      <c r="H97" s="63"/>
      <c r="I97" s="63">
        <f>100*I96/I95</f>
        <v>7.7139454798321427</v>
      </c>
      <c r="J97" s="63"/>
      <c r="K97" s="63">
        <f>100*K96/K95</f>
        <v>16.547127860511438</v>
      </c>
      <c r="L97" s="63"/>
      <c r="M97" s="63">
        <f>100*M96/M95</f>
        <v>7.2670489486093022</v>
      </c>
      <c r="N97" s="67"/>
      <c r="P97" s="66"/>
      <c r="Q97" s="66"/>
      <c r="R97" s="66"/>
      <c r="S97" s="66"/>
      <c r="T97" s="66"/>
      <c r="U97" s="66"/>
      <c r="V97" s="66"/>
      <c r="W97" s="66"/>
      <c r="X97" s="66"/>
      <c r="Y97" s="63"/>
      <c r="Z97" s="63"/>
      <c r="AA97" s="63"/>
      <c r="AB97" s="65"/>
      <c r="AC97" s="65"/>
      <c r="AD97" s="65"/>
      <c r="AE97" s="65"/>
      <c r="AF97" s="65"/>
      <c r="AG97" s="65"/>
      <c r="AH97" s="65"/>
    </row>
    <row r="98" spans="1:34" ht="15" x14ac:dyDescent="0.25">
      <c r="A98" s="62" t="s">
        <v>98</v>
      </c>
      <c r="B98" s="62" t="s">
        <v>99</v>
      </c>
      <c r="C98" s="62"/>
      <c r="D98" s="63"/>
      <c r="E98" s="63">
        <f t="shared" ref="E98" si="0">E95+(2*E96)</f>
        <v>0.8048378419533907</v>
      </c>
      <c r="F98" s="63"/>
      <c r="G98" s="63">
        <f t="shared" ref="G98" si="1">G95+(2*G96)</f>
        <v>0.33571706926999434</v>
      </c>
      <c r="H98" s="63"/>
      <c r="I98" s="63">
        <f t="shared" ref="I98" si="2">I95+(2*I96)</f>
        <v>0.26899209607824498</v>
      </c>
      <c r="J98" s="63"/>
      <c r="K98" s="63">
        <f t="shared" ref="K98" si="3">K95+(2*K96)</f>
        <v>0.51849489011175443</v>
      </c>
      <c r="L98" s="63"/>
      <c r="M98" s="63">
        <f t="shared" ref="M98" si="4">M95+(2*M96)</f>
        <v>0.87746617266403804</v>
      </c>
      <c r="N98" s="65"/>
      <c r="P98" s="66"/>
      <c r="Q98" s="66"/>
      <c r="R98" s="66"/>
      <c r="S98" s="66"/>
      <c r="T98" s="66"/>
      <c r="U98" s="66"/>
      <c r="V98" s="66"/>
      <c r="W98" s="66"/>
      <c r="X98" s="66"/>
      <c r="Y98" s="63"/>
      <c r="Z98" s="63"/>
      <c r="AA98" s="63"/>
      <c r="AB98" s="65"/>
      <c r="AC98" s="65"/>
      <c r="AD98" s="65"/>
      <c r="AE98" s="65"/>
      <c r="AF98" s="65"/>
      <c r="AG98" s="65"/>
      <c r="AH98" s="65"/>
    </row>
    <row r="99" spans="1:34" ht="15" x14ac:dyDescent="0.25">
      <c r="A99" s="62"/>
      <c r="B99" s="62" t="s">
        <v>100</v>
      </c>
      <c r="C99" s="62"/>
      <c r="D99" s="63"/>
      <c r="E99" s="63">
        <f t="shared" ref="E99" si="5">E95-(2*E96)</f>
        <v>0.72010138310624272</v>
      </c>
      <c r="F99" s="63"/>
      <c r="G99" s="63">
        <f t="shared" ref="G99" si="6">G95-(2*G96)</f>
        <v>0.18177487794930966</v>
      </c>
      <c r="H99" s="63"/>
      <c r="I99" s="63">
        <f t="shared" ref="I99" si="7">I95-(2*I96)</f>
        <v>0.19708606552005187</v>
      </c>
      <c r="J99" s="63"/>
      <c r="K99" s="63">
        <f t="shared" ref="K99" si="8">K95-(2*K96)</f>
        <v>0.26064450595439104</v>
      </c>
      <c r="L99" s="63"/>
      <c r="M99" s="63">
        <f t="shared" ref="M99" si="9">M95-(2*M96)</f>
        <v>0.65476953490920309</v>
      </c>
      <c r="N99" s="65"/>
      <c r="P99" s="68"/>
      <c r="Q99" s="66"/>
      <c r="R99" s="68"/>
      <c r="S99" s="68"/>
      <c r="T99" s="68"/>
      <c r="U99" s="66"/>
      <c r="V99" s="66"/>
      <c r="W99" s="66"/>
      <c r="X99" s="66"/>
      <c r="Y99" s="63"/>
      <c r="Z99" s="63"/>
      <c r="AA99" s="63"/>
      <c r="AB99" s="65"/>
      <c r="AC99" s="65"/>
      <c r="AD99" s="65"/>
      <c r="AE99" s="65"/>
      <c r="AF99" s="65"/>
      <c r="AG99" s="65"/>
      <c r="AH99" s="65"/>
    </row>
    <row r="100" spans="1:34" ht="15" x14ac:dyDescent="0.25">
      <c r="A100" s="62" t="s">
        <v>101</v>
      </c>
      <c r="B100" s="62" t="s">
        <v>102</v>
      </c>
      <c r="C100" s="62"/>
      <c r="D100" s="63"/>
      <c r="E100" s="63">
        <f t="shared" ref="E100" si="10">E95+(3*E96)</f>
        <v>0.82602195666517764</v>
      </c>
      <c r="F100" s="63"/>
      <c r="G100" s="63">
        <f t="shared" ref="G100" si="11">G95+(3*G96)</f>
        <v>0.37420261710016556</v>
      </c>
      <c r="H100" s="63"/>
      <c r="I100" s="63">
        <f t="shared" ref="I100" si="12">I95+(3*I96)</f>
        <v>0.28696860371779326</v>
      </c>
      <c r="J100" s="63"/>
      <c r="K100" s="63">
        <f t="shared" ref="K100" si="13">K95+(3*K96)</f>
        <v>0.58295748615109533</v>
      </c>
      <c r="L100" s="63"/>
      <c r="M100" s="63">
        <f t="shared" ref="M100" si="14">M95+(3*M96)</f>
        <v>0.93314033210274683</v>
      </c>
      <c r="N100" s="65"/>
      <c r="P100" s="68"/>
      <c r="Q100" s="66"/>
      <c r="R100" s="68"/>
      <c r="S100" s="68"/>
      <c r="T100" s="68"/>
      <c r="U100" s="66"/>
      <c r="V100" s="66"/>
      <c r="W100" s="66"/>
      <c r="X100" s="66"/>
      <c r="Y100" s="63"/>
      <c r="Z100" s="63"/>
      <c r="AA100" s="63"/>
      <c r="AB100" s="65"/>
      <c r="AC100" s="65"/>
      <c r="AD100" s="65"/>
      <c r="AE100" s="65"/>
      <c r="AF100" s="65"/>
      <c r="AG100" s="65"/>
      <c r="AH100" s="65"/>
    </row>
    <row r="101" spans="1:34" ht="15" x14ac:dyDescent="0.25">
      <c r="A101" s="62"/>
      <c r="B101" s="62" t="s">
        <v>103</v>
      </c>
      <c r="C101" s="62"/>
      <c r="D101" s="63"/>
      <c r="E101" s="63">
        <f t="shared" ref="E101" si="15">E95-(3*E96)</f>
        <v>0.69891726839445578</v>
      </c>
      <c r="F101" s="63"/>
      <c r="G101" s="63">
        <f t="shared" ref="G101" si="16">G95-(3*G96)</f>
        <v>0.14328933011913847</v>
      </c>
      <c r="H101" s="63"/>
      <c r="I101" s="63">
        <f t="shared" ref="I101" si="17">I95-(3*I96)</f>
        <v>0.17910955788050356</v>
      </c>
      <c r="J101" s="63"/>
      <c r="K101" s="63">
        <f t="shared" ref="K101" si="18">K95-(3*K96)</f>
        <v>0.19618190991505013</v>
      </c>
      <c r="L101" s="63"/>
      <c r="M101" s="63">
        <f t="shared" ref="M101" si="19">M95-(3*M96)</f>
        <v>0.5990953754704943</v>
      </c>
      <c r="N101" s="65"/>
      <c r="P101" s="66"/>
      <c r="Q101" s="66"/>
      <c r="R101" s="66"/>
      <c r="S101" s="66"/>
      <c r="T101" s="66"/>
      <c r="U101" s="66"/>
      <c r="V101" s="66"/>
      <c r="W101" s="66"/>
      <c r="X101" s="66"/>
      <c r="Y101" s="63"/>
      <c r="Z101" s="63"/>
      <c r="AA101" s="63"/>
      <c r="AB101" s="65"/>
      <c r="AC101" s="65"/>
      <c r="AD101" s="65"/>
      <c r="AE101" s="65"/>
      <c r="AF101" s="65"/>
      <c r="AG101" s="65"/>
      <c r="AH101" s="65"/>
    </row>
    <row r="102" spans="1:34" ht="15" x14ac:dyDescent="0.25">
      <c r="A102" s="62"/>
      <c r="B102" s="62"/>
      <c r="C102" s="62"/>
      <c r="D102" s="67"/>
      <c r="E102" s="65"/>
      <c r="F102" s="65"/>
      <c r="G102" s="65"/>
      <c r="H102" s="67"/>
      <c r="I102" s="65"/>
      <c r="J102" s="67"/>
      <c r="K102" s="65"/>
      <c r="L102" s="65"/>
      <c r="M102" s="65"/>
      <c r="N102" s="65"/>
      <c r="P102" s="66"/>
      <c r="Q102" s="66"/>
      <c r="R102" s="66"/>
      <c r="S102" s="66"/>
      <c r="T102" s="66"/>
      <c r="U102" s="66"/>
      <c r="V102" s="66"/>
      <c r="W102" s="66"/>
      <c r="X102" s="66"/>
      <c r="Y102" s="67"/>
      <c r="Z102" s="67"/>
      <c r="AA102" s="67"/>
      <c r="AB102" s="65"/>
      <c r="AC102" s="65"/>
      <c r="AD102" s="65"/>
      <c r="AE102" s="65"/>
      <c r="AF102" s="65"/>
      <c r="AG102" s="65"/>
      <c r="AH102" s="65"/>
    </row>
    <row r="103" spans="1:34" ht="15" x14ac:dyDescent="0.25">
      <c r="A103" s="62" t="s">
        <v>104</v>
      </c>
      <c r="B103" s="62"/>
      <c r="D103" s="63"/>
      <c r="E103" s="63">
        <f>COUNT(E45:E91)</f>
        <v>40</v>
      </c>
      <c r="F103" s="63"/>
      <c r="G103" s="63">
        <f>COUNT(G45:G91)</f>
        <v>40</v>
      </c>
      <c r="H103" s="63"/>
      <c r="I103" s="63">
        <f>COUNT(I45:I91)</f>
        <v>37</v>
      </c>
      <c r="J103" s="63"/>
      <c r="K103" s="63">
        <f>COUNT(K45:K91)</f>
        <v>40</v>
      </c>
      <c r="L103" s="63"/>
      <c r="M103" s="63">
        <f>COUNT(M45:M91)</f>
        <v>39</v>
      </c>
      <c r="N103" s="69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4"/>
      <c r="AA103" s="44"/>
      <c r="AB103" s="44"/>
      <c r="AC103" s="44"/>
      <c r="AD103" s="44"/>
      <c r="AE103" s="44"/>
      <c r="AF103" s="44"/>
      <c r="AG103" s="44"/>
      <c r="AH103" s="44"/>
    </row>
    <row r="104" spans="1:34" ht="15" x14ac:dyDescent="0.25">
      <c r="A104" s="62" t="s">
        <v>105</v>
      </c>
      <c r="B104" s="62"/>
      <c r="D104" s="63"/>
      <c r="E104" s="63">
        <f>TINV(0.02, (E103-1))</f>
        <v>2.4258414097356304</v>
      </c>
      <c r="F104" s="63"/>
      <c r="G104" s="63">
        <f>TINV(0.02, (G103-1))</f>
        <v>2.4258414097356304</v>
      </c>
      <c r="H104" s="63"/>
      <c r="I104" s="63">
        <f>TINV(0.02, (I103-1))</f>
        <v>2.4344940612311401</v>
      </c>
      <c r="J104" s="63"/>
      <c r="K104" s="63">
        <f>TINV(0.02, (K103-1))</f>
        <v>2.4258414097356304</v>
      </c>
      <c r="L104" s="63"/>
      <c r="M104" s="63">
        <f>TINV(0.02, (M103-1))</f>
        <v>2.4285676308590882</v>
      </c>
      <c r="N104" s="69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4"/>
      <c r="AA104" s="44"/>
      <c r="AB104" s="44"/>
      <c r="AC104" s="44"/>
      <c r="AD104" s="44"/>
      <c r="AE104" s="44"/>
      <c r="AF104" s="44"/>
      <c r="AG104" s="44"/>
      <c r="AH104" s="44"/>
    </row>
    <row r="105" spans="1:34" ht="15" x14ac:dyDescent="0.25">
      <c r="A105" s="62" t="s">
        <v>106</v>
      </c>
      <c r="B105" s="62"/>
      <c r="D105" s="63"/>
      <c r="E105" s="63">
        <f>E104*E96</f>
        <v>5.1389302696442644E-2</v>
      </c>
      <c r="F105" s="63"/>
      <c r="G105" s="63">
        <f>G104*G96</f>
        <v>9.3359835602790486E-2</v>
      </c>
      <c r="H105" s="63"/>
      <c r="I105" s="63">
        <f>I104*I96</f>
        <v>4.3763701090156523E-2</v>
      </c>
      <c r="J105" s="63"/>
      <c r="K105" s="63">
        <f>K104*K96</f>
        <v>0.15637603485129309</v>
      </c>
      <c r="L105" s="63"/>
      <c r="M105" s="63">
        <f>M104*M96</f>
        <v>0.13520846148813609</v>
      </c>
      <c r="N105" s="69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4"/>
      <c r="AA105" s="44"/>
      <c r="AB105" s="44"/>
      <c r="AC105" s="44"/>
      <c r="AD105" s="44"/>
      <c r="AE105" s="44"/>
      <c r="AF105" s="44"/>
      <c r="AG105" s="44"/>
      <c r="AH105" s="44"/>
    </row>
    <row r="106" spans="1:34" ht="15" x14ac:dyDescent="0.25">
      <c r="A106" s="62" t="s">
        <v>107</v>
      </c>
      <c r="B106" s="41"/>
      <c r="D106" s="63"/>
      <c r="E106" s="63">
        <f>10*E96</f>
        <v>0.21184114711786983</v>
      </c>
      <c r="F106" s="63"/>
      <c r="G106" s="63">
        <f>10*G96</f>
        <v>0.38485547830171174</v>
      </c>
      <c r="H106" s="63"/>
      <c r="I106" s="63">
        <f>10*I96</f>
        <v>0.17976507639548284</v>
      </c>
      <c r="J106" s="63"/>
      <c r="K106" s="63">
        <f>10*K96</f>
        <v>0.64462596039340858</v>
      </c>
      <c r="L106" s="63"/>
      <c r="M106" s="63">
        <f>10*M96</f>
        <v>0.5567415943870877</v>
      </c>
    </row>
    <row r="107" spans="1:34" x14ac:dyDescent="0.25">
      <c r="A107" s="62"/>
      <c r="B107" s="62"/>
      <c r="D107" s="63"/>
      <c r="E107" s="63"/>
      <c r="F107" s="63"/>
      <c r="G107" s="63"/>
      <c r="H107" s="63"/>
      <c r="I107" s="63"/>
      <c r="J107" s="63"/>
      <c r="K107" s="63"/>
      <c r="L107" s="63"/>
      <c r="M107" s="63"/>
    </row>
    <row r="108" spans="1:34" ht="15" x14ac:dyDescent="0.25">
      <c r="A108" s="62" t="s">
        <v>108</v>
      </c>
      <c r="B108" s="41"/>
      <c r="D108" s="63"/>
      <c r="E108" s="64">
        <f>E95/E105</f>
        <v>14.837127038553836</v>
      </c>
      <c r="F108" s="64"/>
      <c r="G108" s="64">
        <f>G95/G105</f>
        <v>2.771491315714337</v>
      </c>
      <c r="H108" s="64"/>
      <c r="I108" s="64">
        <f>I95/I105</f>
        <v>5.3249399615235999</v>
      </c>
      <c r="J108" s="64"/>
      <c r="K108" s="64">
        <f>K95/K105</f>
        <v>2.4912365785686843</v>
      </c>
      <c r="L108" s="64"/>
      <c r="M108" s="64">
        <f>M95/M105</f>
        <v>5.6661975541659704</v>
      </c>
    </row>
    <row r="110" spans="1:34" x14ac:dyDescent="0.25">
      <c r="A110" s="62" t="s">
        <v>109</v>
      </c>
      <c r="E110">
        <f>100*(E95-E94)/E94</f>
        <v>-3.9288288212430893</v>
      </c>
      <c r="G110">
        <f>100*(G95-G94)/G94</f>
        <v>8.6733089160538501</v>
      </c>
      <c r="I110">
        <f>100*(I95-I94)/I94</f>
        <v>-2.1235860643576565</v>
      </c>
      <c r="K110">
        <f>100*(K95-K94)/K94</f>
        <v>-18.190363413054722</v>
      </c>
      <c r="M110">
        <f>100*(M95-M94)/M94</f>
        <v>-3.4691504228858037</v>
      </c>
    </row>
    <row r="112" spans="1:34" x14ac:dyDescent="0.25">
      <c r="A112" s="20" t="s">
        <v>110</v>
      </c>
      <c r="E112">
        <v>0.24299999999999999</v>
      </c>
      <c r="G112">
        <v>7.2999999999999995E-2</v>
      </c>
      <c r="I112">
        <v>7.2999999999999995E-2</v>
      </c>
      <c r="K112">
        <v>0.14599999999999999</v>
      </c>
      <c r="M112">
        <v>0.24299999999999999</v>
      </c>
    </row>
  </sheetData>
  <conditionalFormatting sqref="E52:E60">
    <cfRule type="cellIs" dxfId="0" priority="1" operator="greaterThan">
      <formula>100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QAQC</vt:lpstr>
      <vt:lpstr>20240520</vt:lpstr>
      <vt:lpstr>MDL from 2023 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Lopez, Carla</cp:lastModifiedBy>
  <dcterms:created xsi:type="dcterms:W3CDTF">2024-04-08T14:37:50Z</dcterms:created>
  <dcterms:modified xsi:type="dcterms:W3CDTF">2024-07-31T23:43:25Z</dcterms:modified>
</cp:coreProperties>
</file>