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10200" windowHeight="7860" tabRatio="719"/>
  </bookViews>
  <sheets>
    <sheet name="10.1" sheetId="26" r:id="rId1"/>
    <sheet name="10.2-4" sheetId="28" r:id="rId2"/>
    <sheet name="10.5" sheetId="31" r:id="rId3"/>
    <sheet name="10.6-7" sheetId="32" r:id="rId4"/>
    <sheet name="10.8-9" sheetId="34" r:id="rId5"/>
    <sheet name="10.10" sheetId="46" r:id="rId6"/>
    <sheet name="10.11" sheetId="36" r:id="rId7"/>
    <sheet name="10.12-13" sheetId="37" r:id="rId8"/>
    <sheet name="10.14" sheetId="48" r:id="rId9"/>
    <sheet name="10.15" sheetId="47" r:id="rId10"/>
    <sheet name="10.16-17" sheetId="45" r:id="rId11"/>
    <sheet name="10.18-19" sheetId="44" r:id="rId12"/>
  </sheets>
  <definedNames>
    <definedName name="_Fill" localSheetId="8" hidden="1">#REF!</definedName>
    <definedName name="_Fill" localSheetId="9" hidden="1">#REF!</definedName>
    <definedName name="_Fill" hidden="1">#REF!</definedName>
    <definedName name="A_impresión_IM" localSheetId="8">#REF!</definedName>
    <definedName name="A_impresión_IM" localSheetId="9">#REF!</definedName>
    <definedName name="A_impresión_IM">#REF!</definedName>
    <definedName name="_xlnm.Print_Area" localSheetId="5">'10.10'!$A$1:$I$59</definedName>
    <definedName name="_xlnm.Print_Area" localSheetId="6">'10.11'!$A$1:$F$98</definedName>
    <definedName name="_xlnm.Print_Area" localSheetId="7">'10.12-13'!$A$1:$H$60</definedName>
    <definedName name="_xlnm.Print_Area" localSheetId="8">'10.14'!$A$1:$E$55</definedName>
    <definedName name="_xlnm.Print_Area" localSheetId="9">'10.15'!$A$1:$H$61</definedName>
    <definedName name="_xlnm.Print_Area" localSheetId="10">'10.16-17'!$A$1:$I$53</definedName>
    <definedName name="_xlnm.Print_Area" localSheetId="11">'10.18-19'!$A$1:$L$74</definedName>
    <definedName name="_xlnm.Print_Area" localSheetId="1">'10.2-4'!$A$1:$H$63</definedName>
    <definedName name="_xlnm.Print_Area" localSheetId="2">'10.5'!$A$1:$F$54</definedName>
    <definedName name="_xlnm.Print_Area" localSheetId="3">'10.6-7'!$A$1:$H$70</definedName>
    <definedName name="_xlnm.Print_Area" localSheetId="4">'10.8-9'!$A$1:$I$69</definedName>
    <definedName name="nuevo" localSheetId="8" hidden="1">#REF!</definedName>
    <definedName name="nuevo" localSheetId="9" hidden="1">#REF!</definedName>
    <definedName name="nuevo" hidden="1">#REF!</definedName>
  </definedNames>
  <calcPr calcId="145621"/>
</workbook>
</file>

<file path=xl/calcChain.xml><?xml version="1.0" encoding="utf-8"?>
<calcChain xmlns="http://schemas.openxmlformats.org/spreadsheetml/2006/main">
  <c r="O11" i="46" l="1"/>
  <c r="N16" i="47" l="1"/>
  <c r="L16" i="47"/>
  <c r="H15" i="31" l="1"/>
  <c r="B37" i="44" l="1"/>
  <c r="B31" i="48"/>
  <c r="B28" i="48"/>
  <c r="B25" i="48" s="1"/>
  <c r="B20" i="48"/>
  <c r="B10" i="48"/>
  <c r="B8" i="48" s="1"/>
  <c r="B35" i="48" s="1"/>
  <c r="H8" i="46"/>
  <c r="G8" i="46"/>
  <c r="F8" i="46"/>
  <c r="E8" i="46"/>
  <c r="G29" i="32"/>
  <c r="F29" i="32"/>
  <c r="E29" i="32"/>
  <c r="D29" i="32"/>
  <c r="E8" i="31"/>
  <c r="D8" i="31"/>
  <c r="C8" i="31"/>
  <c r="B8" i="31"/>
  <c r="H14" i="28"/>
  <c r="G14" i="28"/>
  <c r="B14" i="28"/>
  <c r="F14" i="28" s="1"/>
  <c r="H13" i="28"/>
  <c r="G13" i="28"/>
  <c r="B13" i="28"/>
  <c r="E13" i="28" s="1"/>
  <c r="H12" i="28"/>
  <c r="G12" i="28"/>
  <c r="F12" i="28"/>
  <c r="E12" i="28"/>
  <c r="B12" i="28"/>
  <c r="H11" i="28"/>
  <c r="G11" i="28"/>
  <c r="F11" i="28"/>
  <c r="B11" i="28"/>
  <c r="E11" i="28" s="1"/>
  <c r="F13" i="28" l="1"/>
  <c r="E14" i="28"/>
  <c r="C31" i="48"/>
  <c r="C28" i="48"/>
  <c r="C10" i="48"/>
  <c r="L9" i="46" l="1"/>
  <c r="M9" i="46"/>
  <c r="N9" i="46"/>
  <c r="L10" i="46"/>
  <c r="M10" i="46"/>
  <c r="N10" i="46"/>
  <c r="L11" i="46"/>
  <c r="M11" i="46"/>
  <c r="N11" i="46"/>
  <c r="L12" i="46"/>
  <c r="M12" i="46"/>
  <c r="N12" i="46"/>
  <c r="L13" i="46"/>
  <c r="M13" i="46"/>
  <c r="N13" i="46"/>
  <c r="L14" i="46"/>
  <c r="M14" i="46"/>
  <c r="N14" i="46"/>
  <c r="L15" i="46"/>
  <c r="M15" i="46"/>
  <c r="N15" i="46"/>
  <c r="L16" i="46"/>
  <c r="M16" i="46"/>
  <c r="N16" i="46"/>
  <c r="L17" i="46"/>
  <c r="M17" i="46"/>
  <c r="N17" i="46"/>
  <c r="L18" i="46"/>
  <c r="M18" i="46"/>
  <c r="N18" i="46"/>
  <c r="L19" i="46"/>
  <c r="M19" i="46"/>
  <c r="N19" i="46"/>
  <c r="L20" i="46"/>
  <c r="M20" i="46"/>
  <c r="N20" i="46"/>
  <c r="K12" i="46"/>
  <c r="K13" i="46"/>
  <c r="K14" i="46"/>
  <c r="K15" i="46"/>
  <c r="K16" i="46"/>
  <c r="K17" i="46"/>
  <c r="K18" i="46"/>
  <c r="K19" i="46"/>
  <c r="K20" i="46"/>
  <c r="K11" i="46"/>
  <c r="K10" i="46"/>
  <c r="K9" i="46"/>
  <c r="L6" i="46"/>
  <c r="M6" i="46"/>
  <c r="N6" i="46"/>
  <c r="O6" i="46"/>
  <c r="K6" i="46"/>
  <c r="N11" i="34"/>
  <c r="N6" i="34" s="1"/>
  <c r="O11" i="34"/>
  <c r="P11" i="34"/>
  <c r="P6" i="34" s="1"/>
  <c r="P7" i="34" s="1"/>
  <c r="M11" i="34"/>
  <c r="M6" i="34" s="1"/>
  <c r="M9" i="34" s="1"/>
  <c r="O6" i="34"/>
  <c r="O9" i="34" s="1"/>
  <c r="U2" i="34"/>
  <c r="N4" i="34"/>
  <c r="O4" i="34"/>
  <c r="P4" i="34"/>
  <c r="M4" i="34"/>
  <c r="H14" i="31"/>
  <c r="H13" i="31"/>
  <c r="H12" i="31"/>
  <c r="H11" i="31"/>
  <c r="H10" i="31"/>
  <c r="H9" i="31"/>
  <c r="H8" i="31"/>
  <c r="E16" i="47"/>
  <c r="C16" i="47" s="1"/>
  <c r="C25" i="48"/>
  <c r="C20" i="48"/>
  <c r="C8" i="48" s="1"/>
  <c r="E18" i="48"/>
  <c r="E19" i="48"/>
  <c r="D18" i="48"/>
  <c r="D19" i="48"/>
  <c r="C35" i="48" l="1"/>
  <c r="O7" i="34"/>
  <c r="O8" i="34"/>
  <c r="N9" i="34"/>
  <c r="N7" i="34"/>
  <c r="N8" i="34"/>
  <c r="P9" i="34"/>
  <c r="P8" i="34"/>
  <c r="M7" i="34"/>
  <c r="M8" i="34"/>
  <c r="O36" i="44"/>
  <c r="P36" i="44"/>
  <c r="E10" i="48"/>
  <c r="E11" i="48"/>
  <c r="E12" i="48"/>
  <c r="E13" i="48"/>
  <c r="E14" i="48"/>
  <c r="E15" i="48"/>
  <c r="E17" i="48"/>
  <c r="E20" i="48"/>
  <c r="E21" i="48"/>
  <c r="E23" i="48"/>
  <c r="E27" i="48"/>
  <c r="E28" i="48"/>
  <c r="E29" i="48"/>
  <c r="E30" i="48"/>
  <c r="E31" i="48"/>
  <c r="E32" i="48"/>
  <c r="E33" i="48"/>
  <c r="D10" i="48"/>
  <c r="D11" i="48"/>
  <c r="D12" i="48"/>
  <c r="D13" i="48"/>
  <c r="D14" i="48"/>
  <c r="D15" i="48"/>
  <c r="D17" i="48"/>
  <c r="D20" i="48"/>
  <c r="D21" i="48"/>
  <c r="D23" i="48"/>
  <c r="D27" i="48"/>
  <c r="D28" i="48"/>
  <c r="D29" i="48"/>
  <c r="D30" i="48"/>
  <c r="D31" i="48"/>
  <c r="D32" i="48"/>
  <c r="D33" i="48"/>
  <c r="E25" i="48"/>
  <c r="D26" i="48" l="1"/>
  <c r="E26" i="48"/>
  <c r="D25" i="48"/>
  <c r="Q36" i="44"/>
  <c r="R36" i="44" s="1"/>
  <c r="N15" i="47"/>
  <c r="K15" i="47"/>
  <c r="L15" i="47"/>
  <c r="J15" i="47"/>
  <c r="I8" i="46"/>
  <c r="D8" i="46"/>
  <c r="H29" i="32"/>
  <c r="F8" i="31"/>
  <c r="O9" i="46" l="1"/>
  <c r="O10" i="46"/>
  <c r="O12" i="46"/>
  <c r="O13" i="46"/>
  <c r="O14" i="46"/>
  <c r="O15" i="46"/>
  <c r="O16" i="46"/>
  <c r="O17" i="46"/>
  <c r="O18" i="46"/>
  <c r="O19" i="46"/>
  <c r="O20" i="46"/>
  <c r="I15" i="47"/>
  <c r="G15" i="28"/>
  <c r="H15" i="28"/>
  <c r="C37" i="44" l="1"/>
  <c r="B15" i="28" l="1"/>
  <c r="F15" i="28" l="1"/>
  <c r="E15" i="28"/>
  <c r="Q35" i="44" l="1"/>
  <c r="N14" i="47"/>
  <c r="E11" i="47"/>
  <c r="C11" i="47" s="1"/>
  <c r="N11" i="47" s="1"/>
  <c r="N12" i="47"/>
  <c r="N13" i="47"/>
  <c r="P35" i="44" l="1"/>
  <c r="O35" i="44"/>
  <c r="L14" i="47"/>
  <c r="K14" i="47"/>
  <c r="J14" i="47"/>
  <c r="R35" i="44" l="1"/>
  <c r="I14" i="47"/>
  <c r="B9" i="28" l="1"/>
  <c r="E9" i="28" s="1"/>
  <c r="B10" i="28"/>
  <c r="D8" i="48" l="1"/>
  <c r="E8" i="48"/>
  <c r="D35" i="48" l="1"/>
  <c r="E35" i="48"/>
  <c r="B8" i="28"/>
  <c r="E8" i="28" s="1"/>
  <c r="G8" i="28"/>
  <c r="H8" i="28"/>
  <c r="F8" i="28" l="1"/>
  <c r="B17" i="45"/>
  <c r="H12" i="32"/>
  <c r="J16" i="47" l="1"/>
  <c r="K16" i="47"/>
  <c r="J11" i="47"/>
  <c r="L11" i="47"/>
  <c r="J13" i="47"/>
  <c r="L13" i="47"/>
  <c r="J12" i="47"/>
  <c r="L12" i="47"/>
  <c r="K12" i="47"/>
  <c r="K13" i="47"/>
  <c r="K11" i="47"/>
  <c r="P30" i="34"/>
  <c r="P32" i="34" s="1"/>
  <c r="O30" i="34"/>
  <c r="O32" i="34" s="1"/>
  <c r="N30" i="34"/>
  <c r="N32" i="34" s="1"/>
  <c r="M30" i="34"/>
  <c r="M32" i="34" s="1"/>
  <c r="L30" i="34"/>
  <c r="L32" i="34" s="1"/>
  <c r="I13" i="47" l="1"/>
  <c r="I16" i="47"/>
  <c r="I12" i="47"/>
  <c r="I11" i="47"/>
  <c r="L31" i="34"/>
  <c r="M31" i="34"/>
  <c r="O31" i="34"/>
  <c r="N31" i="34"/>
  <c r="P31" i="34"/>
  <c r="C32" i="44" l="1"/>
  <c r="H10" i="28"/>
  <c r="G10" i="28"/>
  <c r="F10" i="28"/>
  <c r="E10" i="28"/>
  <c r="H9" i="28"/>
  <c r="G9" i="28"/>
  <c r="F9" i="28"/>
  <c r="H7" i="28"/>
  <c r="G7" i="28"/>
  <c r="B7" i="28"/>
  <c r="E7" i="28" s="1"/>
  <c r="M31" i="28"/>
  <c r="N31" i="28"/>
  <c r="O31" i="28"/>
  <c r="L31" i="28"/>
  <c r="M30" i="28"/>
  <c r="N30" i="28"/>
  <c r="O30" i="28"/>
  <c r="L30" i="28"/>
  <c r="K32" i="28"/>
  <c r="O32" i="28" s="1"/>
  <c r="K33" i="28"/>
  <c r="L33" i="28" s="1"/>
  <c r="B32" i="44"/>
  <c r="D12" i="44"/>
  <c r="B12" i="45"/>
  <c r="D17" i="44"/>
  <c r="N33" i="28" l="1"/>
  <c r="M32" i="28"/>
  <c r="N32" i="28"/>
  <c r="Q33" i="44"/>
  <c r="O33" i="44"/>
  <c r="P33" i="44"/>
  <c r="P32" i="44"/>
  <c r="Q32" i="44"/>
  <c r="O33" i="28"/>
  <c r="O32" i="44"/>
  <c r="P34" i="44"/>
  <c r="Q34" i="44"/>
  <c r="O34" i="44"/>
  <c r="Q37" i="44"/>
  <c r="O37" i="44"/>
  <c r="P37" i="44"/>
  <c r="M33" i="28"/>
  <c r="F7" i="28"/>
  <c r="L32" i="28"/>
  <c r="R37" i="44" l="1"/>
  <c r="R32" i="44"/>
  <c r="R34" i="44"/>
  <c r="R33" i="44"/>
</calcChain>
</file>

<file path=xl/sharedStrings.xml><?xml version="1.0" encoding="utf-8"?>
<sst xmlns="http://schemas.openxmlformats.org/spreadsheetml/2006/main" count="521" uniqueCount="329">
  <si>
    <t>Gasolina de motor (excluye aviación)</t>
  </si>
  <si>
    <t>…</t>
  </si>
  <si>
    <t xml:space="preserve">Gas </t>
  </si>
  <si>
    <t>Hidro-</t>
  </si>
  <si>
    <t>Productos</t>
  </si>
  <si>
    <t>Petróleo</t>
  </si>
  <si>
    <t>natural</t>
  </si>
  <si>
    <t>energía</t>
  </si>
  <si>
    <t>Leña</t>
  </si>
  <si>
    <t>de caña</t>
  </si>
  <si>
    <t>(Mt)</t>
  </si>
  <si>
    <t>Derivados del</t>
  </si>
  <si>
    <t>Carbón</t>
  </si>
  <si>
    <t>Gas</t>
  </si>
  <si>
    <t>Electricidad</t>
  </si>
  <si>
    <t>petróleo</t>
  </si>
  <si>
    <t>vegetal</t>
  </si>
  <si>
    <t>desnaturalizado</t>
  </si>
  <si>
    <t>manufacturado</t>
  </si>
  <si>
    <t>Coque de</t>
  </si>
  <si>
    <t>del petróleo</t>
  </si>
  <si>
    <t>Turbo combustible</t>
  </si>
  <si>
    <t>Asfalto</t>
  </si>
  <si>
    <t>Gas manufacturado</t>
  </si>
  <si>
    <t xml:space="preserve">   Mhl</t>
  </si>
  <si>
    <t xml:space="preserve">       (Mt)</t>
  </si>
  <si>
    <t xml:space="preserve">    (Mt)</t>
  </si>
  <si>
    <t>Carbón antracita</t>
  </si>
  <si>
    <t>UM</t>
  </si>
  <si>
    <t>Mt</t>
  </si>
  <si>
    <t xml:space="preserve">Carbón vegetal                 </t>
  </si>
  <si>
    <t xml:space="preserve">     Total</t>
  </si>
  <si>
    <t xml:space="preserve">  Industria</t>
  </si>
  <si>
    <t xml:space="preserve">         (Mt)</t>
  </si>
  <si>
    <t>Gasolina de aviación</t>
  </si>
  <si>
    <t xml:space="preserve">       Bagazo</t>
  </si>
  <si>
    <t>Alcohol desnaturalizado</t>
  </si>
  <si>
    <t xml:space="preserve">     licuado de</t>
  </si>
  <si>
    <t>facturado</t>
  </si>
  <si>
    <t>Gas manu-</t>
  </si>
  <si>
    <t>-</t>
  </si>
  <si>
    <t>Generación bruta</t>
  </si>
  <si>
    <t>Nivel de</t>
  </si>
  <si>
    <t>Electrificación</t>
  </si>
  <si>
    <t>Total</t>
  </si>
  <si>
    <t>Gas licuado de petróleo</t>
  </si>
  <si>
    <t>Coque combustible</t>
  </si>
  <si>
    <t>Gas combustible</t>
  </si>
  <si>
    <t xml:space="preserve">Total </t>
  </si>
  <si>
    <t>Población</t>
  </si>
  <si>
    <t>Otros</t>
  </si>
  <si>
    <t>Nafta industrial y Solventes</t>
  </si>
  <si>
    <t xml:space="preserve">             Alcohol</t>
  </si>
  <si>
    <t xml:space="preserve">                 desnaturalizado</t>
  </si>
  <si>
    <t xml:space="preserve">                   (Mhl)</t>
  </si>
  <si>
    <t>(%)</t>
  </si>
  <si>
    <t>Queroseno</t>
  </si>
  <si>
    <t>Combustible diesel</t>
  </si>
  <si>
    <t>(GW.h)</t>
  </si>
  <si>
    <t xml:space="preserve">      (GW.h)</t>
  </si>
  <si>
    <t>( kW.h/hab )</t>
  </si>
  <si>
    <t>AÑOS</t>
  </si>
  <si>
    <t>(MMm³)</t>
  </si>
  <si>
    <t>(Mm³)</t>
  </si>
  <si>
    <t xml:space="preserve"> Residencial</t>
  </si>
  <si>
    <t>De ello:</t>
  </si>
  <si>
    <t xml:space="preserve"> De ello: </t>
  </si>
  <si>
    <t xml:space="preserve">AÑOS             </t>
  </si>
  <si>
    <t xml:space="preserve">AÑOS </t>
  </si>
  <si>
    <t xml:space="preserve">  Gas licuado de petróleo</t>
  </si>
  <si>
    <t xml:space="preserve">  Gasolina de motor (excluye aviación)</t>
  </si>
  <si>
    <t xml:space="preserve">  Combustible diesel </t>
  </si>
  <si>
    <t xml:space="preserve">  Fuel oil</t>
  </si>
  <si>
    <t xml:space="preserve">  Coque combustible</t>
  </si>
  <si>
    <t xml:space="preserve">  Gas combustible</t>
  </si>
  <si>
    <t xml:space="preserve">  Aceites y grasas lubricantes terminados</t>
  </si>
  <si>
    <t xml:space="preserve">  Asfalto de petróleo</t>
  </si>
  <si>
    <t xml:space="preserve">   Construcción</t>
  </si>
  <si>
    <t xml:space="preserve">      De ello:</t>
  </si>
  <si>
    <t xml:space="preserve">Total percápita </t>
  </si>
  <si>
    <t xml:space="preserve">                           (Mt)</t>
  </si>
  <si>
    <t xml:space="preserve">                       (GW.h)</t>
  </si>
  <si>
    <t xml:space="preserve">   Gas </t>
  </si>
  <si>
    <t xml:space="preserve">      (Mhl)</t>
  </si>
  <si>
    <t>Alcohol</t>
  </si>
  <si>
    <t xml:space="preserve">                   </t>
  </si>
  <si>
    <t xml:space="preserve">       Empresas</t>
  </si>
  <si>
    <t xml:space="preserve">       Total</t>
  </si>
  <si>
    <t xml:space="preserve">       público</t>
  </si>
  <si>
    <t xml:space="preserve">        Total</t>
  </si>
  <si>
    <t xml:space="preserve">    azucarera</t>
  </si>
  <si>
    <t xml:space="preserve">   del níquel</t>
  </si>
  <si>
    <t>Otras</t>
  </si>
  <si>
    <t xml:space="preserve">    Turbinas</t>
  </si>
  <si>
    <t xml:space="preserve">  Hidro-</t>
  </si>
  <si>
    <t xml:space="preserve">   eléctricas</t>
  </si>
  <si>
    <t xml:space="preserve">    Termo-</t>
  </si>
  <si>
    <t xml:space="preserve">Plantas </t>
  </si>
  <si>
    <t xml:space="preserve">   Turbinas </t>
  </si>
  <si>
    <t>Plantas</t>
  </si>
  <si>
    <t xml:space="preserve">    eléctricas</t>
  </si>
  <si>
    <t xml:space="preserve">      de gas</t>
  </si>
  <si>
    <t xml:space="preserve">                    </t>
  </si>
  <si>
    <t>Termo-</t>
  </si>
  <si>
    <t xml:space="preserve">  Turbinas</t>
  </si>
  <si>
    <t xml:space="preserve">    Total </t>
  </si>
  <si>
    <t>Gramo de combustible convencional por kilowatt hora</t>
  </si>
  <si>
    <t>Megawatt</t>
  </si>
  <si>
    <t>Gigawatt hora</t>
  </si>
  <si>
    <t>DIVISIONES Y PRODUCTOS</t>
  </si>
  <si>
    <t>Extracción de petróleo crudo y de gas natural</t>
  </si>
  <si>
    <t xml:space="preserve">  Gas natural</t>
  </si>
  <si>
    <t xml:space="preserve">  Laterita  más serpentina niquelífera</t>
  </si>
  <si>
    <t xml:space="preserve">  Laterita niquelífera</t>
  </si>
  <si>
    <t>Explotación de otras minas  y canteras</t>
  </si>
  <si>
    <t xml:space="preserve">  Arcilla para cemento</t>
  </si>
  <si>
    <t xml:space="preserve">  Arcilla para cerámica roja</t>
  </si>
  <si>
    <t xml:space="preserve">  Arena aluvial</t>
  </si>
  <si>
    <t xml:space="preserve">  Arena sílice</t>
  </si>
  <si>
    <t xml:space="preserve">  Bentonita</t>
  </si>
  <si>
    <t>t</t>
  </si>
  <si>
    <t xml:space="preserve">  Caliza para industria  del cemento</t>
  </si>
  <si>
    <t xml:space="preserve">  Caolín</t>
  </si>
  <si>
    <t xml:space="preserve">  Cieno carbonatado</t>
  </si>
  <si>
    <t xml:space="preserve">  Feldespato</t>
  </si>
  <si>
    <t xml:space="preserve">  Fosforita</t>
  </si>
  <si>
    <t xml:space="preserve">  Margas para industria  del cemento</t>
  </si>
  <si>
    <t xml:space="preserve">  Mármol </t>
  </si>
  <si>
    <t xml:space="preserve">  Piedra para relleno</t>
  </si>
  <si>
    <t xml:space="preserve">  Piedra para trituración</t>
  </si>
  <si>
    <t xml:space="preserve">  Tobas para cemento</t>
  </si>
  <si>
    <t xml:space="preserve">  Yeso</t>
  </si>
  <si>
    <t xml:space="preserve">  Zeolita</t>
  </si>
  <si>
    <t>Primaria</t>
  </si>
  <si>
    <t>Secundaria</t>
  </si>
  <si>
    <t>PRODUCTOS</t>
  </si>
  <si>
    <t xml:space="preserve">Carbón </t>
  </si>
  <si>
    <t xml:space="preserve">Derivados </t>
  </si>
  <si>
    <t>Mineral</t>
  </si>
  <si>
    <t xml:space="preserve"> carbón</t>
  </si>
  <si>
    <t>Primarios</t>
  </si>
  <si>
    <t>Secundarios</t>
  </si>
  <si>
    <t>Petróleo crudo</t>
  </si>
  <si>
    <t>Productos de caña</t>
  </si>
  <si>
    <t xml:space="preserve">Gas natural </t>
  </si>
  <si>
    <t xml:space="preserve">PRODUCTO Y ACTIVIDADES </t>
  </si>
  <si>
    <t xml:space="preserve">   Explotación de minas y canteras</t>
  </si>
  <si>
    <t xml:space="preserve">   Industria  azucarera</t>
  </si>
  <si>
    <t xml:space="preserve">   Industrias  manufactureras (excepto azucarera)</t>
  </si>
  <si>
    <t xml:space="preserve">   Suministro de electricidad, gas y agua</t>
  </si>
  <si>
    <t xml:space="preserve">    Transporte, almacenamiento y comunicaciones</t>
  </si>
  <si>
    <t xml:space="preserve">    Población</t>
  </si>
  <si>
    <t>eléctricas</t>
  </si>
  <si>
    <t>Insumo</t>
  </si>
  <si>
    <t xml:space="preserve">                   (MMm³)</t>
  </si>
  <si>
    <t xml:space="preserve">   Comercio y reparación de efectos personales</t>
  </si>
  <si>
    <t xml:space="preserve">   Transporte, almacenamiento y comunicaciones</t>
  </si>
  <si>
    <t xml:space="preserve">   Servicio a empresas, act. inmobiliarias y de alquiler</t>
  </si>
  <si>
    <t xml:space="preserve">   Administración pública</t>
  </si>
  <si>
    <t xml:space="preserve">   Población</t>
  </si>
  <si>
    <t xml:space="preserve">   Servicio a empresas, act. Inmob. y de alquiler</t>
  </si>
  <si>
    <t xml:space="preserve">  Sal en grano extracción</t>
  </si>
  <si>
    <t>Tasas (%)</t>
  </si>
  <si>
    <t>Primarios (Mt)</t>
  </si>
  <si>
    <t>Secundarios  (Mt)</t>
  </si>
  <si>
    <t>Aceites y grasas lubricantes terminados</t>
  </si>
  <si>
    <t>Grupos electrógenos</t>
  </si>
  <si>
    <t>Tecnología</t>
  </si>
  <si>
    <t xml:space="preserve">Industria </t>
  </si>
  <si>
    <t>Interco-</t>
  </si>
  <si>
    <t xml:space="preserve"> nectados</t>
  </si>
  <si>
    <t>Extracción y beneficio de mineral de níquel</t>
  </si>
  <si>
    <t xml:space="preserve">  Piedra de cantería</t>
  </si>
  <si>
    <t>nueva</t>
  </si>
  <si>
    <t xml:space="preserve">     trucción</t>
  </si>
  <si>
    <t xml:space="preserve"> Cons-</t>
  </si>
  <si>
    <t>MMt</t>
  </si>
  <si>
    <t>Miles de toneladas</t>
  </si>
  <si>
    <t>Auto</t>
  </si>
  <si>
    <r>
      <t>MMm</t>
    </r>
    <r>
      <rPr>
        <vertAlign val="superscript"/>
        <sz val="9"/>
        <color indexed="8"/>
        <rFont val="Arial"/>
        <family val="2"/>
      </rPr>
      <t>3</t>
    </r>
  </si>
  <si>
    <r>
      <t xml:space="preserve">  Petróleo crudo </t>
    </r>
    <r>
      <rPr>
        <vertAlign val="superscript"/>
        <sz val="9"/>
        <color indexed="8"/>
        <rFont val="Arial"/>
        <family val="2"/>
      </rPr>
      <t>(a)</t>
    </r>
  </si>
  <si>
    <r>
      <t>Mm</t>
    </r>
    <r>
      <rPr>
        <vertAlign val="superscript"/>
        <sz val="9"/>
        <color indexed="8"/>
        <rFont val="Arial"/>
        <family val="2"/>
      </rPr>
      <t>3</t>
    </r>
  </si>
  <si>
    <r>
      <t>(a)</t>
    </r>
    <r>
      <rPr>
        <sz val="9"/>
        <color indexed="8"/>
        <rFont val="Arial"/>
        <family val="2"/>
      </rPr>
      <t xml:space="preserve"> Incluye las mezclas de otros derivados que se agregan al petróleo para disminuir su viscosidad.</t>
    </r>
  </si>
  <si>
    <r>
      <t xml:space="preserve">   MMm</t>
    </r>
    <r>
      <rPr>
        <vertAlign val="superscript"/>
        <sz val="9"/>
        <color indexed="8"/>
        <rFont val="Arial"/>
        <family val="2"/>
      </rPr>
      <t>3</t>
    </r>
  </si>
  <si>
    <r>
      <t xml:space="preserve">Derivados del petróleo </t>
    </r>
    <r>
      <rPr>
        <vertAlign val="superscript"/>
        <sz val="9"/>
        <color indexed="8"/>
        <rFont val="Arial"/>
        <family val="2"/>
      </rPr>
      <t>(a)</t>
    </r>
  </si>
  <si>
    <t xml:space="preserve">PRODUCTOS Y ACTIVIDADES </t>
  </si>
  <si>
    <t xml:space="preserve">  Agrope-</t>
  </si>
  <si>
    <t xml:space="preserve">       Trans-</t>
  </si>
  <si>
    <t>Comer-</t>
  </si>
  <si>
    <t>Estatal</t>
  </si>
  <si>
    <t xml:space="preserve">     cuario</t>
  </si>
  <si>
    <t xml:space="preserve">       porte</t>
  </si>
  <si>
    <t>cio</t>
  </si>
  <si>
    <t xml:space="preserve">   Servicio a empresas, act. inmob. y de alquiler</t>
  </si>
  <si>
    <t xml:space="preserve">    Nafta industrial </t>
  </si>
  <si>
    <t xml:space="preserve">                -</t>
  </si>
  <si>
    <t xml:space="preserve">   Agricultura, ganadería y silvicultura</t>
  </si>
  <si>
    <r>
      <t xml:space="preserve">(a) </t>
    </r>
    <r>
      <rPr>
        <sz val="9"/>
        <rFont val="Arial"/>
        <family val="2"/>
      </rPr>
      <t xml:space="preserve"> Incluye la generación de electricidad con bagazo de los centrales azucareros.</t>
    </r>
  </si>
  <si>
    <r>
      <t xml:space="preserve">(a)  </t>
    </r>
    <r>
      <rPr>
        <sz val="9"/>
        <rFont val="Arial"/>
        <family val="2"/>
      </rPr>
      <t>Comprende el consumo de petróleo crudo utilizado directamente en sustitución de fuel oil.</t>
    </r>
  </si>
  <si>
    <r>
      <t>(a)</t>
    </r>
    <r>
      <rPr>
        <sz val="9"/>
        <color indexed="8"/>
        <rFont val="Arial"/>
        <family val="2"/>
      </rPr>
      <t xml:space="preserve"> Según denominación anterior a la actual tecnología.</t>
    </r>
  </si>
  <si>
    <t xml:space="preserve">  Queroseno</t>
  </si>
  <si>
    <t xml:space="preserve">  Turbocombustible</t>
  </si>
  <si>
    <t xml:space="preserve"> Gas licuado de petróleo</t>
  </si>
  <si>
    <t xml:space="preserve"> Gasolina de motor (excluye aviación)</t>
  </si>
  <si>
    <t xml:space="preserve"> Turbocombustible</t>
  </si>
  <si>
    <t xml:space="preserve"> Combustible diesel </t>
  </si>
  <si>
    <t xml:space="preserve"> Fuel oil</t>
  </si>
  <si>
    <t xml:space="preserve"> Aceites y grasas lubricantes terminados </t>
  </si>
  <si>
    <t xml:space="preserve"> Gasolina de aviación</t>
  </si>
  <si>
    <t xml:space="preserve"> Aceites lubricantes bases</t>
  </si>
  <si>
    <t xml:space="preserve"> Aditivos para lubricantes</t>
  </si>
  <si>
    <t xml:space="preserve"> Aceites y grasas lubricantes terminados</t>
  </si>
  <si>
    <t xml:space="preserve"> Asfalto</t>
  </si>
  <si>
    <t xml:space="preserve"> Combustible diesel</t>
  </si>
  <si>
    <t xml:space="preserve"> Coque combustible</t>
  </si>
  <si>
    <r>
      <t xml:space="preserve"> Fuel oil </t>
    </r>
    <r>
      <rPr>
        <vertAlign val="superscript"/>
        <sz val="9"/>
        <rFont val="Arial"/>
        <family val="2"/>
      </rPr>
      <t>(a)</t>
    </r>
  </si>
  <si>
    <t xml:space="preserve"> Gas combustible</t>
  </si>
  <si>
    <t xml:space="preserve"> Nafta industrial y Solventes</t>
  </si>
  <si>
    <t xml:space="preserve"> Queroseno</t>
  </si>
  <si>
    <t xml:space="preserve"> Turbo combustible</t>
  </si>
  <si>
    <r>
      <t>(a)</t>
    </r>
    <r>
      <rPr>
        <sz val="9"/>
        <rFont val="Arial"/>
        <family val="2"/>
      </rPr>
      <t xml:space="preserve">  Incluye el petróleo crudo utilizado en sustitución de fuel oil.</t>
    </r>
  </si>
  <si>
    <r>
      <t>(a)</t>
    </r>
    <r>
      <rPr>
        <sz val="9"/>
        <rFont val="Arial"/>
        <family val="2"/>
      </rPr>
      <t xml:space="preserve"> Incluye el petróleo crudo utilizado en sustitución de fuel oil.</t>
    </r>
  </si>
  <si>
    <t xml:space="preserve"> De ello:  Bagazo</t>
  </si>
  <si>
    <t xml:space="preserve">  Nafta industrial y Solventes</t>
  </si>
  <si>
    <t>aisladas</t>
  </si>
  <si>
    <t>diesel</t>
  </si>
  <si>
    <t xml:space="preserve"> </t>
  </si>
  <si>
    <t>Parques</t>
  </si>
  <si>
    <t xml:space="preserve"> de gas </t>
  </si>
  <si>
    <t xml:space="preserve">         Cantidad (Mtcc)</t>
  </si>
  <si>
    <t xml:space="preserve">             Estructura del total (%)</t>
  </si>
  <si>
    <t xml:space="preserve">        Tasas (%)</t>
  </si>
  <si>
    <t xml:space="preserve"> Autoproductores</t>
  </si>
  <si>
    <t>eólicos y</t>
  </si>
  <si>
    <t>fotovoltaicos</t>
  </si>
  <si>
    <t>generación</t>
  </si>
  <si>
    <t xml:space="preserve">                                                                  Plantas de servicio público</t>
  </si>
  <si>
    <t xml:space="preserve">    </t>
  </si>
  <si>
    <t>Pérdidas</t>
  </si>
  <si>
    <t xml:space="preserve">               …</t>
  </si>
  <si>
    <t>Consumo promedio mensual (kW.h/cliente)</t>
  </si>
  <si>
    <r>
      <t xml:space="preserve">Fuel oil </t>
    </r>
    <r>
      <rPr>
        <b/>
        <vertAlign val="superscript"/>
        <sz val="9"/>
        <color theme="0"/>
        <rFont val="Arial"/>
        <family val="2"/>
      </rPr>
      <t>(a)</t>
    </r>
  </si>
  <si>
    <t xml:space="preserve">  Gasolina de motor</t>
  </si>
  <si>
    <t xml:space="preserve">  Gas licuado</t>
  </si>
  <si>
    <t xml:space="preserve"> Gas licuado</t>
  </si>
  <si>
    <t xml:space="preserve"> Gasolina de motor</t>
  </si>
  <si>
    <t>Derivados del petróleo</t>
  </si>
  <si>
    <t>Industria del níquel</t>
  </si>
  <si>
    <t>Servicio público</t>
  </si>
  <si>
    <t>Eólica y</t>
  </si>
  <si>
    <t>Fotovóltaica</t>
  </si>
  <si>
    <t xml:space="preserve">  Grupos Elect.</t>
  </si>
  <si>
    <t>DESCRIPCION</t>
  </si>
  <si>
    <t>Variación Absoluta</t>
  </si>
  <si>
    <t>%</t>
  </si>
  <si>
    <t xml:space="preserve">          de ello: Grupos Electrógenos</t>
  </si>
  <si>
    <t xml:space="preserve">                con diesel</t>
  </si>
  <si>
    <t xml:space="preserve">                con fuel</t>
  </si>
  <si>
    <t xml:space="preserve">          Insumo </t>
  </si>
  <si>
    <t xml:space="preserve">         Residencial</t>
  </si>
  <si>
    <t xml:space="preserve">         Privado</t>
  </si>
  <si>
    <t>térmica</t>
  </si>
  <si>
    <r>
      <t xml:space="preserve">Petróleo 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</si>
  <si>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 (Mm</t>
    </r>
    <r>
      <rPr>
        <b/>
        <vertAlign val="superscript"/>
        <sz val="9"/>
        <color theme="0"/>
        <rFont val="Arial"/>
        <family val="2"/>
      </rPr>
      <t>3</t>
    </r>
    <r>
      <rPr>
        <b/>
        <sz val="9"/>
        <color theme="0"/>
        <rFont val="Arial"/>
        <family val="2"/>
      </rPr>
      <t>)</t>
    </r>
  </si>
  <si>
    <r>
      <t>(MMm</t>
    </r>
    <r>
      <rPr>
        <b/>
        <vertAlign val="superscript"/>
        <sz val="9"/>
        <color theme="0"/>
        <rFont val="Arial"/>
        <family val="2"/>
      </rPr>
      <t>3</t>
    </r>
    <r>
      <rPr>
        <b/>
        <sz val="9"/>
        <color theme="0"/>
        <rFont val="Arial"/>
        <family val="2"/>
      </rPr>
      <t>)</t>
    </r>
  </si>
  <si>
    <t>Fuentes</t>
  </si>
  <si>
    <t>Empresas de servicio público</t>
  </si>
  <si>
    <t xml:space="preserve">     Generación con gas natural</t>
  </si>
  <si>
    <t xml:space="preserve">     Unión Eléctrica</t>
  </si>
  <si>
    <t>Importación de energía eléctrica</t>
  </si>
  <si>
    <t>Destinos</t>
  </si>
  <si>
    <t>Consumo</t>
  </si>
  <si>
    <t xml:space="preserve">    Consumo estatal</t>
  </si>
  <si>
    <t xml:space="preserve">    Consumo privado</t>
  </si>
  <si>
    <t xml:space="preserve">   Pérdidas en transmisión</t>
  </si>
  <si>
    <t xml:space="preserve">   Pérdidas en distribución</t>
  </si>
  <si>
    <t>Desbalance</t>
  </si>
  <si>
    <t xml:space="preserve">     (Generación Móvil)</t>
  </si>
  <si>
    <t>de servicio</t>
  </si>
  <si>
    <t>Industria</t>
  </si>
  <si>
    <t>Renovables</t>
  </si>
  <si>
    <t xml:space="preserve">     Generación térmica</t>
  </si>
  <si>
    <r>
      <t>productores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</si>
  <si>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   de gas</t>
    </r>
    <r>
      <rPr>
        <b/>
        <vertAlign val="superscript"/>
        <sz val="9"/>
        <color theme="0"/>
        <rFont val="Arial"/>
        <family val="2"/>
      </rPr>
      <t>(b)</t>
    </r>
  </si>
  <si>
    <r>
      <t xml:space="preserve">  al sistema</t>
    </r>
    <r>
      <rPr>
        <b/>
        <vertAlign val="superscript"/>
        <sz val="9"/>
        <color theme="0"/>
        <rFont val="Arial"/>
        <family val="2"/>
      </rPr>
      <t>(c)</t>
    </r>
  </si>
  <si>
    <r>
      <t xml:space="preserve">    Otros</t>
    </r>
    <r>
      <rPr>
        <b/>
        <vertAlign val="superscript"/>
        <sz val="9"/>
        <color theme="0"/>
        <rFont val="Arial"/>
        <family val="2"/>
      </rPr>
      <t>(d)</t>
    </r>
    <r>
      <rPr>
        <b/>
        <vertAlign val="superscript"/>
        <sz val="9"/>
        <rFont val="Arial"/>
        <family val="2"/>
      </rPr>
      <t xml:space="preserve"> </t>
    </r>
  </si>
  <si>
    <r>
      <t xml:space="preserve">Diesel 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</si>
  <si>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    Aisladas </t>
    </r>
    <r>
      <rPr>
        <b/>
        <vertAlign val="superscript"/>
        <sz val="9"/>
        <color theme="0"/>
        <rFont val="Arial"/>
        <family val="2"/>
      </rPr>
      <t>(a)</t>
    </r>
  </si>
  <si>
    <t>Industria azucarera</t>
  </si>
  <si>
    <t xml:space="preserve">  Otros Productos</t>
  </si>
  <si>
    <r>
      <t xml:space="preserve">(c) </t>
    </r>
    <r>
      <rPr>
        <sz val="9"/>
        <rFont val="Arial"/>
        <family val="2"/>
      </rPr>
      <t xml:space="preserve"> Incluye</t>
    </r>
    <r>
      <rPr>
        <sz val="9"/>
        <rFont val="Arial"/>
        <family val="2"/>
      </rPr>
      <t xml:space="preserve"> los grupos electrógenos de actual tecnología.</t>
    </r>
  </si>
  <si>
    <r>
      <t xml:space="preserve">(d)  </t>
    </r>
    <r>
      <rPr>
        <sz val="9"/>
        <rFont val="Arial"/>
        <family val="2"/>
      </rPr>
      <t>Incluye la generación por biogas y grupos emergentes</t>
    </r>
  </si>
  <si>
    <t>Fuente: SIEC Ministerio de la Agricultura, SIEC MINEM (Unión Eléctrica y Unión Cuba - Petróleo).</t>
  </si>
  <si>
    <t>Fuente: SIEC MINEM (Unión Eléctrica).</t>
  </si>
  <si>
    <t>Fuente: Información de Aduana General de la República y SIEC MINEM (Unión Cuba-Petróleo).</t>
  </si>
  <si>
    <t>Fuente:SIEC MINEM (Unión Eléctrica y Unión del Níquel) y SIEC Grupo Azucarero AZCUBA.</t>
  </si>
  <si>
    <r>
      <t>(a)</t>
    </r>
    <r>
      <rPr>
        <sz val="9"/>
        <color indexed="8"/>
        <rFont val="Arial"/>
        <family val="2"/>
      </rPr>
      <t xml:space="preserve"> Incluye autoproductores del  MINEM y Grupo Azucarero AZCUBA.</t>
    </r>
  </si>
  <si>
    <t xml:space="preserve">   MMm3-&gt;Mt</t>
  </si>
  <si>
    <t xml:space="preserve">     Empresas de Servicio Público</t>
  </si>
  <si>
    <t xml:space="preserve">     Empresas autoproductoras</t>
  </si>
  <si>
    <t xml:space="preserve">     Otros</t>
  </si>
  <si>
    <t>10.14 - Balance de electricidad,  enero-diciembre 2023</t>
  </si>
  <si>
    <t>Fuente: ONEI y SIEC Oficina Nacional de Recursos Minerales.</t>
  </si>
  <si>
    <t xml:space="preserve">Fuente: ONEI, SIEC Ministerio de la Agricultura y SIEC Grupo Azucarero AZCUBA. </t>
  </si>
  <si>
    <t>Fuente: ONEI y SIEC Ministerio de la Agricultura.</t>
  </si>
  <si>
    <t>Fuente: ONEI y SIEC MINEM (Unión Cuba-Petróleo).</t>
  </si>
  <si>
    <t xml:space="preserve">           (conclusión)</t>
  </si>
  <si>
    <t>Fuente: ONEI y SIEC MINEM (Unión Eléctrica).</t>
  </si>
  <si>
    <t>Fuente:ONEI, SIEC MINEM (Unión Eléctrica y CUBANÍQUEL) y SIEC Grupo Azucarero AZCUBA.</t>
  </si>
  <si>
    <t>410,0</t>
  </si>
  <si>
    <t xml:space="preserve">10.1 - Explotación minera en productos seleccionados. </t>
  </si>
  <si>
    <t xml:space="preserve">10.2 - Producción nacional de energía. </t>
  </si>
  <si>
    <t>10.3 - Producción nacional de energía primaria.</t>
  </si>
  <si>
    <t>10.4 - Producción nacional de energía secundaria.</t>
  </si>
  <si>
    <t>10.5 - Producción de derivados del petróleo.</t>
  </si>
  <si>
    <t>10.6 - Importaciones de productos energéticos.</t>
  </si>
  <si>
    <t xml:space="preserve">10.7 - Importaciones de derivados del petróleo. </t>
  </si>
  <si>
    <t xml:space="preserve">10.8 - Consumo de portadores energéticos primarios. </t>
  </si>
  <si>
    <t>10.9 - Consumo de portadores energéticos secundarios.</t>
  </si>
  <si>
    <t xml:space="preserve">10.10 - Consumo de petróleo crudo y derivados del petróleo. </t>
  </si>
  <si>
    <t>10.11 - Consumo de petróleo crudo y derivados del petróleo en actividades económicas y  por  la población.</t>
  </si>
  <si>
    <t xml:space="preserve">10.12 - Consumo de energía en los hogares. </t>
  </si>
  <si>
    <t>10.13 - Indicadores seleccionados de electricidad.</t>
  </si>
  <si>
    <t>10.15 - Generación bruta de energía eléctrica por fuente productora.</t>
  </si>
  <si>
    <t>10.16 - Generación bruta de electricidad por tipo de planta productora.</t>
  </si>
  <si>
    <t xml:space="preserve">10.17 - Consumo específico de combustible (base 10 000 kcal/kg) en las empresas de servicio público. </t>
  </si>
  <si>
    <r>
      <t>10.18 - Potencia instalada en plantas eléctricas por tipo.</t>
    </r>
    <r>
      <rPr>
        <b/>
        <vertAlign val="superscript"/>
        <sz val="10"/>
        <rFont val="Arial"/>
        <family val="2"/>
      </rPr>
      <t xml:space="preserve"> (a) </t>
    </r>
  </si>
  <si>
    <t>10.19 - Consumo de energía eléctrica.</t>
  </si>
  <si>
    <r>
      <t xml:space="preserve">(b)  </t>
    </r>
    <r>
      <rPr>
        <sz val="9"/>
        <color indexed="8"/>
        <rFont val="Arial"/>
        <family val="2"/>
      </rPr>
      <t xml:space="preserve">Incluye la generación bruta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</si>
</sst>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General_)"/>
    <numFmt numFmtId="165" formatCode="0.0_)"/>
    <numFmt numFmtId="166" formatCode="0_)"/>
    <numFmt numFmtId="167" formatCode="0.0"/>
    <numFmt numFmtId="168" formatCode="#\ ###\ ###.0"/>
    <numFmt numFmtId="169" formatCode="#,##0.0"/>
    <numFmt numFmtId="170" formatCode="##\ ###\ ###.0"/>
    <numFmt numFmtId="171" formatCode="###\ ###\ ###.0"/>
    <numFmt numFmtId="172" formatCode="####\ ###\ ###.0"/>
  </numFmts>
  <fonts count="38" x14ac:knownFonts="1">
    <font>
      <sz val="10"/>
      <name val="Arial"/>
    </font>
    <font>
      <sz val="10"/>
      <name val="Courier"/>
      <family val="3"/>
    </font>
    <font>
      <sz val="11"/>
      <color indexed="8"/>
      <name val="Calibri"/>
      <family val="2"/>
    </font>
    <font>
      <sz val="8"/>
      <name val="Calibri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10"/>
      <name val="Arial"/>
      <family val="2"/>
    </font>
    <font>
      <vertAlign val="superscript"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i/>
      <sz val="9"/>
      <color indexed="8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b/>
      <i/>
      <sz val="10"/>
      <color rgb="FF000099"/>
      <name val="Arial"/>
      <family val="2"/>
    </font>
    <font>
      <b/>
      <sz val="9"/>
      <color rgb="FF000099"/>
      <name val="Arial"/>
      <family val="2"/>
    </font>
    <font>
      <b/>
      <i/>
      <sz val="9"/>
      <color rgb="FF000099"/>
      <name val="Arial"/>
      <family val="2"/>
    </font>
    <font>
      <sz val="9"/>
      <color rgb="FF000099"/>
      <name val="Arial"/>
      <family val="2"/>
    </font>
    <font>
      <sz val="9"/>
      <color theme="3" tint="-0.499984740745262"/>
      <name val="Arial"/>
      <family val="2"/>
    </font>
    <font>
      <b/>
      <sz val="9"/>
      <color theme="3" tint="-0.499984740745262"/>
      <name val="Arial"/>
      <family val="2"/>
    </font>
    <font>
      <sz val="10"/>
      <color rgb="FF00009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vertAlign val="superscript"/>
      <sz val="10"/>
      <name val="Arial"/>
      <family val="2"/>
    </font>
    <font>
      <b/>
      <i/>
      <sz val="9"/>
      <color theme="0"/>
      <name val="Arial"/>
      <family val="2"/>
    </font>
    <font>
      <b/>
      <vertAlign val="superscript"/>
      <sz val="9"/>
      <color theme="0"/>
      <name val="Arial"/>
      <family val="2"/>
    </font>
    <font>
      <b/>
      <vertAlign val="superscript"/>
      <sz val="9"/>
      <name val="Arial"/>
      <family val="2"/>
    </font>
    <font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i/>
      <sz val="9"/>
      <color rgb="FFFF0000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rgb="FF6695C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721">
    <xf numFmtId="0" fontId="0" fillId="0" borderId="0" xfId="0"/>
    <xf numFmtId="164" fontId="5" fillId="0" borderId="0" xfId="1" applyNumberFormat="1" applyFont="1" applyProtection="1"/>
    <xf numFmtId="164" fontId="5" fillId="0" borderId="0" xfId="1" applyNumberFormat="1" applyFont="1" applyBorder="1" applyProtection="1"/>
    <xf numFmtId="164" fontId="4" fillId="0" borderId="0" xfId="1" applyNumberFormat="1" applyFont="1" applyBorder="1" applyProtection="1"/>
    <xf numFmtId="164" fontId="4" fillId="0" borderId="0" xfId="1" applyNumberFormat="1" applyFont="1" applyProtection="1"/>
    <xf numFmtId="164" fontId="8" fillId="0" borderId="0" xfId="5" applyNumberFormat="1" applyFont="1" applyProtection="1"/>
    <xf numFmtId="164" fontId="8" fillId="0" borderId="0" xfId="5" applyNumberFormat="1" applyFont="1" applyBorder="1" applyProtection="1"/>
    <xf numFmtId="164" fontId="8" fillId="0" borderId="0" xfId="5" applyNumberFormat="1" applyFont="1" applyBorder="1" applyAlignment="1" applyProtection="1">
      <alignment horizontal="right"/>
    </xf>
    <xf numFmtId="164" fontId="7" fillId="0" borderId="0" xfId="5" applyNumberFormat="1" applyFont="1" applyBorder="1" applyProtection="1"/>
    <xf numFmtId="164" fontId="9" fillId="0" borderId="0" xfId="5" applyNumberFormat="1" applyFont="1" applyProtection="1"/>
    <xf numFmtId="164" fontId="4" fillId="0" borderId="0" xfId="1" applyNumberFormat="1" applyFont="1" applyAlignment="1" applyProtection="1">
      <alignment horizontal="right"/>
    </xf>
    <xf numFmtId="164" fontId="6" fillId="0" borderId="0" xfId="1" applyNumberFormat="1" applyFont="1" applyProtection="1"/>
    <xf numFmtId="164" fontId="4" fillId="0" borderId="0" xfId="1" applyNumberFormat="1" applyFont="1" applyFill="1" applyBorder="1" applyProtection="1"/>
    <xf numFmtId="164" fontId="4" fillId="0" borderId="0" xfId="1" applyNumberFormat="1" applyFont="1" applyFill="1" applyProtection="1"/>
    <xf numFmtId="164" fontId="5" fillId="0" borderId="0" xfId="7" applyNumberFormat="1" applyFont="1" applyProtection="1"/>
    <xf numFmtId="164" fontId="4" fillId="0" borderId="0" xfId="7" applyNumberFormat="1" applyFont="1" applyProtection="1"/>
    <xf numFmtId="164" fontId="4" fillId="0" borderId="0" xfId="7" applyNumberFormat="1" applyFont="1" applyBorder="1" applyProtection="1"/>
    <xf numFmtId="164" fontId="4" fillId="0" borderId="0" xfId="7" applyNumberFormat="1" applyFont="1" applyBorder="1" applyAlignment="1" applyProtection="1">
      <alignment horizontal="right"/>
    </xf>
    <xf numFmtId="164" fontId="4" fillId="0" borderId="0" xfId="7" applyNumberFormat="1" applyFont="1" applyAlignment="1" applyProtection="1">
      <alignment horizontal="right"/>
    </xf>
    <xf numFmtId="164" fontId="10" fillId="0" borderId="0" xfId="5" applyNumberFormat="1" applyFont="1" applyProtection="1"/>
    <xf numFmtId="2" fontId="11" fillId="0" borderId="0" xfId="20" applyNumberFormat="1" applyFont="1" applyAlignment="1" applyProtection="1">
      <alignment horizontal="left"/>
    </xf>
    <xf numFmtId="2" fontId="12" fillId="0" borderId="0" xfId="20" applyNumberFormat="1" applyFont="1" applyAlignment="1" applyProtection="1">
      <alignment horizontal="center"/>
    </xf>
    <xf numFmtId="2" fontId="12" fillId="0" borderId="0" xfId="20" applyNumberFormat="1" applyFont="1" applyAlignment="1" applyProtection="1">
      <alignment horizontal="right"/>
    </xf>
    <xf numFmtId="0" fontId="8" fillId="0" borderId="0" xfId="19" applyFont="1"/>
    <xf numFmtId="2" fontId="8" fillId="0" borderId="0" xfId="20" applyNumberFormat="1" applyFont="1" applyBorder="1" applyProtection="1"/>
    <xf numFmtId="2" fontId="8" fillId="0" borderId="0" xfId="20" applyNumberFormat="1" applyFont="1" applyBorder="1" applyAlignment="1" applyProtection="1">
      <alignment horizontal="center"/>
    </xf>
    <xf numFmtId="2" fontId="8" fillId="0" borderId="0" xfId="20" applyNumberFormat="1" applyFont="1" applyAlignment="1" applyProtection="1">
      <alignment horizontal="left" indent="1"/>
    </xf>
    <xf numFmtId="169" fontId="8" fillId="0" borderId="0" xfId="20" applyNumberFormat="1" applyFont="1" applyAlignment="1" applyProtection="1">
      <alignment horizontal="center"/>
    </xf>
    <xf numFmtId="169" fontId="8" fillId="0" borderId="0" xfId="20" applyNumberFormat="1" applyFont="1" applyAlignment="1" applyProtection="1">
      <alignment horizontal="left" indent="1"/>
    </xf>
    <xf numFmtId="169" fontId="8" fillId="0" borderId="0" xfId="20" applyNumberFormat="1" applyFont="1" applyBorder="1" applyAlignment="1" applyProtection="1">
      <alignment horizontal="right"/>
    </xf>
    <xf numFmtId="169" fontId="4" fillId="0" borderId="0" xfId="20" applyNumberFormat="1" applyFont="1" applyAlignment="1" applyProtection="1">
      <alignment horizontal="center"/>
    </xf>
    <xf numFmtId="169" fontId="8" fillId="0" borderId="0" xfId="20" applyNumberFormat="1" applyFont="1" applyBorder="1" applyAlignment="1" applyProtection="1">
      <alignment horizontal="left" indent="1"/>
    </xf>
    <xf numFmtId="169" fontId="8" fillId="0" borderId="0" xfId="20" applyNumberFormat="1" applyFont="1" applyBorder="1" applyAlignment="1" applyProtection="1">
      <alignment horizontal="center"/>
    </xf>
    <xf numFmtId="169" fontId="8" fillId="0" borderId="0" xfId="20" applyNumberFormat="1" applyFont="1" applyBorder="1" applyAlignment="1" applyProtection="1">
      <alignment horizontal="right"/>
      <protection locked="0"/>
    </xf>
    <xf numFmtId="169" fontId="13" fillId="0" borderId="0" xfId="20" applyNumberFormat="1" applyFont="1" applyBorder="1" applyAlignment="1" applyProtection="1">
      <alignment horizontal="left"/>
    </xf>
    <xf numFmtId="169" fontId="10" fillId="0" borderId="0" xfId="20" applyNumberFormat="1" applyFont="1" applyBorder="1" applyAlignment="1" applyProtection="1">
      <alignment horizontal="center"/>
    </xf>
    <xf numFmtId="169" fontId="10" fillId="0" borderId="0" xfId="20" applyNumberFormat="1" applyFont="1" applyBorder="1" applyAlignment="1" applyProtection="1">
      <alignment horizontal="right"/>
      <protection locked="0"/>
    </xf>
    <xf numFmtId="169" fontId="8" fillId="0" borderId="0" xfId="20" applyNumberFormat="1" applyFont="1" applyAlignment="1" applyProtection="1">
      <alignment horizontal="left"/>
    </xf>
    <xf numFmtId="169" fontId="10" fillId="0" borderId="0" xfId="20" applyNumberFormat="1" applyFont="1" applyAlignment="1" applyProtection="1">
      <alignment horizontal="center"/>
    </xf>
    <xf numFmtId="169" fontId="14" fillId="0" borderId="0" xfId="20" applyNumberFormat="1" applyFont="1" applyBorder="1" applyAlignment="1" applyProtection="1">
      <alignment horizontal="right"/>
    </xf>
    <xf numFmtId="169" fontId="9" fillId="0" borderId="0" xfId="20" applyNumberFormat="1" applyFont="1" applyBorder="1" applyAlignment="1" applyProtection="1">
      <alignment horizontal="right"/>
    </xf>
    <xf numFmtId="169" fontId="8" fillId="0" borderId="0" xfId="20" applyNumberFormat="1" applyFont="1" applyBorder="1" applyAlignment="1" applyProtection="1">
      <alignment horizontal="left"/>
    </xf>
    <xf numFmtId="169" fontId="8" fillId="0" borderId="0" xfId="20" applyNumberFormat="1" applyFont="1" applyBorder="1" applyAlignment="1" applyProtection="1"/>
    <xf numFmtId="164" fontId="9" fillId="0" borderId="0" xfId="3" applyNumberFormat="1" applyFont="1" applyAlignment="1" applyProtection="1">
      <alignment horizontal="left"/>
    </xf>
    <xf numFmtId="164" fontId="7" fillId="0" borderId="0" xfId="3" applyNumberFormat="1" applyFont="1" applyBorder="1" applyAlignment="1" applyProtection="1">
      <alignment horizontal="left"/>
    </xf>
    <xf numFmtId="164" fontId="7" fillId="0" borderId="0" xfId="3" applyNumberFormat="1" applyFont="1" applyBorder="1" applyAlignment="1" applyProtection="1">
      <alignment horizontal="right"/>
    </xf>
    <xf numFmtId="164" fontId="4" fillId="0" borderId="0" xfId="3" applyNumberFormat="1" applyFont="1" applyBorder="1" applyAlignment="1" applyProtection="1">
      <alignment horizontal="right"/>
    </xf>
    <xf numFmtId="164" fontId="8" fillId="0" borderId="0" xfId="3" applyNumberFormat="1" applyFont="1" applyBorder="1" applyAlignment="1" applyProtection="1">
      <alignment horizontal="left"/>
    </xf>
    <xf numFmtId="169" fontId="4" fillId="0" borderId="0" xfId="3" applyNumberFormat="1" applyFont="1" applyFill="1" applyBorder="1" applyAlignment="1" applyProtection="1">
      <alignment horizontal="right"/>
      <protection locked="0"/>
    </xf>
    <xf numFmtId="164" fontId="9" fillId="0" borderId="0" xfId="3" applyNumberFormat="1" applyFont="1" applyBorder="1" applyAlignment="1" applyProtection="1">
      <alignment horizontal="left"/>
    </xf>
    <xf numFmtId="169" fontId="6" fillId="0" borderId="0" xfId="3" applyNumberFormat="1" applyFont="1" applyFill="1" applyBorder="1" applyAlignment="1" applyProtection="1">
      <alignment horizontal="right"/>
      <protection locked="0"/>
    </xf>
    <xf numFmtId="164" fontId="4" fillId="0" borderId="0" xfId="3" applyNumberFormat="1" applyFont="1" applyBorder="1" applyProtection="1"/>
    <xf numFmtId="164" fontId="9" fillId="0" borderId="0" xfId="3" applyNumberFormat="1" applyFont="1" applyBorder="1" applyProtection="1"/>
    <xf numFmtId="164" fontId="5" fillId="0" borderId="0" xfId="3" applyNumberFormat="1" applyFont="1" applyBorder="1" applyProtection="1"/>
    <xf numFmtId="164" fontId="17" fillId="0" borderId="0" xfId="3" applyNumberFormat="1" applyFont="1" applyBorder="1" applyAlignment="1" applyProtection="1">
      <alignment horizontal="left"/>
    </xf>
    <xf numFmtId="164" fontId="17" fillId="0" borderId="0" xfId="3" applyNumberFormat="1" applyFont="1" applyBorder="1" applyAlignment="1" applyProtection="1">
      <alignment horizontal="right"/>
    </xf>
    <xf numFmtId="164" fontId="4" fillId="0" borderId="0" xfId="3" applyNumberFormat="1" applyFont="1" applyProtection="1"/>
    <xf numFmtId="164" fontId="13" fillId="0" borderId="0" xfId="3" applyNumberFormat="1" applyFont="1" applyBorder="1" applyProtection="1"/>
    <xf numFmtId="0" fontId="9" fillId="0" borderId="0" xfId="19" applyFont="1"/>
    <xf numFmtId="164" fontId="11" fillId="0" borderId="0" xfId="9" applyNumberFormat="1" applyFont="1" applyAlignment="1" applyProtection="1">
      <alignment horizontal="left"/>
    </xf>
    <xf numFmtId="164" fontId="7" fillId="0" borderId="0" xfId="9" applyNumberFormat="1" applyFont="1" applyProtection="1"/>
    <xf numFmtId="164" fontId="8" fillId="0" borderId="0" xfId="9" applyNumberFormat="1" applyFont="1" applyBorder="1" applyAlignment="1" applyProtection="1">
      <alignment horizontal="right"/>
    </xf>
    <xf numFmtId="164" fontId="8" fillId="0" borderId="0" xfId="9" applyNumberFormat="1" applyFont="1" applyBorder="1" applyProtection="1"/>
    <xf numFmtId="164" fontId="8" fillId="0" borderId="0" xfId="9" applyNumberFormat="1" applyFont="1" applyProtection="1"/>
    <xf numFmtId="164" fontId="8" fillId="0" borderId="0" xfId="9" applyNumberFormat="1" applyFont="1" applyBorder="1" applyAlignment="1" applyProtection="1">
      <alignment horizontal="left"/>
    </xf>
    <xf numFmtId="164" fontId="11" fillId="0" borderId="0" xfId="11" applyNumberFormat="1" applyFont="1" applyAlignment="1" applyProtection="1">
      <alignment horizontal="left"/>
    </xf>
    <xf numFmtId="164" fontId="9" fillId="0" borderId="0" xfId="11" applyNumberFormat="1" applyFont="1" applyProtection="1"/>
    <xf numFmtId="164" fontId="5" fillId="0" borderId="0" xfId="11" applyNumberFormat="1" applyFont="1" applyProtection="1"/>
    <xf numFmtId="164" fontId="5" fillId="0" borderId="0" xfId="10" applyNumberFormat="1" applyFont="1" applyProtection="1"/>
    <xf numFmtId="164" fontId="4" fillId="0" borderId="0" xfId="10" applyNumberFormat="1" applyFont="1" applyProtection="1"/>
    <xf numFmtId="164" fontId="4" fillId="0" borderId="0" xfId="11" applyNumberFormat="1" applyFont="1" applyProtection="1"/>
    <xf numFmtId="164" fontId="8" fillId="0" borderId="0" xfId="11" applyNumberFormat="1" applyFont="1" applyProtection="1"/>
    <xf numFmtId="164" fontId="8" fillId="0" borderId="0" xfId="11" applyNumberFormat="1" applyFont="1" applyAlignment="1" applyProtection="1">
      <alignment horizontal="left"/>
    </xf>
    <xf numFmtId="169" fontId="8" fillId="0" borderId="0" xfId="11" applyNumberFormat="1" applyFont="1" applyProtection="1"/>
    <xf numFmtId="164" fontId="8" fillId="0" borderId="0" xfId="11" applyNumberFormat="1" applyFont="1" applyBorder="1" applyAlignment="1" applyProtection="1">
      <alignment horizontal="left"/>
    </xf>
    <xf numFmtId="164" fontId="8" fillId="0" borderId="0" xfId="11" applyNumberFormat="1" applyFont="1" applyBorder="1" applyProtection="1"/>
    <xf numFmtId="164" fontId="7" fillId="0" borderId="0" xfId="11" applyNumberFormat="1" applyFont="1" applyAlignment="1" applyProtection="1">
      <alignment horizontal="left"/>
    </xf>
    <xf numFmtId="164" fontId="8" fillId="0" borderId="0" xfId="9" applyNumberFormat="1" applyFont="1" applyAlignment="1" applyProtection="1">
      <alignment horizontal="left"/>
    </xf>
    <xf numFmtId="0" fontId="8" fillId="0" borderId="0" xfId="19" applyFont="1" applyAlignment="1">
      <alignment horizontal="center"/>
    </xf>
    <xf numFmtId="164" fontId="6" fillId="2" borderId="0" xfId="13" applyNumberFormat="1" applyFont="1" applyFill="1" applyAlignment="1" applyProtection="1">
      <alignment horizontal="center"/>
    </xf>
    <xf numFmtId="164" fontId="6" fillId="2" borderId="0" xfId="13" applyNumberFormat="1" applyFont="1" applyFill="1" applyProtection="1"/>
    <xf numFmtId="164" fontId="5" fillId="2" borderId="0" xfId="13" applyNumberFormat="1" applyFont="1" applyFill="1" applyProtection="1"/>
    <xf numFmtId="164" fontId="6" fillId="2" borderId="0" xfId="13" applyNumberFormat="1" applyFont="1" applyFill="1" applyAlignment="1" applyProtection="1">
      <alignment horizontal="left"/>
    </xf>
    <xf numFmtId="164" fontId="4" fillId="2" borderId="0" xfId="13" applyNumberFormat="1" applyFont="1" applyFill="1" applyBorder="1" applyProtection="1"/>
    <xf numFmtId="164" fontId="4" fillId="2" borderId="0" xfId="13" applyNumberFormat="1" applyFont="1" applyFill="1" applyBorder="1" applyAlignment="1" applyProtection="1">
      <alignment horizontal="center"/>
    </xf>
    <xf numFmtId="164" fontId="6" fillId="2" borderId="0" xfId="13" applyNumberFormat="1" applyFont="1" applyFill="1" applyBorder="1" applyProtection="1"/>
    <xf numFmtId="169" fontId="8" fillId="0" borderId="0" xfId="19" applyNumberFormat="1" applyFont="1"/>
    <xf numFmtId="164" fontId="8" fillId="0" borderId="0" xfId="16" applyNumberFormat="1" applyFont="1" applyBorder="1" applyAlignment="1" applyProtection="1">
      <alignment horizontal="left"/>
    </xf>
    <xf numFmtId="169" fontId="8" fillId="0" borderId="0" xfId="19" applyNumberFormat="1" applyFont="1" applyAlignment="1">
      <alignment horizontal="right"/>
    </xf>
    <xf numFmtId="164" fontId="4" fillId="2" borderId="0" xfId="9" applyNumberFormat="1" applyFont="1" applyFill="1" applyAlignment="1" applyProtection="1">
      <alignment horizontal="left"/>
    </xf>
    <xf numFmtId="164" fontId="8" fillId="0" borderId="0" xfId="18" applyNumberFormat="1" applyFont="1" applyBorder="1" applyAlignment="1" applyProtection="1">
      <alignment horizontal="center"/>
    </xf>
    <xf numFmtId="169" fontId="4" fillId="2" borderId="0" xfId="13" applyNumberFormat="1" applyFont="1" applyFill="1" applyProtection="1"/>
    <xf numFmtId="164" fontId="8" fillId="0" borderId="0" xfId="16" quotePrefix="1" applyNumberFormat="1" applyFont="1" applyBorder="1" applyAlignment="1" applyProtection="1">
      <alignment horizontal="left"/>
    </xf>
    <xf numFmtId="164" fontId="8" fillId="0" borderId="0" xfId="18" applyNumberFormat="1" applyFont="1" applyBorder="1" applyAlignment="1" applyProtection="1">
      <alignment horizontal="left"/>
    </xf>
    <xf numFmtId="164" fontId="4" fillId="2" borderId="0" xfId="13" applyNumberFormat="1" applyFont="1" applyFill="1" applyAlignment="1" applyProtection="1">
      <alignment horizontal="center"/>
    </xf>
    <xf numFmtId="164" fontId="4" fillId="2" borderId="0" xfId="13" applyNumberFormat="1" applyFont="1" applyFill="1" applyAlignment="1" applyProtection="1">
      <alignment horizontal="left"/>
    </xf>
    <xf numFmtId="164" fontId="18" fillId="2" borderId="0" xfId="9" applyNumberFormat="1" applyFont="1" applyFill="1" applyAlignment="1" applyProtection="1">
      <alignment horizontal="left"/>
    </xf>
    <xf numFmtId="164" fontId="19" fillId="2" borderId="0" xfId="9" applyNumberFormat="1" applyFont="1" applyFill="1" applyAlignment="1" applyProtection="1">
      <alignment horizontal="center"/>
    </xf>
    <xf numFmtId="0" fontId="10" fillId="0" borderId="0" xfId="19" applyFont="1"/>
    <xf numFmtId="169" fontId="6" fillId="2" borderId="0" xfId="13" applyNumberFormat="1" applyFont="1" applyFill="1" applyProtection="1"/>
    <xf numFmtId="164" fontId="5" fillId="2" borderId="0" xfId="13" applyNumberFormat="1" applyFont="1" applyFill="1" applyBorder="1" applyProtection="1"/>
    <xf numFmtId="164" fontId="6" fillId="2" borderId="0" xfId="13" applyNumberFormat="1" applyFont="1" applyFill="1" applyBorder="1" applyAlignment="1" applyProtection="1"/>
    <xf numFmtId="164" fontId="4" fillId="2" borderId="0" xfId="13" applyNumberFormat="1" applyFont="1" applyFill="1" applyProtection="1"/>
    <xf numFmtId="169" fontId="6" fillId="2" borderId="0" xfId="13" applyNumberFormat="1" applyFont="1" applyFill="1" applyAlignment="1" applyProtection="1"/>
    <xf numFmtId="169" fontId="4" fillId="2" borderId="0" xfId="13" applyNumberFormat="1" applyFont="1" applyFill="1" applyAlignment="1" applyProtection="1">
      <alignment vertical="center"/>
    </xf>
    <xf numFmtId="169" fontId="6" fillId="2" borderId="0" xfId="13" applyNumberFormat="1" applyFont="1" applyFill="1" applyProtection="1">
      <protection locked="0"/>
    </xf>
    <xf numFmtId="164" fontId="6" fillId="2" borderId="0" xfId="13" applyNumberFormat="1" applyFont="1" applyFill="1" applyAlignment="1" applyProtection="1">
      <alignment vertical="top"/>
    </xf>
    <xf numFmtId="164" fontId="4" fillId="2" borderId="0" xfId="13" applyNumberFormat="1" applyFont="1" applyFill="1" applyAlignment="1" applyProtection="1">
      <alignment vertical="top"/>
    </xf>
    <xf numFmtId="164" fontId="6" fillId="2" borderId="0" xfId="13" applyNumberFormat="1" applyFont="1" applyFill="1" applyAlignment="1" applyProtection="1">
      <alignment vertical="center"/>
    </xf>
    <xf numFmtId="164" fontId="4" fillId="2" borderId="0" xfId="13" applyNumberFormat="1" applyFont="1" applyFill="1" applyAlignment="1" applyProtection="1">
      <alignment vertical="center"/>
    </xf>
    <xf numFmtId="164" fontId="16" fillId="2" borderId="0" xfId="13" applyNumberFormat="1" applyFont="1" applyFill="1" applyProtection="1"/>
    <xf numFmtId="164" fontId="4" fillId="2" borderId="0" xfId="15" applyNumberFormat="1" applyFont="1" applyFill="1" applyProtection="1"/>
    <xf numFmtId="164" fontId="6" fillId="2" borderId="0" xfId="15" applyNumberFormat="1" applyFont="1" applyFill="1" applyProtection="1"/>
    <xf numFmtId="164" fontId="9" fillId="0" borderId="0" xfId="18" applyNumberFormat="1" applyFont="1" applyAlignment="1" applyProtection="1">
      <alignment horizontal="center"/>
    </xf>
    <xf numFmtId="164" fontId="9" fillId="0" borderId="0" xfId="18" applyNumberFormat="1" applyFont="1" applyAlignment="1" applyProtection="1">
      <alignment horizontal="left"/>
    </xf>
    <xf numFmtId="164" fontId="9" fillId="0" borderId="0" xfId="18" applyNumberFormat="1" applyFont="1" applyAlignment="1" applyProtection="1">
      <alignment horizontal="right"/>
    </xf>
    <xf numFmtId="164" fontId="9" fillId="0" borderId="0" xfId="18" applyNumberFormat="1" applyFont="1" applyProtection="1"/>
    <xf numFmtId="169" fontId="9" fillId="0" borderId="0" xfId="18" applyNumberFormat="1" applyFont="1" applyProtection="1"/>
    <xf numFmtId="169" fontId="4" fillId="0" borderId="0" xfId="18" applyNumberFormat="1" applyFont="1" applyFill="1" applyBorder="1" applyAlignment="1" applyProtection="1">
      <alignment horizontal="right"/>
      <protection locked="0"/>
    </xf>
    <xf numFmtId="164" fontId="9" fillId="0" borderId="0" xfId="18" applyNumberFormat="1" applyFont="1" applyBorder="1" applyAlignment="1" applyProtection="1">
      <alignment horizontal="left"/>
    </xf>
    <xf numFmtId="164" fontId="8" fillId="0" borderId="0" xfId="18" applyNumberFormat="1" applyFont="1" applyBorder="1" applyProtection="1"/>
    <xf numFmtId="0" fontId="4" fillId="0" borderId="0" xfId="19" applyFont="1" applyBorder="1" applyProtection="1"/>
    <xf numFmtId="0" fontId="9" fillId="0" borderId="0" xfId="19" applyNumberFormat="1" applyFont="1" applyBorder="1" applyAlignment="1" applyProtection="1">
      <alignment horizontal="left"/>
    </xf>
    <xf numFmtId="0" fontId="7" fillId="0" borderId="0" xfId="19" applyNumberFormat="1" applyFont="1" applyBorder="1" applyAlignment="1" applyProtection="1">
      <alignment horizontal="left"/>
    </xf>
    <xf numFmtId="0" fontId="7" fillId="0" borderId="0" xfId="19" applyNumberFormat="1" applyFont="1" applyBorder="1" applyAlignment="1" applyProtection="1">
      <alignment horizontal="right"/>
    </xf>
    <xf numFmtId="164" fontId="10" fillId="0" borderId="0" xfId="9" applyNumberFormat="1" applyFont="1" applyBorder="1" applyProtection="1"/>
    <xf numFmtId="164" fontId="10" fillId="0" borderId="0" xfId="9" applyNumberFormat="1" applyFont="1" applyProtection="1"/>
    <xf numFmtId="164" fontId="9" fillId="0" borderId="0" xfId="1" applyNumberFormat="1" applyFont="1" applyProtection="1"/>
    <xf numFmtId="164" fontId="8" fillId="0" borderId="0" xfId="1" applyNumberFormat="1" applyFont="1" applyBorder="1" applyProtection="1"/>
    <xf numFmtId="164" fontId="8" fillId="0" borderId="0" xfId="1" applyNumberFormat="1" applyFont="1" applyBorder="1" applyAlignment="1" applyProtection="1">
      <alignment horizontal="right"/>
    </xf>
    <xf numFmtId="168" fontId="8" fillId="0" borderId="0" xfId="1" applyNumberFormat="1" applyFont="1" applyProtection="1"/>
    <xf numFmtId="164" fontId="8" fillId="0" borderId="0" xfId="1" applyNumberFormat="1" applyFont="1" applyBorder="1" applyAlignment="1" applyProtection="1">
      <alignment horizontal="left"/>
    </xf>
    <xf numFmtId="168" fontId="4" fillId="0" borderId="0" xfId="1" applyNumberFormat="1" applyFont="1" applyProtection="1"/>
    <xf numFmtId="164" fontId="9" fillId="0" borderId="0" xfId="1" applyNumberFormat="1" applyFont="1" applyBorder="1" applyAlignment="1" applyProtection="1">
      <alignment horizontal="left"/>
    </xf>
    <xf numFmtId="164" fontId="6" fillId="0" borderId="0" xfId="1" applyNumberFormat="1" applyFont="1" applyBorder="1" applyProtection="1"/>
    <xf numFmtId="164" fontId="9" fillId="0" borderId="0" xfId="1" applyNumberFormat="1" applyFont="1" applyBorder="1" applyProtection="1"/>
    <xf numFmtId="164" fontId="8" fillId="0" borderId="0" xfId="7" applyNumberFormat="1" applyFont="1" applyAlignment="1" applyProtection="1">
      <alignment horizontal="right"/>
    </xf>
    <xf numFmtId="164" fontId="13" fillId="0" borderId="0" xfId="4" applyNumberFormat="1" applyFont="1" applyBorder="1" applyProtection="1"/>
    <xf numFmtId="164" fontId="19" fillId="0" borderId="0" xfId="1" applyNumberFormat="1" applyFont="1" applyProtection="1"/>
    <xf numFmtId="164" fontId="18" fillId="0" borderId="0" xfId="1" applyNumberFormat="1" applyFont="1" applyProtection="1"/>
    <xf numFmtId="164" fontId="18" fillId="0" borderId="0" xfId="1" applyNumberFormat="1" applyFont="1" applyBorder="1" applyProtection="1"/>
    <xf numFmtId="164" fontId="19" fillId="0" borderId="0" xfId="1" applyNumberFormat="1" applyFont="1" applyBorder="1" applyProtection="1"/>
    <xf numFmtId="164" fontId="7" fillId="0" borderId="0" xfId="5" applyNumberFormat="1" applyFont="1" applyAlignment="1" applyProtection="1">
      <alignment horizontal="left"/>
    </xf>
    <xf numFmtId="164" fontId="8" fillId="0" borderId="0" xfId="5" applyNumberFormat="1" applyFont="1" applyAlignment="1" applyProtection="1">
      <alignment horizontal="right"/>
    </xf>
    <xf numFmtId="164" fontId="8" fillId="0" borderId="0" xfId="5" applyNumberFormat="1" applyFont="1" applyBorder="1" applyAlignment="1" applyProtection="1">
      <alignment horizontal="left"/>
    </xf>
    <xf numFmtId="165" fontId="8" fillId="0" borderId="0" xfId="5" applyNumberFormat="1" applyFont="1" applyBorder="1" applyProtection="1"/>
    <xf numFmtId="164" fontId="9" fillId="0" borderId="0" xfId="5" applyNumberFormat="1" applyFont="1" applyBorder="1" applyProtection="1"/>
    <xf numFmtId="164" fontId="9" fillId="0" borderId="0" xfId="5" applyNumberFormat="1" applyFont="1" applyBorder="1" applyAlignment="1" applyProtection="1">
      <alignment horizontal="left"/>
    </xf>
    <xf numFmtId="165" fontId="9" fillId="0" borderId="0" xfId="5" applyNumberFormat="1" applyFont="1" applyBorder="1" applyProtection="1"/>
    <xf numFmtId="164" fontId="13" fillId="0" borderId="0" xfId="5" applyNumberFormat="1" applyFont="1" applyBorder="1" applyProtection="1"/>
    <xf numFmtId="164" fontId="8" fillId="0" borderId="0" xfId="2" applyNumberFormat="1" applyFont="1" applyBorder="1" applyProtection="1"/>
    <xf numFmtId="164" fontId="11" fillId="0" borderId="0" xfId="5" applyNumberFormat="1" applyFont="1" applyBorder="1" applyAlignment="1" applyProtection="1">
      <alignment horizontal="left"/>
    </xf>
    <xf numFmtId="164" fontId="11" fillId="0" borderId="0" xfId="7" applyNumberFormat="1" applyFont="1" applyAlignment="1" applyProtection="1">
      <alignment horizontal="left"/>
    </xf>
    <xf numFmtId="164" fontId="9" fillId="0" borderId="0" xfId="7" applyNumberFormat="1" applyFont="1" applyProtection="1"/>
    <xf numFmtId="164" fontId="9" fillId="0" borderId="0" xfId="7" applyNumberFormat="1" applyFont="1" applyAlignment="1" applyProtection="1">
      <alignment horizontal="left"/>
    </xf>
    <xf numFmtId="164" fontId="8" fillId="0" borderId="0" xfId="7" applyNumberFormat="1" applyFont="1" applyBorder="1" applyProtection="1"/>
    <xf numFmtId="164" fontId="8" fillId="0" borderId="0" xfId="7" applyNumberFormat="1" applyFont="1" applyBorder="1" applyAlignment="1" applyProtection="1">
      <alignment horizontal="right"/>
    </xf>
    <xf numFmtId="164" fontId="8" fillId="0" borderId="1" xfId="7" applyNumberFormat="1" applyFont="1" applyBorder="1" applyAlignment="1" applyProtection="1">
      <alignment horizontal="right"/>
    </xf>
    <xf numFmtId="164" fontId="8" fillId="0" borderId="0" xfId="7" applyNumberFormat="1" applyFont="1" applyBorder="1" applyAlignment="1" applyProtection="1">
      <alignment horizontal="left"/>
    </xf>
    <xf numFmtId="164" fontId="9" fillId="0" borderId="0" xfId="7" applyNumberFormat="1" applyFont="1" applyBorder="1" applyAlignment="1" applyProtection="1">
      <alignment horizontal="left"/>
    </xf>
    <xf numFmtId="164" fontId="4" fillId="0" borderId="0" xfId="6" applyNumberFormat="1" applyFont="1" applyBorder="1" applyProtection="1"/>
    <xf numFmtId="0" fontId="4" fillId="0" borderId="0" xfId="19" applyNumberFormat="1" applyFont="1" applyBorder="1" applyAlignment="1" applyProtection="1">
      <alignment horizontal="left"/>
    </xf>
    <xf numFmtId="167" fontId="4" fillId="0" borderId="0" xfId="19" applyNumberFormat="1" applyFont="1" applyBorder="1" applyAlignment="1" applyProtection="1">
      <alignment horizontal="right"/>
      <protection locked="0"/>
    </xf>
    <xf numFmtId="0" fontId="6" fillId="0" borderId="0" xfId="19" applyNumberFormat="1" applyFont="1" applyBorder="1" applyAlignment="1" applyProtection="1">
      <alignment horizontal="left"/>
    </xf>
    <xf numFmtId="168" fontId="4" fillId="0" borderId="0" xfId="1" applyNumberFormat="1" applyFont="1" applyAlignment="1" applyProtection="1">
      <alignment horizontal="right"/>
      <protection locked="0"/>
    </xf>
    <xf numFmtId="168" fontId="4" fillId="0" borderId="0" xfId="5" applyNumberFormat="1" applyFont="1" applyBorder="1" applyAlignment="1" applyProtection="1">
      <alignment horizontal="right"/>
      <protection locked="0"/>
    </xf>
    <xf numFmtId="168" fontId="4" fillId="0" borderId="0" xfId="5" applyNumberFormat="1" applyFont="1" applyBorder="1" applyProtection="1">
      <protection locked="0"/>
    </xf>
    <xf numFmtId="168" fontId="6" fillId="0" borderId="0" xfId="5" applyNumberFormat="1" applyFont="1" applyBorder="1" applyAlignment="1" applyProtection="1">
      <alignment horizontal="right"/>
      <protection locked="0"/>
    </xf>
    <xf numFmtId="168" fontId="6" fillId="0" borderId="0" xfId="5" applyNumberFormat="1" applyFont="1" applyBorder="1" applyProtection="1">
      <protection locked="0"/>
    </xf>
    <xf numFmtId="164" fontId="6" fillId="0" borderId="0" xfId="7" applyNumberFormat="1" applyFont="1" applyProtection="1"/>
    <xf numFmtId="164" fontId="4" fillId="2" borderId="0" xfId="13" applyNumberFormat="1" applyFont="1" applyFill="1" applyAlignment="1" applyProtection="1"/>
    <xf numFmtId="164" fontId="6" fillId="2" borderId="0" xfId="13" applyNumberFormat="1" applyFont="1" applyFill="1" applyAlignment="1" applyProtection="1"/>
    <xf numFmtId="164" fontId="6" fillId="0" borderId="0" xfId="11" applyNumberFormat="1" applyFont="1" applyProtection="1"/>
    <xf numFmtId="169" fontId="4" fillId="2" borderId="0" xfId="13" applyNumberFormat="1" applyFont="1" applyFill="1" applyAlignment="1" applyProtection="1">
      <alignment vertical="top"/>
    </xf>
    <xf numFmtId="164" fontId="13" fillId="0" borderId="0" xfId="5" applyNumberFormat="1" applyFont="1" applyFill="1" applyProtection="1"/>
    <xf numFmtId="164" fontId="8" fillId="0" borderId="0" xfId="5" applyNumberFormat="1" applyFont="1" applyFill="1" applyProtection="1"/>
    <xf numFmtId="167" fontId="8" fillId="0" borderId="0" xfId="19" applyNumberFormat="1" applyFont="1"/>
    <xf numFmtId="164" fontId="8" fillId="0" borderId="0" xfId="3" applyNumberFormat="1" applyFont="1" applyFill="1" applyBorder="1" applyProtection="1"/>
    <xf numFmtId="164" fontId="7" fillId="0" borderId="0" xfId="11" applyNumberFormat="1" applyFont="1" applyBorder="1" applyAlignment="1" applyProtection="1">
      <alignment horizontal="left"/>
    </xf>
    <xf numFmtId="164" fontId="4" fillId="0" borderId="0" xfId="13" applyNumberFormat="1" applyFont="1" applyFill="1" applyBorder="1" applyProtection="1"/>
    <xf numFmtId="164" fontId="4" fillId="0" borderId="0" xfId="13" applyNumberFormat="1" applyFont="1" applyFill="1" applyBorder="1" applyAlignment="1" applyProtection="1">
      <alignment horizontal="center"/>
    </xf>
    <xf numFmtId="0" fontId="8" fillId="0" borderId="0" xfId="19" applyFont="1" applyBorder="1"/>
    <xf numFmtId="164" fontId="20" fillId="2" borderId="0" xfId="13" applyNumberFormat="1" applyFont="1" applyFill="1" applyAlignment="1" applyProtection="1">
      <alignment horizontal="left"/>
    </xf>
    <xf numFmtId="164" fontId="4" fillId="2" borderId="0" xfId="13" applyNumberFormat="1" applyFont="1" applyFill="1" applyBorder="1" applyAlignment="1" applyProtection="1">
      <alignment horizontal="left"/>
    </xf>
    <xf numFmtId="164" fontId="8" fillId="0" borderId="0" xfId="18" applyNumberFormat="1" applyFont="1" applyFill="1" applyBorder="1" applyAlignment="1" applyProtection="1">
      <alignment horizontal="center"/>
    </xf>
    <xf numFmtId="164" fontId="8" fillId="0" borderId="0" xfId="18" applyNumberFormat="1" applyFont="1" applyFill="1" applyBorder="1" applyAlignment="1" applyProtection="1">
      <alignment horizontal="left"/>
    </xf>
    <xf numFmtId="164" fontId="21" fillId="0" borderId="0" xfId="1" applyNumberFormat="1" applyFont="1" applyProtection="1"/>
    <xf numFmtId="164" fontId="20" fillId="0" borderId="0" xfId="1" applyNumberFormat="1" applyFont="1" applyAlignment="1" applyProtection="1">
      <alignment horizontal="left"/>
    </xf>
    <xf numFmtId="164" fontId="21" fillId="0" borderId="0" xfId="1" applyNumberFormat="1" applyFont="1" applyAlignment="1" applyProtection="1">
      <alignment horizontal="right"/>
    </xf>
    <xf numFmtId="164" fontId="22" fillId="0" borderId="0" xfId="1" applyNumberFormat="1" applyFont="1" applyProtection="1"/>
    <xf numFmtId="164" fontId="8" fillId="0" borderId="0" xfId="5" applyNumberFormat="1" applyFont="1" applyFill="1" applyBorder="1" applyProtection="1"/>
    <xf numFmtId="164" fontId="21" fillId="0" borderId="0" xfId="5" applyNumberFormat="1" applyFont="1" applyProtection="1"/>
    <xf numFmtId="164" fontId="23" fillId="0" borderId="0" xfId="5" applyNumberFormat="1" applyFont="1" applyProtection="1"/>
    <xf numFmtId="164" fontId="20" fillId="0" borderId="0" xfId="5" applyNumberFormat="1" applyFont="1" applyAlignment="1" applyProtection="1">
      <alignment horizontal="left"/>
    </xf>
    <xf numFmtId="164" fontId="21" fillId="0" borderId="0" xfId="7" applyNumberFormat="1" applyFont="1" applyProtection="1"/>
    <xf numFmtId="164" fontId="8" fillId="0" borderId="0" xfId="7" applyNumberFormat="1" applyFont="1" applyFill="1" applyBorder="1" applyProtection="1"/>
    <xf numFmtId="167" fontId="4" fillId="0" borderId="0" xfId="19" applyNumberFormat="1" applyFont="1" applyFill="1" applyBorder="1" applyAlignment="1" applyProtection="1">
      <alignment horizontal="right"/>
      <protection locked="0"/>
    </xf>
    <xf numFmtId="164" fontId="24" fillId="0" borderId="0" xfId="3" applyNumberFormat="1" applyFont="1" applyBorder="1" applyAlignment="1" applyProtection="1">
      <alignment horizontal="left"/>
    </xf>
    <xf numFmtId="169" fontId="24" fillId="0" borderId="0" xfId="3" applyNumberFormat="1" applyFont="1" applyBorder="1" applyAlignment="1" applyProtection="1"/>
    <xf numFmtId="0" fontId="24" fillId="0" borderId="0" xfId="19" applyFont="1"/>
    <xf numFmtId="167" fontId="6" fillId="0" borderId="0" xfId="19" applyNumberFormat="1" applyFont="1" applyBorder="1" applyAlignment="1" applyProtection="1">
      <alignment horizontal="right"/>
      <protection locked="0"/>
    </xf>
    <xf numFmtId="167" fontId="6" fillId="0" borderId="0" xfId="19" applyNumberFormat="1" applyFont="1" applyFill="1" applyBorder="1" applyAlignment="1" applyProtection="1">
      <alignment horizontal="right"/>
      <protection locked="0"/>
    </xf>
    <xf numFmtId="164" fontId="9" fillId="0" borderId="0" xfId="7" applyNumberFormat="1" applyFont="1" applyBorder="1" applyProtection="1"/>
    <xf numFmtId="169" fontId="6" fillId="0" borderId="0" xfId="19" applyNumberFormat="1" applyFont="1" applyBorder="1" applyAlignment="1" applyProtection="1">
      <alignment horizontal="right"/>
      <protection locked="0"/>
    </xf>
    <xf numFmtId="168" fontId="6" fillId="0" borderId="0" xfId="5" applyNumberFormat="1" applyFont="1" applyFill="1" applyBorder="1" applyProtection="1">
      <protection locked="0"/>
    </xf>
    <xf numFmtId="164" fontId="25" fillId="0" borderId="0" xfId="3" applyNumberFormat="1" applyFont="1" applyBorder="1" applyAlignment="1" applyProtection="1">
      <alignment horizontal="left"/>
    </xf>
    <xf numFmtId="164" fontId="9" fillId="0" borderId="0" xfId="11" applyNumberFormat="1" applyFont="1" applyBorder="1" applyAlignment="1" applyProtection="1">
      <alignment horizontal="left"/>
    </xf>
    <xf numFmtId="164" fontId="4" fillId="0" borderId="0" xfId="11" applyNumberFormat="1" applyFont="1" applyAlignment="1" applyProtection="1">
      <alignment horizontal="left"/>
    </xf>
    <xf numFmtId="168" fontId="4" fillId="0" borderId="0" xfId="1" applyNumberFormat="1" applyFont="1" applyFill="1" applyAlignment="1" applyProtection="1">
      <alignment horizontal="right"/>
      <protection locked="0"/>
    </xf>
    <xf numFmtId="168" fontId="4" fillId="0" borderId="0" xfId="5" applyNumberFormat="1" applyFont="1" applyFill="1" applyBorder="1" applyAlignment="1" applyProtection="1">
      <alignment horizontal="right"/>
      <protection locked="0"/>
    </xf>
    <xf numFmtId="164" fontId="4" fillId="2" borderId="0" xfId="11" applyNumberFormat="1" applyFont="1" applyFill="1" applyBorder="1" applyAlignment="1" applyProtection="1">
      <alignment horizontal="left"/>
    </xf>
    <xf numFmtId="164" fontId="4" fillId="2" borderId="0" xfId="11" applyNumberFormat="1" applyFont="1" applyFill="1" applyBorder="1" applyAlignment="1" applyProtection="1">
      <alignment horizontal="center"/>
    </xf>
    <xf numFmtId="168" fontId="9" fillId="0" borderId="0" xfId="18" applyNumberFormat="1" applyFont="1" applyBorder="1" applyAlignment="1" applyProtection="1">
      <alignment horizontal="center"/>
      <protection locked="0"/>
    </xf>
    <xf numFmtId="168" fontId="4" fillId="0" borderId="0" xfId="1" applyNumberFormat="1" applyFont="1" applyAlignment="1" applyProtection="1">
      <protection locked="0"/>
    </xf>
    <xf numFmtId="168" fontId="4" fillId="0" borderId="0" xfId="5" applyNumberFormat="1" applyFont="1" applyFill="1" applyBorder="1" applyProtection="1">
      <protection locked="0"/>
    </xf>
    <xf numFmtId="164" fontId="6" fillId="0" borderId="0" xfId="3" applyNumberFormat="1" applyFont="1" applyProtection="1"/>
    <xf numFmtId="168" fontId="6" fillId="0" borderId="0" xfId="1" applyNumberFormat="1" applyFont="1" applyProtection="1"/>
    <xf numFmtId="168" fontId="6" fillId="0" borderId="0" xfId="1" applyNumberFormat="1" applyFont="1" applyAlignment="1" applyProtection="1">
      <alignment horizontal="right"/>
      <protection locked="0"/>
    </xf>
    <xf numFmtId="168" fontId="6" fillId="0" borderId="0" xfId="1" applyNumberFormat="1" applyFont="1" applyFill="1" applyAlignment="1" applyProtection="1">
      <alignment horizontal="right"/>
      <protection locked="0"/>
    </xf>
    <xf numFmtId="168" fontId="9" fillId="0" borderId="0" xfId="1" applyNumberFormat="1" applyFont="1" applyProtection="1"/>
    <xf numFmtId="168" fontId="6" fillId="0" borderId="0" xfId="1" applyNumberFormat="1" applyFont="1" applyAlignment="1" applyProtection="1">
      <protection locked="0"/>
    </xf>
    <xf numFmtId="168" fontId="8" fillId="0" borderId="0" xfId="19" applyNumberFormat="1" applyFont="1"/>
    <xf numFmtId="171" fontId="4" fillId="0" borderId="0" xfId="11" applyNumberFormat="1" applyFont="1" applyProtection="1"/>
    <xf numFmtId="167" fontId="4" fillId="0" borderId="0" xfId="11" applyNumberFormat="1" applyFont="1" applyProtection="1"/>
    <xf numFmtId="171" fontId="8" fillId="0" borderId="0" xfId="19" applyNumberFormat="1" applyFont="1"/>
    <xf numFmtId="171" fontId="4" fillId="2" borderId="0" xfId="13" applyNumberFormat="1" applyFont="1" applyFill="1" applyProtection="1"/>
    <xf numFmtId="171" fontId="8" fillId="0" borderId="0" xfId="19" applyNumberFormat="1" applyFont="1" applyFill="1"/>
    <xf numFmtId="171" fontId="8" fillId="0" borderId="0" xfId="19" applyNumberFormat="1" applyFont="1" applyAlignment="1">
      <alignment horizontal="right"/>
    </xf>
    <xf numFmtId="167" fontId="0" fillId="0" borderId="0" xfId="0" applyNumberFormat="1"/>
    <xf numFmtId="171" fontId="9" fillId="0" borderId="0" xfId="7" applyNumberFormat="1" applyFont="1" applyProtection="1"/>
    <xf numFmtId="171" fontId="4" fillId="0" borderId="0" xfId="1" applyNumberFormat="1" applyFont="1" applyProtection="1"/>
    <xf numFmtId="171" fontId="6" fillId="2" borderId="0" xfId="13" applyNumberFormat="1" applyFont="1" applyFill="1" applyProtection="1"/>
    <xf numFmtId="171" fontId="4" fillId="0" borderId="0" xfId="19" applyNumberFormat="1" applyFont="1"/>
    <xf numFmtId="171" fontId="4" fillId="0" borderId="0" xfId="7" applyNumberFormat="1" applyFont="1" applyProtection="1"/>
    <xf numFmtId="171" fontId="8" fillId="0" borderId="0" xfId="5" applyNumberFormat="1" applyFont="1" applyBorder="1" applyProtection="1"/>
    <xf numFmtId="171" fontId="8" fillId="0" borderId="0" xfId="5" applyNumberFormat="1" applyFont="1" applyBorder="1" applyProtection="1">
      <protection locked="0"/>
    </xf>
    <xf numFmtId="171" fontId="8" fillId="0" borderId="0" xfId="5" applyNumberFormat="1" applyFont="1" applyBorder="1" applyAlignment="1" applyProtection="1">
      <alignment horizontal="right"/>
      <protection locked="0"/>
    </xf>
    <xf numFmtId="171" fontId="4" fillId="0" borderId="0" xfId="5" applyNumberFormat="1" applyFont="1" applyBorder="1" applyAlignment="1" applyProtection="1">
      <alignment horizontal="right"/>
      <protection locked="0"/>
    </xf>
    <xf numFmtId="171" fontId="4" fillId="0" borderId="0" xfId="5" applyNumberFormat="1" applyFont="1" applyBorder="1" applyProtection="1">
      <protection locked="0"/>
    </xf>
    <xf numFmtId="171" fontId="4" fillId="0" borderId="0" xfId="7" applyNumberFormat="1" applyFont="1" applyAlignment="1" applyProtection="1">
      <alignment horizontal="right"/>
    </xf>
    <xf numFmtId="171" fontId="9" fillId="0" borderId="0" xfId="5" applyNumberFormat="1" applyFont="1" applyBorder="1" applyProtection="1">
      <protection locked="0"/>
    </xf>
    <xf numFmtId="171" fontId="6" fillId="0" borderId="0" xfId="5" applyNumberFormat="1" applyFont="1" applyBorder="1" applyAlignment="1" applyProtection="1">
      <alignment horizontal="right"/>
      <protection locked="0"/>
    </xf>
    <xf numFmtId="171" fontId="6" fillId="0" borderId="0" xfId="5" applyNumberFormat="1" applyFont="1" applyBorder="1" applyProtection="1">
      <protection locked="0"/>
    </xf>
    <xf numFmtId="171" fontId="6" fillId="0" borderId="0" xfId="7" applyNumberFormat="1" applyFont="1" applyAlignment="1" applyProtection="1">
      <alignment horizontal="right"/>
    </xf>
    <xf numFmtId="171" fontId="8" fillId="0" borderId="0" xfId="5" applyNumberFormat="1" applyFont="1" applyBorder="1" applyAlignment="1" applyProtection="1">
      <alignment horizontal="left"/>
    </xf>
    <xf numFmtId="171" fontId="10" fillId="0" borderId="0" xfId="5" applyNumberFormat="1" applyFont="1" applyProtection="1"/>
    <xf numFmtId="171" fontId="21" fillId="0" borderId="0" xfId="7" applyNumberFormat="1" applyFont="1" applyProtection="1"/>
    <xf numFmtId="171" fontId="21" fillId="0" borderId="0" xfId="7" applyNumberFormat="1" applyFont="1" applyAlignment="1" applyProtection="1">
      <alignment horizontal="right"/>
    </xf>
    <xf numFmtId="171" fontId="9" fillId="0" borderId="0" xfId="7" applyNumberFormat="1" applyFont="1" applyAlignment="1" applyProtection="1">
      <alignment horizontal="right"/>
    </xf>
    <xf numFmtId="171" fontId="8" fillId="0" borderId="0" xfId="7" applyNumberFormat="1" applyFont="1" applyBorder="1" applyProtection="1"/>
    <xf numFmtId="171" fontId="8" fillId="0" borderId="0" xfId="7" applyNumberFormat="1" applyFont="1" applyBorder="1" applyAlignment="1" applyProtection="1">
      <alignment horizontal="right"/>
    </xf>
    <xf numFmtId="171" fontId="8" fillId="0" borderId="0" xfId="7" applyNumberFormat="1" applyFont="1" applyFill="1" applyBorder="1" applyAlignment="1" applyProtection="1">
      <alignment horizontal="right"/>
    </xf>
    <xf numFmtId="171" fontId="8" fillId="0" borderId="0" xfId="1" applyNumberFormat="1" applyFont="1" applyBorder="1" applyProtection="1"/>
    <xf numFmtId="171" fontId="8" fillId="0" borderId="0" xfId="1" applyNumberFormat="1" applyFont="1" applyBorder="1" applyAlignment="1" applyProtection="1">
      <alignment horizontal="right"/>
    </xf>
    <xf numFmtId="171" fontId="4" fillId="0" borderId="0" xfId="1" applyNumberFormat="1" applyFont="1" applyBorder="1" applyProtection="1"/>
    <xf numFmtId="171" fontId="4" fillId="0" borderId="0" xfId="1" applyNumberFormat="1" applyFont="1" applyBorder="1" applyAlignment="1" applyProtection="1">
      <alignment horizontal="right"/>
    </xf>
    <xf numFmtId="171" fontId="4" fillId="0" borderId="0" xfId="1" applyNumberFormat="1" applyFont="1" applyBorder="1" applyAlignment="1" applyProtection="1">
      <alignment horizontal="right"/>
      <protection locked="0"/>
    </xf>
    <xf numFmtId="171" fontId="6" fillId="0" borderId="0" xfId="1" applyNumberFormat="1" applyFont="1" applyBorder="1" applyProtection="1"/>
    <xf numFmtId="171" fontId="6" fillId="0" borderId="0" xfId="1" applyNumberFormat="1" applyFont="1" applyBorder="1" applyAlignment="1" applyProtection="1">
      <alignment horizontal="right"/>
    </xf>
    <xf numFmtId="171" fontId="6" fillId="0" borderId="0" xfId="1" applyNumberFormat="1" applyFont="1" applyBorder="1" applyAlignment="1" applyProtection="1">
      <alignment horizontal="right"/>
      <protection locked="0"/>
    </xf>
    <xf numFmtId="171" fontId="19" fillId="0" borderId="0" xfId="1" applyNumberFormat="1" applyFont="1" applyProtection="1"/>
    <xf numFmtId="171" fontId="19" fillId="0" borderId="0" xfId="1" applyNumberFormat="1" applyFont="1" applyAlignment="1" applyProtection="1">
      <alignment horizontal="right"/>
    </xf>
    <xf numFmtId="171" fontId="19" fillId="0" borderId="0" xfId="1" applyNumberFormat="1" applyFont="1" applyBorder="1" applyProtection="1"/>
    <xf numFmtId="171" fontId="19" fillId="0" borderId="0" xfId="1" applyNumberFormat="1" applyFont="1" applyBorder="1" applyAlignment="1" applyProtection="1">
      <alignment horizontal="right"/>
    </xf>
    <xf numFmtId="171" fontId="4" fillId="0" borderId="0" xfId="1" applyNumberFormat="1" applyFont="1" applyAlignment="1" applyProtection="1">
      <alignment horizontal="right"/>
    </xf>
    <xf numFmtId="171" fontId="23" fillId="0" borderId="0" xfId="5" applyNumberFormat="1" applyFont="1" applyProtection="1"/>
    <xf numFmtId="171" fontId="26" fillId="0" borderId="0" xfId="5" applyNumberFormat="1" applyFont="1" applyProtection="1"/>
    <xf numFmtId="171" fontId="8" fillId="0" borderId="0" xfId="5" applyNumberFormat="1" applyFont="1" applyProtection="1"/>
    <xf numFmtId="171" fontId="8" fillId="0" borderId="0" xfId="18" applyNumberFormat="1" applyFont="1" applyFill="1" applyBorder="1" applyAlignment="1" applyProtection="1">
      <alignment horizontal="right"/>
    </xf>
    <xf numFmtId="171" fontId="8" fillId="0" borderId="0" xfId="18" applyNumberFormat="1" applyFont="1" applyFill="1" applyBorder="1" applyAlignment="1" applyProtection="1">
      <alignment horizontal="center"/>
    </xf>
    <xf numFmtId="171" fontId="8" fillId="0" borderId="0" xfId="18" applyNumberFormat="1" applyFont="1" applyFill="1" applyBorder="1" applyAlignment="1" applyProtection="1">
      <alignment horizontal="left"/>
    </xf>
    <xf numFmtId="171" fontId="4" fillId="0" borderId="0" xfId="18" applyNumberFormat="1" applyFont="1" applyFill="1" applyBorder="1" applyAlignment="1" applyProtection="1">
      <alignment horizontal="right"/>
      <protection locked="0"/>
    </xf>
    <xf numFmtId="171" fontId="4" fillId="0" borderId="0" xfId="18" applyNumberFormat="1" applyFont="1" applyFill="1" applyBorder="1" applyAlignment="1" applyProtection="1">
      <protection locked="0"/>
    </xf>
    <xf numFmtId="171" fontId="9" fillId="0" borderId="0" xfId="18" applyNumberFormat="1" applyFont="1" applyBorder="1" applyAlignment="1" applyProtection="1">
      <alignment horizontal="center"/>
      <protection locked="0"/>
    </xf>
    <xf numFmtId="171" fontId="9" fillId="0" borderId="0" xfId="18" applyNumberFormat="1" applyFont="1" applyBorder="1" applyAlignment="1" applyProtection="1">
      <alignment horizontal="right"/>
      <protection locked="0"/>
    </xf>
    <xf numFmtId="171" fontId="8" fillId="0" borderId="0" xfId="18" applyNumberFormat="1" applyFont="1" applyBorder="1" applyProtection="1"/>
    <xf numFmtId="171" fontId="8" fillId="0" borderId="0" xfId="18" applyNumberFormat="1" applyFont="1" applyBorder="1" applyAlignment="1" applyProtection="1">
      <alignment horizontal="right"/>
    </xf>
    <xf numFmtId="171" fontId="4" fillId="0" borderId="0" xfId="19" applyNumberFormat="1" applyFont="1" applyBorder="1" applyProtection="1"/>
    <xf numFmtId="171" fontId="8" fillId="0" borderId="0" xfId="9" applyNumberFormat="1" applyFont="1" applyProtection="1"/>
    <xf numFmtId="171" fontId="8" fillId="0" borderId="0" xfId="9" applyNumberFormat="1" applyFont="1" applyBorder="1" applyProtection="1"/>
    <xf numFmtId="171" fontId="8" fillId="0" borderId="0" xfId="9" applyNumberFormat="1" applyFont="1" applyFill="1" applyBorder="1" applyProtection="1"/>
    <xf numFmtId="171" fontId="7" fillId="0" borderId="0" xfId="19" applyNumberFormat="1" applyFont="1" applyBorder="1" applyAlignment="1" applyProtection="1">
      <alignment horizontal="center"/>
    </xf>
    <xf numFmtId="171" fontId="8" fillId="0" borderId="0" xfId="9" applyNumberFormat="1" applyFont="1" applyBorder="1" applyAlignment="1" applyProtection="1">
      <alignment horizontal="right"/>
    </xf>
    <xf numFmtId="171" fontId="7" fillId="0" borderId="0" xfId="19" applyNumberFormat="1" applyFont="1" applyBorder="1" applyAlignment="1" applyProtection="1">
      <alignment horizontal="right"/>
    </xf>
    <xf numFmtId="171" fontId="4" fillId="0" borderId="0" xfId="19" applyNumberFormat="1" applyFont="1" applyBorder="1" applyAlignment="1" applyProtection="1">
      <alignment horizontal="right"/>
      <protection locked="0"/>
    </xf>
    <xf numFmtId="171" fontId="4" fillId="0" borderId="0" xfId="19" applyNumberFormat="1" applyFont="1" applyFill="1" applyBorder="1" applyAlignment="1" applyProtection="1">
      <alignment horizontal="right"/>
      <protection locked="0"/>
    </xf>
    <xf numFmtId="171" fontId="4" fillId="3" borderId="0" xfId="13" applyNumberFormat="1" applyFont="1" applyFill="1" applyProtection="1"/>
    <xf numFmtId="171" fontId="4" fillId="2" borderId="0" xfId="13" applyNumberFormat="1" applyFont="1" applyFill="1" applyAlignment="1" applyProtection="1">
      <alignment horizontal="right"/>
    </xf>
    <xf numFmtId="171" fontId="4" fillId="2" borderId="0" xfId="15" applyNumberFormat="1" applyFont="1" applyFill="1" applyAlignment="1" applyProtection="1">
      <alignment horizontal="right"/>
    </xf>
    <xf numFmtId="171" fontId="4" fillId="2" borderId="0" xfId="13" applyNumberFormat="1" applyFont="1" applyFill="1" applyBorder="1" applyAlignment="1" applyProtection="1"/>
    <xf numFmtId="171" fontId="8" fillId="0" borderId="0" xfId="19" applyNumberFormat="1" applyFont="1" applyBorder="1"/>
    <xf numFmtId="171" fontId="5" fillId="2" borderId="0" xfId="13" applyNumberFormat="1" applyFont="1" applyFill="1" applyProtection="1"/>
    <xf numFmtId="171" fontId="4" fillId="2" borderId="0" xfId="13" applyNumberFormat="1" applyFont="1" applyFill="1" applyBorder="1" applyProtection="1"/>
    <xf numFmtId="171" fontId="6" fillId="2" borderId="0" xfId="13" applyNumberFormat="1" applyFont="1" applyFill="1" applyBorder="1" applyProtection="1"/>
    <xf numFmtId="171" fontId="4" fillId="0" borderId="0" xfId="13" applyNumberFormat="1" applyFont="1" applyFill="1" applyBorder="1" applyProtection="1"/>
    <xf numFmtId="171" fontId="4" fillId="0" borderId="0" xfId="16" applyNumberFormat="1" applyFont="1" applyBorder="1" applyAlignment="1" applyProtection="1"/>
    <xf numFmtId="171" fontId="4" fillId="2" borderId="0" xfId="15" applyNumberFormat="1" applyFont="1" applyFill="1" applyAlignment="1" applyProtection="1"/>
    <xf numFmtId="171" fontId="4" fillId="0" borderId="0" xfId="18" applyNumberFormat="1" applyFont="1" applyBorder="1" applyAlignment="1" applyProtection="1">
      <protection locked="0"/>
    </xf>
    <xf numFmtId="171" fontId="4" fillId="2" borderId="0" xfId="13" applyNumberFormat="1" applyFont="1" applyFill="1" applyAlignment="1" applyProtection="1"/>
    <xf numFmtId="171" fontId="19" fillId="2" borderId="0" xfId="13" applyNumberFormat="1" applyFont="1" applyFill="1" applyAlignment="1" applyProtection="1"/>
    <xf numFmtId="171" fontId="10" fillId="0" borderId="0" xfId="19" applyNumberFormat="1" applyFont="1"/>
    <xf numFmtId="171" fontId="8" fillId="0" borderId="0" xfId="11" applyNumberFormat="1" applyFont="1" applyAlignment="1" applyProtection="1">
      <alignment horizontal="right"/>
    </xf>
    <xf numFmtId="171" fontId="4" fillId="0" borderId="0" xfId="11" applyNumberFormat="1" applyFont="1" applyBorder="1" applyAlignment="1" applyProtection="1">
      <alignment horizontal="right"/>
      <protection locked="0"/>
    </xf>
    <xf numFmtId="171" fontId="4" fillId="0" borderId="0" xfId="11" applyNumberFormat="1" applyFont="1" applyAlignment="1" applyProtection="1">
      <alignment wrapText="1"/>
    </xf>
    <xf numFmtId="171" fontId="6" fillId="0" borderId="0" xfId="11" applyNumberFormat="1" applyFont="1" applyAlignment="1" applyProtection="1">
      <alignment wrapText="1"/>
    </xf>
    <xf numFmtId="171" fontId="8" fillId="0" borderId="0" xfId="11" applyNumberFormat="1" applyFont="1" applyBorder="1" applyProtection="1"/>
    <xf numFmtId="171" fontId="9" fillId="0" borderId="0" xfId="11" applyNumberFormat="1" applyFont="1" applyProtection="1"/>
    <xf numFmtId="171" fontId="9" fillId="0" borderId="0" xfId="11" applyNumberFormat="1" applyFont="1" applyBorder="1" applyProtection="1"/>
    <xf numFmtId="171" fontId="5" fillId="0" borderId="0" xfId="11" applyNumberFormat="1" applyFont="1" applyBorder="1" applyProtection="1"/>
    <xf numFmtId="171" fontId="8" fillId="3" borderId="0" xfId="19" applyNumberFormat="1" applyFont="1" applyFill="1"/>
    <xf numFmtId="171" fontId="24" fillId="0" borderId="0" xfId="3" applyNumberFormat="1" applyFont="1" applyFill="1" applyBorder="1" applyAlignment="1" applyProtection="1">
      <protection locked="0"/>
    </xf>
    <xf numFmtId="171" fontId="4" fillId="0" borderId="0" xfId="3" applyNumberFormat="1" applyFont="1" applyFill="1" applyBorder="1" applyAlignment="1" applyProtection="1">
      <protection locked="0"/>
    </xf>
    <xf numFmtId="171" fontId="6" fillId="0" borderId="0" xfId="3" applyNumberFormat="1" applyFont="1" applyFill="1" applyBorder="1" applyAlignment="1" applyProtection="1">
      <alignment horizontal="right"/>
      <protection locked="0"/>
    </xf>
    <xf numFmtId="171" fontId="6" fillId="0" borderId="0" xfId="3" quotePrefix="1" applyNumberFormat="1" applyFont="1" applyFill="1" applyBorder="1" applyAlignment="1" applyProtection="1">
      <alignment horizontal="right"/>
      <protection locked="0"/>
    </xf>
    <xf numFmtId="171" fontId="8" fillId="0" borderId="0" xfId="3" applyNumberFormat="1" applyFont="1" applyBorder="1" applyProtection="1"/>
    <xf numFmtId="171" fontId="4" fillId="0" borderId="0" xfId="3" applyNumberFormat="1" applyFont="1" applyBorder="1" applyProtection="1"/>
    <xf numFmtId="171" fontId="4" fillId="0" borderId="0" xfId="3" quotePrefix="1" applyNumberFormat="1" applyFont="1" applyFill="1" applyBorder="1" applyAlignment="1" applyProtection="1">
      <alignment horizontal="right"/>
      <protection locked="0"/>
    </xf>
    <xf numFmtId="171" fontId="4" fillId="0" borderId="0" xfId="3" applyNumberFormat="1" applyFont="1" applyFill="1" applyBorder="1" applyAlignment="1" applyProtection="1">
      <alignment horizontal="right"/>
      <protection locked="0"/>
    </xf>
    <xf numFmtId="171" fontId="8" fillId="0" borderId="0" xfId="3" applyNumberFormat="1" applyFont="1" applyBorder="1" applyAlignment="1" applyProtection="1">
      <alignment horizontal="right"/>
    </xf>
    <xf numFmtId="171" fontId="9" fillId="0" borderId="0" xfId="3" applyNumberFormat="1" applyFont="1" applyBorder="1" applyProtection="1"/>
    <xf numFmtId="171" fontId="7" fillId="0" borderId="0" xfId="3" applyNumberFormat="1" applyFont="1" applyBorder="1" applyAlignment="1" applyProtection="1">
      <alignment horizontal="right"/>
    </xf>
    <xf numFmtId="171" fontId="4" fillId="0" borderId="0" xfId="3" applyNumberFormat="1" applyFont="1" applyBorder="1" applyAlignment="1" applyProtection="1">
      <alignment horizontal="right"/>
    </xf>
    <xf numFmtId="170" fontId="4" fillId="0" borderId="0" xfId="3" applyNumberFormat="1" applyFont="1" applyFill="1" applyBorder="1" applyAlignment="1" applyProtection="1">
      <alignment horizontal="right"/>
      <protection locked="0"/>
    </xf>
    <xf numFmtId="170" fontId="6" fillId="0" borderId="0" xfId="3" applyNumberFormat="1" applyFont="1" applyFill="1" applyBorder="1" applyAlignment="1" applyProtection="1">
      <alignment horizontal="right"/>
      <protection locked="0"/>
    </xf>
    <xf numFmtId="171" fontId="4" fillId="2" borderId="0" xfId="13" applyNumberFormat="1" applyFont="1" applyFill="1" applyAlignment="1" applyProtection="1">
      <alignment vertical="top"/>
    </xf>
    <xf numFmtId="171" fontId="6" fillId="0" borderId="0" xfId="19" applyNumberFormat="1" applyFont="1" applyBorder="1" applyAlignment="1" applyProtection="1">
      <alignment horizontal="right"/>
      <protection locked="0"/>
    </xf>
    <xf numFmtId="171" fontId="8" fillId="0" borderId="0" xfId="5" applyNumberFormat="1" applyFont="1" applyBorder="1" applyAlignment="1" applyProtection="1">
      <alignment horizontal="right"/>
    </xf>
    <xf numFmtId="171" fontId="9" fillId="0" borderId="0" xfId="5" applyNumberFormat="1" applyFont="1" applyBorder="1" applyAlignment="1" applyProtection="1">
      <alignment horizontal="right"/>
      <protection locked="0"/>
    </xf>
    <xf numFmtId="171" fontId="9" fillId="0" borderId="0" xfId="5" applyNumberFormat="1" applyFont="1" applyBorder="1" applyAlignment="1" applyProtection="1">
      <alignment horizontal="right"/>
    </xf>
    <xf numFmtId="171" fontId="9" fillId="0" borderId="0" xfId="1" applyNumberFormat="1" applyFont="1" applyBorder="1" applyProtection="1"/>
    <xf numFmtId="169" fontId="24" fillId="0" borderId="0" xfId="3" applyNumberFormat="1" applyFont="1" applyFill="1" applyBorder="1" applyAlignment="1" applyProtection="1">
      <protection locked="0"/>
    </xf>
    <xf numFmtId="171" fontId="6" fillId="0" borderId="0" xfId="3" applyNumberFormat="1" applyFont="1" applyFill="1" applyBorder="1" applyAlignment="1" applyProtection="1">
      <protection locked="0"/>
    </xf>
    <xf numFmtId="171" fontId="25" fillId="0" borderId="0" xfId="3" applyNumberFormat="1" applyFont="1" applyFill="1" applyBorder="1" applyAlignment="1" applyProtection="1">
      <protection locked="0"/>
    </xf>
    <xf numFmtId="169" fontId="4" fillId="0" borderId="0" xfId="11" applyNumberFormat="1" applyFont="1" applyAlignment="1" applyProtection="1">
      <alignment wrapText="1"/>
    </xf>
    <xf numFmtId="0" fontId="15" fillId="0" borderId="0" xfId="21" applyFont="1" applyAlignment="1" applyProtection="1">
      <protection locked="0"/>
    </xf>
    <xf numFmtId="169" fontId="8" fillId="0" borderId="2" xfId="20" applyNumberFormat="1" applyFont="1" applyBorder="1" applyAlignment="1" applyProtection="1">
      <alignment horizontal="left" indent="1"/>
    </xf>
    <xf numFmtId="169" fontId="8" fillId="0" borderId="2" xfId="20" applyNumberFormat="1" applyFont="1" applyBorder="1" applyAlignment="1" applyProtection="1">
      <alignment horizontal="center"/>
    </xf>
    <xf numFmtId="169" fontId="8" fillId="0" borderId="2" xfId="20" applyNumberFormat="1" applyFont="1" applyBorder="1" applyAlignment="1" applyProtection="1">
      <alignment horizontal="right"/>
      <protection locked="0"/>
    </xf>
    <xf numFmtId="0" fontId="27" fillId="4" borderId="0" xfId="19" applyFont="1" applyFill="1" applyBorder="1"/>
    <xf numFmtId="164" fontId="27" fillId="4" borderId="0" xfId="3" applyNumberFormat="1" applyFont="1" applyFill="1" applyBorder="1" applyAlignment="1" applyProtection="1">
      <alignment horizontal="left"/>
    </xf>
    <xf numFmtId="164" fontId="27" fillId="4" borderId="0" xfId="3" applyNumberFormat="1" applyFont="1" applyFill="1" applyBorder="1" applyAlignment="1" applyProtection="1">
      <alignment horizontal="right"/>
    </xf>
    <xf numFmtId="164" fontId="7" fillId="0" borderId="0" xfId="3" applyNumberFormat="1" applyFont="1" applyFill="1" applyBorder="1" applyAlignment="1" applyProtection="1">
      <alignment horizontal="left"/>
    </xf>
    <xf numFmtId="164" fontId="9" fillId="0" borderId="0" xfId="3" applyNumberFormat="1" applyFont="1" applyFill="1" applyBorder="1" applyProtection="1"/>
    <xf numFmtId="164" fontId="27" fillId="4" borderId="0" xfId="3" applyNumberFormat="1" applyFont="1" applyFill="1" applyBorder="1" applyProtection="1"/>
    <xf numFmtId="169" fontId="28" fillId="4" borderId="0" xfId="3" applyNumberFormat="1" applyFont="1" applyFill="1" applyBorder="1" applyAlignment="1" applyProtection="1">
      <alignment horizontal="right"/>
      <protection locked="0"/>
    </xf>
    <xf numFmtId="171" fontId="27" fillId="4" borderId="0" xfId="3" applyNumberFormat="1" applyFont="1" applyFill="1" applyBorder="1" applyAlignment="1" applyProtection="1">
      <alignment horizontal="right"/>
    </xf>
    <xf numFmtId="171" fontId="8" fillId="0" borderId="0" xfId="3" applyNumberFormat="1" applyFont="1" applyFill="1" applyBorder="1" applyProtection="1"/>
    <xf numFmtId="164" fontId="5" fillId="0" borderId="0" xfId="3" applyNumberFormat="1" applyFont="1" applyFill="1" applyBorder="1" applyProtection="1"/>
    <xf numFmtId="164" fontId="9" fillId="0" borderId="2" xfId="3" applyNumberFormat="1" applyFont="1" applyBorder="1" applyAlignment="1" applyProtection="1">
      <alignment horizontal="left"/>
    </xf>
    <xf numFmtId="171" fontId="6" fillId="0" borderId="2" xfId="3" applyNumberFormat="1" applyFont="1" applyFill="1" applyBorder="1" applyAlignment="1" applyProtection="1">
      <alignment horizontal="right"/>
      <protection locked="0"/>
    </xf>
    <xf numFmtId="171" fontId="6" fillId="0" borderId="2" xfId="3" quotePrefix="1" applyNumberFormat="1" applyFont="1" applyFill="1" applyBorder="1" applyAlignment="1" applyProtection="1">
      <alignment horizontal="right"/>
      <protection locked="0"/>
    </xf>
    <xf numFmtId="164" fontId="4" fillId="0" borderId="2" xfId="3" applyNumberFormat="1" applyFont="1" applyBorder="1" applyProtection="1"/>
    <xf numFmtId="0" fontId="8" fillId="0" borderId="2" xfId="19" applyFont="1" applyBorder="1"/>
    <xf numFmtId="168" fontId="9" fillId="0" borderId="2" xfId="3" applyNumberFormat="1" applyFont="1" applyBorder="1" applyAlignment="1" applyProtection="1">
      <alignment horizontal="right"/>
      <protection locked="0"/>
    </xf>
    <xf numFmtId="49" fontId="9" fillId="0" borderId="2" xfId="3" applyNumberFormat="1" applyFont="1" applyBorder="1" applyAlignment="1" applyProtection="1">
      <alignment horizontal="right"/>
      <protection locked="0"/>
    </xf>
    <xf numFmtId="164" fontId="8" fillId="0" borderId="2" xfId="9" applyNumberFormat="1" applyFont="1" applyBorder="1" applyAlignment="1" applyProtection="1">
      <alignment horizontal="left"/>
    </xf>
    <xf numFmtId="171" fontId="8" fillId="0" borderId="2" xfId="9" applyNumberFormat="1" applyFont="1" applyBorder="1" applyProtection="1"/>
    <xf numFmtId="171" fontId="8" fillId="0" borderId="2" xfId="19" applyNumberFormat="1" applyFont="1" applyBorder="1"/>
    <xf numFmtId="164" fontId="30" fillId="4" borderId="0" xfId="10" applyNumberFormat="1" applyFont="1" applyFill="1" applyBorder="1" applyAlignment="1" applyProtection="1">
      <alignment horizontal="left"/>
    </xf>
    <xf numFmtId="164" fontId="30" fillId="4" borderId="0" xfId="10" applyNumberFormat="1" applyFont="1" applyFill="1" applyBorder="1" applyProtection="1"/>
    <xf numFmtId="164" fontId="27" fillId="4" borderId="0" xfId="11" applyNumberFormat="1" applyFont="1" applyFill="1" applyBorder="1" applyAlignment="1" applyProtection="1">
      <alignment horizontal="left"/>
    </xf>
    <xf numFmtId="164" fontId="27" fillId="4" borderId="0" xfId="11" applyNumberFormat="1" applyFont="1" applyFill="1" applyBorder="1" applyAlignment="1" applyProtection="1">
      <alignment horizontal="right"/>
    </xf>
    <xf numFmtId="164" fontId="9" fillId="0" borderId="2" xfId="11" applyNumberFormat="1" applyFont="1" applyBorder="1" applyAlignment="1" applyProtection="1">
      <alignment horizontal="left"/>
    </xf>
    <xf numFmtId="168" fontId="6" fillId="0" borderId="2" xfId="11" applyNumberFormat="1" applyFont="1" applyBorder="1" applyAlignment="1" applyProtection="1">
      <alignment horizontal="right"/>
      <protection locked="0"/>
    </xf>
    <xf numFmtId="171" fontId="6" fillId="0" borderId="2" xfId="11" applyNumberFormat="1" applyFont="1" applyBorder="1" applyAlignment="1" applyProtection="1">
      <alignment horizontal="right"/>
      <protection locked="0"/>
    </xf>
    <xf numFmtId="1" fontId="27" fillId="4" borderId="0" xfId="11" applyNumberFormat="1" applyFont="1" applyFill="1" applyBorder="1" applyProtection="1"/>
    <xf numFmtId="171" fontId="27" fillId="4" borderId="0" xfId="11" applyNumberFormat="1" applyFont="1" applyFill="1" applyBorder="1" applyProtection="1"/>
    <xf numFmtId="164" fontId="8" fillId="0" borderId="2" xfId="11" applyNumberFormat="1" applyFont="1" applyBorder="1" applyProtection="1"/>
    <xf numFmtId="164" fontId="8" fillId="0" borderId="2" xfId="11" applyNumberFormat="1" applyFont="1" applyBorder="1" applyAlignment="1" applyProtection="1">
      <alignment horizontal="right"/>
    </xf>
    <xf numFmtId="164" fontId="4" fillId="0" borderId="2" xfId="11" applyNumberFormat="1" applyFont="1" applyBorder="1" applyProtection="1"/>
    <xf numFmtId="164" fontId="27" fillId="4" borderId="0" xfId="13" applyNumberFormat="1" applyFont="1" applyFill="1" applyBorder="1" applyAlignment="1" applyProtection="1">
      <alignment horizontal="left"/>
    </xf>
    <xf numFmtId="164" fontId="27" fillId="4" borderId="0" xfId="13" applyNumberFormat="1" applyFont="1" applyFill="1" applyBorder="1" applyAlignment="1" applyProtection="1">
      <alignment horizontal="center"/>
    </xf>
    <xf numFmtId="171" fontId="27" fillId="4" borderId="0" xfId="13" applyNumberFormat="1" applyFont="1" applyFill="1" applyBorder="1" applyProtection="1"/>
    <xf numFmtId="164" fontId="6" fillId="0" borderId="0" xfId="13" applyNumberFormat="1" applyFont="1" applyFill="1" applyBorder="1" applyProtection="1"/>
    <xf numFmtId="164" fontId="28" fillId="4" borderId="0" xfId="13" applyNumberFormat="1" applyFont="1" applyFill="1" applyBorder="1" applyProtection="1"/>
    <xf numFmtId="171" fontId="6" fillId="0" borderId="0" xfId="13" applyNumberFormat="1" applyFont="1" applyFill="1" applyBorder="1" applyProtection="1"/>
    <xf numFmtId="171" fontId="28" fillId="4" borderId="0" xfId="13" applyNumberFormat="1" applyFont="1" applyFill="1" applyBorder="1" applyProtection="1"/>
    <xf numFmtId="164" fontId="4" fillId="2" borderId="2" xfId="11" applyNumberFormat="1" applyFont="1" applyFill="1" applyBorder="1" applyAlignment="1" applyProtection="1">
      <alignment horizontal="left"/>
    </xf>
    <xf numFmtId="164" fontId="4" fillId="2" borderId="2" xfId="11" applyNumberFormat="1" applyFont="1" applyFill="1" applyBorder="1" applyAlignment="1" applyProtection="1">
      <alignment horizontal="center"/>
    </xf>
    <xf numFmtId="171" fontId="4" fillId="2" borderId="2" xfId="13" applyNumberFormat="1" applyFont="1" applyFill="1" applyBorder="1" applyAlignment="1" applyProtection="1"/>
    <xf numFmtId="164" fontId="4" fillId="2" borderId="2" xfId="13" applyNumberFormat="1" applyFont="1" applyFill="1" applyBorder="1" applyAlignment="1" applyProtection="1">
      <alignment horizontal="left"/>
    </xf>
    <xf numFmtId="164" fontId="4" fillId="2" borderId="2" xfId="13" applyNumberFormat="1" applyFont="1" applyFill="1" applyBorder="1" applyAlignment="1" applyProtection="1">
      <alignment horizontal="center"/>
    </xf>
    <xf numFmtId="0" fontId="8" fillId="0" borderId="2" xfId="19" applyFont="1" applyBorder="1" applyAlignment="1">
      <alignment horizontal="center"/>
    </xf>
    <xf numFmtId="169" fontId="4" fillId="2" borderId="2" xfId="13" applyNumberFormat="1" applyFont="1" applyFill="1" applyBorder="1" applyAlignment="1" applyProtection="1">
      <alignment vertical="center"/>
      <protection locked="0"/>
    </xf>
    <xf numFmtId="164" fontId="6" fillId="2" borderId="2" xfId="13" applyNumberFormat="1" applyFont="1" applyFill="1" applyBorder="1" applyAlignment="1" applyProtection="1">
      <alignment vertical="center"/>
    </xf>
    <xf numFmtId="164" fontId="27" fillId="4" borderId="0" xfId="18" applyNumberFormat="1" applyFont="1" applyFill="1" applyBorder="1" applyAlignment="1" applyProtection="1">
      <alignment horizontal="right"/>
    </xf>
    <xf numFmtId="169" fontId="27" fillId="4" borderId="0" xfId="18" applyNumberFormat="1" applyFont="1" applyFill="1" applyBorder="1" applyAlignment="1" applyProtection="1">
      <alignment horizontal="right"/>
    </xf>
    <xf numFmtId="164" fontId="27" fillId="4" borderId="0" xfId="18" applyNumberFormat="1" applyFont="1" applyFill="1" applyBorder="1" applyAlignment="1" applyProtection="1">
      <alignment horizontal="left"/>
    </xf>
    <xf numFmtId="169" fontId="8" fillId="0" borderId="0" xfId="18" applyNumberFormat="1" applyFont="1" applyFill="1" applyBorder="1" applyProtection="1"/>
    <xf numFmtId="164" fontId="27" fillId="4" borderId="0" xfId="18" applyNumberFormat="1" applyFont="1" applyFill="1" applyBorder="1" applyAlignment="1" applyProtection="1">
      <alignment horizontal="center"/>
    </xf>
    <xf numFmtId="169" fontId="27" fillId="4" borderId="0" xfId="18" applyNumberFormat="1" applyFont="1" applyFill="1" applyBorder="1" applyAlignment="1" applyProtection="1">
      <alignment horizontal="left"/>
    </xf>
    <xf numFmtId="164" fontId="9" fillId="0" borderId="2" xfId="18" applyNumberFormat="1" applyFont="1" applyBorder="1" applyAlignment="1" applyProtection="1">
      <alignment horizontal="left"/>
    </xf>
    <xf numFmtId="171" fontId="27" fillId="4" borderId="0" xfId="19" applyNumberFormat="1" applyFont="1" applyFill="1"/>
    <xf numFmtId="171" fontId="27" fillId="4" borderId="0" xfId="19" applyNumberFormat="1" applyFont="1" applyFill="1" applyBorder="1" applyAlignment="1" applyProtection="1">
      <alignment horizontal="right"/>
    </xf>
    <xf numFmtId="0" fontId="27" fillId="4" borderId="0" xfId="19" applyNumberFormat="1" applyFont="1" applyFill="1" applyBorder="1" applyAlignment="1" applyProtection="1">
      <alignment horizontal="left"/>
    </xf>
    <xf numFmtId="0" fontId="27" fillId="4" borderId="0" xfId="19" applyNumberFormat="1" applyFont="1" applyFill="1" applyBorder="1" applyAlignment="1" applyProtection="1">
      <alignment horizontal="right"/>
    </xf>
    <xf numFmtId="0" fontId="9" fillId="0" borderId="0" xfId="19" applyNumberFormat="1" applyFont="1" applyFill="1" applyBorder="1" applyAlignment="1" applyProtection="1">
      <alignment horizontal="left"/>
    </xf>
    <xf numFmtId="0" fontId="4" fillId="0" borderId="0" xfId="19" applyFont="1" applyFill="1" applyBorder="1" applyProtection="1"/>
    <xf numFmtId="171" fontId="4" fillId="0" borderId="0" xfId="19" applyNumberFormat="1" applyFont="1" applyFill="1" applyBorder="1" applyProtection="1"/>
    <xf numFmtId="171" fontId="27" fillId="4" borderId="0" xfId="19" applyNumberFormat="1" applyFont="1" applyFill="1" applyBorder="1"/>
    <xf numFmtId="0" fontId="9" fillId="0" borderId="2" xfId="19" applyNumberFormat="1" applyFont="1" applyBorder="1" applyAlignment="1" applyProtection="1">
      <alignment horizontal="left"/>
    </xf>
    <xf numFmtId="0" fontId="8" fillId="0" borderId="2" xfId="19" applyNumberFormat="1" applyFont="1" applyBorder="1" applyAlignment="1" applyProtection="1">
      <alignment horizontal="right"/>
    </xf>
    <xf numFmtId="0" fontId="8" fillId="0" borderId="2" xfId="19" applyNumberFormat="1" applyFont="1" applyBorder="1" applyProtection="1"/>
    <xf numFmtId="164" fontId="8" fillId="0" borderId="2" xfId="9" applyNumberFormat="1" applyFont="1" applyBorder="1" applyProtection="1"/>
    <xf numFmtId="164" fontId="27" fillId="4" borderId="0" xfId="1" applyNumberFormat="1" applyFont="1" applyFill="1" applyBorder="1" applyAlignment="1" applyProtection="1">
      <alignment horizontal="right"/>
    </xf>
    <xf numFmtId="164" fontId="27" fillId="4" borderId="0" xfId="1" applyNumberFormat="1" applyFont="1" applyFill="1" applyProtection="1"/>
    <xf numFmtId="164" fontId="27" fillId="4" borderId="0" xfId="17" applyNumberFormat="1" applyFont="1" applyFill="1" applyBorder="1" applyAlignment="1" applyProtection="1">
      <alignment horizontal="left"/>
    </xf>
    <xf numFmtId="164" fontId="9" fillId="0" borderId="2" xfId="1" applyNumberFormat="1" applyFont="1" applyBorder="1" applyAlignment="1" applyProtection="1">
      <alignment horizontal="left"/>
    </xf>
    <xf numFmtId="169" fontId="9" fillId="0" borderId="2" xfId="1" applyNumberFormat="1" applyFont="1" applyBorder="1" applyProtection="1"/>
    <xf numFmtId="171" fontId="9" fillId="0" borderId="2" xfId="1" applyNumberFormat="1" applyFont="1" applyBorder="1" applyProtection="1"/>
    <xf numFmtId="171" fontId="9" fillId="0" borderId="2" xfId="1" applyNumberFormat="1" applyFont="1" applyBorder="1" applyAlignment="1" applyProtection="1">
      <alignment horizontal="right"/>
    </xf>
    <xf numFmtId="171" fontId="9" fillId="0" borderId="2" xfId="1" applyNumberFormat="1" applyFont="1" applyBorder="1" applyAlignment="1" applyProtection="1">
      <alignment horizontal="right"/>
      <protection locked="0"/>
    </xf>
    <xf numFmtId="171" fontId="27" fillId="4" borderId="0" xfId="1" applyNumberFormat="1" applyFont="1" applyFill="1" applyProtection="1"/>
    <xf numFmtId="164" fontId="27" fillId="4" borderId="0" xfId="5" applyNumberFormat="1" applyFont="1" applyFill="1" applyBorder="1" applyAlignment="1" applyProtection="1">
      <alignment horizontal="left"/>
    </xf>
    <xf numFmtId="164" fontId="27" fillId="4" borderId="0" xfId="5" applyNumberFormat="1" applyFont="1" applyFill="1" applyBorder="1" applyAlignment="1" applyProtection="1">
      <alignment horizontal="right"/>
    </xf>
    <xf numFmtId="171" fontId="27" fillId="4" borderId="0" xfId="5" applyNumberFormat="1" applyFont="1" applyFill="1" applyBorder="1" applyProtection="1"/>
    <xf numFmtId="171" fontId="27" fillId="4" borderId="0" xfId="5" applyNumberFormat="1" applyFont="1" applyFill="1" applyBorder="1" applyAlignment="1" applyProtection="1">
      <alignment horizontal="right"/>
    </xf>
    <xf numFmtId="171" fontId="27" fillId="4" borderId="0" xfId="2" applyNumberFormat="1" applyFont="1" applyFill="1" applyBorder="1" applyAlignment="1" applyProtection="1">
      <alignment horizontal="right"/>
    </xf>
    <xf numFmtId="164" fontId="9" fillId="0" borderId="2" xfId="5" applyNumberFormat="1" applyFont="1" applyBorder="1" applyAlignment="1" applyProtection="1">
      <alignment horizontal="left"/>
    </xf>
    <xf numFmtId="165" fontId="9" fillId="0" borderId="2" xfId="5" applyNumberFormat="1" applyFont="1" applyBorder="1" applyProtection="1"/>
    <xf numFmtId="164" fontId="4" fillId="0" borderId="2" xfId="1" applyNumberFormat="1" applyFont="1" applyBorder="1" applyProtection="1"/>
    <xf numFmtId="164" fontId="8" fillId="0" borderId="2" xfId="5" applyNumberFormat="1" applyFont="1" applyBorder="1" applyProtection="1"/>
    <xf numFmtId="165" fontId="8" fillId="0" borderId="2" xfId="5" applyNumberFormat="1" applyFont="1" applyBorder="1" applyProtection="1"/>
    <xf numFmtId="164" fontId="27" fillId="4" borderId="0" xfId="5" applyNumberFormat="1" applyFont="1" applyFill="1" applyBorder="1" applyProtection="1"/>
    <xf numFmtId="164" fontId="27" fillId="4" borderId="0" xfId="1" applyNumberFormat="1" applyFont="1" applyFill="1" applyBorder="1" applyProtection="1"/>
    <xf numFmtId="164" fontId="28" fillId="4" borderId="0" xfId="5" applyNumberFormat="1" applyFont="1" applyFill="1" applyBorder="1" applyProtection="1"/>
    <xf numFmtId="164" fontId="28" fillId="4" borderId="0" xfId="5" applyNumberFormat="1" applyFont="1" applyFill="1" applyBorder="1" applyAlignment="1" applyProtection="1">
      <alignment horizontal="right"/>
    </xf>
    <xf numFmtId="164" fontId="27" fillId="4" borderId="0" xfId="2" applyNumberFormat="1" applyFont="1" applyFill="1" applyBorder="1" applyAlignment="1" applyProtection="1">
      <alignment horizontal="right"/>
    </xf>
    <xf numFmtId="164" fontId="8" fillId="0" borderId="2" xfId="5" applyNumberFormat="1" applyFont="1" applyBorder="1" applyAlignment="1" applyProtection="1">
      <alignment horizontal="left"/>
    </xf>
    <xf numFmtId="171" fontId="8" fillId="0" borderId="2" xfId="5" applyNumberFormat="1" applyFont="1" applyBorder="1" applyAlignment="1" applyProtection="1">
      <alignment horizontal="left"/>
    </xf>
    <xf numFmtId="171" fontId="4" fillId="0" borderId="2" xfId="7" applyNumberFormat="1" applyFont="1" applyBorder="1" applyProtection="1"/>
    <xf numFmtId="164" fontId="27" fillId="4" borderId="0" xfId="7" applyNumberFormat="1" applyFont="1" applyFill="1" applyBorder="1" applyProtection="1"/>
    <xf numFmtId="164" fontId="8" fillId="0" borderId="2" xfId="7" applyNumberFormat="1" applyFont="1" applyBorder="1" applyProtection="1"/>
    <xf numFmtId="164" fontId="8" fillId="0" borderId="2" xfId="7" applyNumberFormat="1" applyFont="1" applyBorder="1" applyAlignment="1" applyProtection="1">
      <alignment horizontal="right"/>
    </xf>
    <xf numFmtId="171" fontId="8" fillId="0" borderId="0" xfId="7" applyNumberFormat="1" applyFont="1" applyFill="1" applyBorder="1" applyProtection="1"/>
    <xf numFmtId="171" fontId="27" fillId="4" borderId="0" xfId="7" applyNumberFormat="1" applyFont="1" applyFill="1" applyBorder="1" applyProtection="1"/>
    <xf numFmtId="2" fontId="28" fillId="4" borderId="0" xfId="20" applyNumberFormat="1" applyFont="1" applyFill="1" applyAlignment="1" applyProtection="1">
      <alignment horizontal="left"/>
    </xf>
    <xf numFmtId="2" fontId="27" fillId="4" borderId="0" xfId="20" applyNumberFormat="1" applyFont="1" applyFill="1" applyAlignment="1" applyProtection="1">
      <alignment horizontal="center"/>
    </xf>
    <xf numFmtId="0" fontId="27" fillId="4" borderId="0" xfId="19" applyFont="1" applyFill="1"/>
    <xf numFmtId="169" fontId="27" fillId="4" borderId="0" xfId="20" applyNumberFormat="1" applyFont="1" applyFill="1" applyAlignment="1" applyProtection="1">
      <alignment horizontal="center"/>
    </xf>
    <xf numFmtId="169" fontId="28" fillId="4" borderId="0" xfId="20" applyNumberFormat="1" applyFont="1" applyFill="1" applyAlignment="1" applyProtection="1">
      <alignment horizontal="left"/>
    </xf>
    <xf numFmtId="164" fontId="28" fillId="4" borderId="0" xfId="9" applyNumberFormat="1" applyFont="1" applyFill="1" applyBorder="1" applyAlignment="1" applyProtection="1">
      <alignment horizontal="left"/>
    </xf>
    <xf numFmtId="171" fontId="28" fillId="4" borderId="0" xfId="9" applyNumberFormat="1" applyFont="1" applyFill="1" applyBorder="1" applyAlignment="1" applyProtection="1"/>
    <xf numFmtId="164" fontId="28" fillId="4" borderId="0" xfId="11" applyNumberFormat="1" applyFont="1" applyFill="1" applyAlignment="1" applyProtection="1">
      <alignment horizontal="left"/>
    </xf>
    <xf numFmtId="171" fontId="28" fillId="4" borderId="0" xfId="11" applyNumberFormat="1" applyFont="1" applyFill="1" applyProtection="1"/>
    <xf numFmtId="171" fontId="28" fillId="4" borderId="0" xfId="13" applyNumberFormat="1" applyFont="1" applyFill="1" applyProtection="1"/>
    <xf numFmtId="164" fontId="28" fillId="4" borderId="0" xfId="15" applyNumberFormat="1" applyFont="1" applyFill="1" applyBorder="1" applyAlignment="1" applyProtection="1">
      <alignment horizontal="left"/>
    </xf>
    <xf numFmtId="164" fontId="28" fillId="4" borderId="0" xfId="15" applyNumberFormat="1" applyFont="1" applyFill="1" applyAlignment="1" applyProtection="1">
      <alignment horizontal="left"/>
    </xf>
    <xf numFmtId="164" fontId="28" fillId="4" borderId="0" xfId="9" applyNumberFormat="1" applyFont="1" applyFill="1" applyAlignment="1" applyProtection="1">
      <alignment horizontal="left"/>
    </xf>
    <xf numFmtId="164" fontId="28" fillId="4" borderId="0" xfId="13" applyNumberFormat="1" applyFont="1" applyFill="1" applyAlignment="1" applyProtection="1">
      <alignment horizontal="left"/>
    </xf>
    <xf numFmtId="171" fontId="28" fillId="4" borderId="0" xfId="13" applyNumberFormat="1" applyFont="1" applyFill="1" applyAlignment="1" applyProtection="1"/>
    <xf numFmtId="169" fontId="4" fillId="0" borderId="0" xfId="19" applyNumberFormat="1" applyFont="1" applyBorder="1" applyAlignment="1" applyProtection="1">
      <alignment horizontal="right"/>
      <protection locked="0"/>
    </xf>
    <xf numFmtId="164" fontId="30" fillId="4" borderId="0" xfId="1" applyNumberFormat="1" applyFont="1" applyFill="1" applyBorder="1" applyProtection="1"/>
    <xf numFmtId="0" fontId="8" fillId="0" borderId="0" xfId="19" applyFont="1" applyAlignment="1">
      <alignment horizontal="left"/>
    </xf>
    <xf numFmtId="1" fontId="8" fillId="0" borderId="0" xfId="19" applyNumberFormat="1" applyFont="1"/>
    <xf numFmtId="1" fontId="4" fillId="0" borderId="0" xfId="11" applyNumberFormat="1" applyFont="1" applyProtection="1"/>
    <xf numFmtId="171" fontId="4" fillId="0" borderId="0" xfId="11" applyNumberFormat="1" applyFont="1" applyFill="1" applyProtection="1"/>
    <xf numFmtId="0" fontId="8" fillId="0" borderId="0" xfId="19" applyNumberFormat="1" applyFont="1" applyBorder="1" applyAlignment="1" applyProtection="1">
      <alignment horizontal="right"/>
    </xf>
    <xf numFmtId="0" fontId="8" fillId="0" borderId="0" xfId="19" applyNumberFormat="1" applyFont="1" applyBorder="1" applyProtection="1"/>
    <xf numFmtId="0" fontId="8" fillId="0" borderId="0" xfId="19" applyFont="1" applyAlignment="1">
      <alignment horizontal="center"/>
    </xf>
    <xf numFmtId="167" fontId="24" fillId="0" borderId="0" xfId="3" applyNumberFormat="1" applyFont="1" applyFill="1" applyBorder="1" applyAlignment="1" applyProtection="1">
      <protection locked="0"/>
    </xf>
    <xf numFmtId="0" fontId="8" fillId="0" borderId="0" xfId="19" applyFont="1" applyAlignment="1">
      <alignment horizontal="center"/>
    </xf>
    <xf numFmtId="171" fontId="6" fillId="0" borderId="0" xfId="11" applyNumberFormat="1" applyFont="1" applyAlignment="1" applyProtection="1">
      <alignment horizontal="right"/>
    </xf>
    <xf numFmtId="169" fontId="4" fillId="0" borderId="0" xfId="7" applyNumberFormat="1" applyFont="1" applyBorder="1" applyProtection="1"/>
    <xf numFmtId="0" fontId="8" fillId="0" borderId="0" xfId="19" applyFont="1" applyAlignment="1">
      <alignment horizontal="center"/>
    </xf>
    <xf numFmtId="0" fontId="9" fillId="0" borderId="0" xfId="19" applyFont="1" applyFill="1"/>
    <xf numFmtId="169" fontId="9" fillId="0" borderId="0" xfId="18" applyNumberFormat="1" applyFont="1" applyFill="1" applyProtection="1"/>
    <xf numFmtId="169" fontId="27" fillId="0" borderId="0" xfId="18" applyNumberFormat="1" applyFont="1" applyFill="1" applyBorder="1" applyAlignment="1" applyProtection="1">
      <alignment horizontal="right"/>
    </xf>
    <xf numFmtId="169" fontId="27" fillId="0" borderId="0" xfId="19" applyNumberFormat="1" applyFont="1" applyFill="1" applyBorder="1" applyAlignment="1" applyProtection="1">
      <alignment horizontal="right"/>
    </xf>
    <xf numFmtId="171" fontId="9" fillId="0" borderId="0" xfId="18" applyNumberFormat="1" applyFont="1" applyFill="1" applyBorder="1" applyAlignment="1" applyProtection="1">
      <alignment horizontal="right"/>
      <protection locked="0"/>
    </xf>
    <xf numFmtId="171" fontId="27" fillId="0" borderId="0" xfId="9" applyNumberFormat="1" applyFont="1" applyFill="1" applyBorder="1" applyProtection="1"/>
    <xf numFmtId="171" fontId="27" fillId="0" borderId="0" xfId="19" applyNumberFormat="1" applyFont="1" applyFill="1" applyBorder="1" applyAlignment="1" applyProtection="1">
      <alignment horizontal="right"/>
    </xf>
    <xf numFmtId="171" fontId="8" fillId="0" borderId="0" xfId="9" applyNumberFormat="1" applyFont="1" applyFill="1" applyBorder="1" applyAlignment="1" applyProtection="1">
      <alignment horizontal="right"/>
    </xf>
    <xf numFmtId="0" fontId="8" fillId="0" borderId="0" xfId="19" applyFont="1" applyFill="1" applyBorder="1"/>
    <xf numFmtId="0" fontId="8" fillId="0" borderId="0" xfId="19" applyFont="1" applyFill="1"/>
    <xf numFmtId="2" fontId="4" fillId="0" borderId="0" xfId="19" applyNumberFormat="1" applyFont="1" applyFill="1" applyBorder="1" applyAlignment="1" applyProtection="1">
      <alignment horizontal="right"/>
      <protection locked="0"/>
    </xf>
    <xf numFmtId="2" fontId="6" fillId="0" borderId="0" xfId="19" applyNumberFormat="1" applyFont="1" applyFill="1" applyBorder="1" applyAlignment="1" applyProtection="1">
      <alignment horizontal="right"/>
      <protection locked="0"/>
    </xf>
    <xf numFmtId="0" fontId="4" fillId="0" borderId="0" xfId="0" applyFont="1" applyBorder="1" applyAlignment="1">
      <alignment horizontal="right"/>
    </xf>
    <xf numFmtId="0" fontId="28" fillId="4" borderId="0" xfId="0" applyFont="1" applyFill="1"/>
    <xf numFmtId="0" fontId="28" fillId="4" borderId="0" xfId="0" applyFont="1" applyFill="1" applyAlignment="1">
      <alignment horizontal="right"/>
    </xf>
    <xf numFmtId="0" fontId="28" fillId="4" borderId="0" xfId="0" applyFont="1" applyFill="1" applyAlignment="1">
      <alignment horizontal="right" wrapText="1"/>
    </xf>
    <xf numFmtId="0" fontId="4" fillId="0" borderId="0" xfId="0" applyFont="1"/>
    <xf numFmtId="169" fontId="28" fillId="4" borderId="0" xfId="0" applyNumberFormat="1" applyFont="1" applyFill="1" applyAlignment="1">
      <alignment horizontal="right"/>
    </xf>
    <xf numFmtId="169" fontId="4" fillId="0" borderId="0" xfId="0" applyNumberFormat="1" applyFont="1" applyAlignment="1">
      <alignment horizontal="right"/>
    </xf>
    <xf numFmtId="0" fontId="4" fillId="0" borderId="0" xfId="0" applyFont="1" applyBorder="1"/>
    <xf numFmtId="169" fontId="4" fillId="0" borderId="0" xfId="0" applyNumberFormat="1" applyFont="1" applyBorder="1" applyAlignment="1">
      <alignment horizontal="right"/>
    </xf>
    <xf numFmtId="0" fontId="28" fillId="4" borderId="2" xfId="0" applyFont="1" applyFill="1" applyBorder="1"/>
    <xf numFmtId="169" fontId="28" fillId="4" borderId="2" xfId="0" applyNumberFormat="1" applyFont="1" applyFill="1" applyBorder="1" applyAlignment="1">
      <alignment horizontal="right"/>
    </xf>
    <xf numFmtId="169" fontId="0" fillId="0" borderId="0" xfId="0" applyNumberFormat="1" applyBorder="1" applyAlignment="1">
      <alignment horizontal="right"/>
    </xf>
    <xf numFmtId="0" fontId="8" fillId="0" borderId="0" xfId="19" applyFont="1" applyAlignment="1">
      <alignment horizontal="center"/>
    </xf>
    <xf numFmtId="166" fontId="28" fillId="4" borderId="0" xfId="20" applyNumberFormat="1" applyFont="1" applyFill="1" applyBorder="1" applyAlignment="1" applyProtection="1"/>
    <xf numFmtId="0" fontId="28" fillId="4" borderId="0" xfId="20" applyFont="1" applyFill="1" applyBorder="1" applyAlignment="1" applyProtection="1">
      <alignment horizontal="center"/>
    </xf>
    <xf numFmtId="1" fontId="28" fillId="4" borderId="0" xfId="20" applyNumberFormat="1" applyFont="1" applyFill="1" applyBorder="1" applyAlignment="1" applyProtection="1">
      <alignment horizontal="right"/>
    </xf>
    <xf numFmtId="164" fontId="28" fillId="4" borderId="0" xfId="5" applyNumberFormat="1" applyFont="1" applyFill="1" applyBorder="1" applyAlignment="1" applyProtection="1">
      <alignment horizontal="left"/>
    </xf>
    <xf numFmtId="164" fontId="28" fillId="4" borderId="4" xfId="5" applyNumberFormat="1" applyFont="1" applyFill="1" applyBorder="1" applyAlignment="1" applyProtection="1"/>
    <xf numFmtId="164" fontId="28" fillId="4" borderId="0" xfId="1" applyNumberFormat="1" applyFont="1" applyFill="1" applyBorder="1" applyAlignment="1" applyProtection="1">
      <alignment horizontal="right"/>
    </xf>
    <xf numFmtId="164" fontId="28" fillId="4" borderId="0" xfId="1" applyNumberFormat="1" applyFont="1" applyFill="1" applyProtection="1"/>
    <xf numFmtId="164" fontId="28" fillId="4" borderId="0" xfId="1" applyNumberFormat="1" applyFont="1" applyFill="1" applyAlignment="1" applyProtection="1">
      <alignment horizontal="right"/>
    </xf>
    <xf numFmtId="164" fontId="28" fillId="4" borderId="0" xfId="1" applyNumberFormat="1" applyFont="1" applyFill="1" applyBorder="1" applyAlignment="1" applyProtection="1"/>
    <xf numFmtId="164" fontId="28" fillId="4" borderId="0" xfId="1" applyNumberFormat="1" applyFont="1" applyFill="1" applyBorder="1" applyAlignment="1" applyProtection="1">
      <alignment horizontal="center"/>
    </xf>
    <xf numFmtId="164" fontId="28" fillId="4" borderId="0" xfId="1" applyNumberFormat="1" applyFont="1" applyFill="1" applyBorder="1" applyProtection="1"/>
    <xf numFmtId="0" fontId="28" fillId="4" borderId="4" xfId="19" applyFont="1" applyFill="1" applyBorder="1"/>
    <xf numFmtId="164" fontId="28" fillId="4" borderId="4" xfId="1" applyNumberFormat="1" applyFont="1" applyFill="1" applyBorder="1" applyProtection="1"/>
    <xf numFmtId="164" fontId="28" fillId="4" borderId="4" xfId="1" applyNumberFormat="1" applyFont="1" applyFill="1" applyBorder="1" applyAlignment="1" applyProtection="1">
      <alignment horizontal="center"/>
    </xf>
    <xf numFmtId="164" fontId="28" fillId="4" borderId="0" xfId="18" applyNumberFormat="1" applyFont="1" applyFill="1" applyBorder="1" applyProtection="1"/>
    <xf numFmtId="164" fontId="28" fillId="4" borderId="0" xfId="18" applyNumberFormat="1" applyFont="1" applyFill="1" applyBorder="1" applyAlignment="1" applyProtection="1">
      <alignment horizontal="right"/>
    </xf>
    <xf numFmtId="169" fontId="28" fillId="4" borderId="0" xfId="18" applyNumberFormat="1" applyFont="1" applyFill="1" applyBorder="1" applyAlignment="1" applyProtection="1">
      <alignment horizontal="right"/>
    </xf>
    <xf numFmtId="164" fontId="28" fillId="4" borderId="0" xfId="13" applyNumberFormat="1" applyFont="1" applyFill="1" applyBorder="1" applyAlignment="1" applyProtection="1">
      <alignment horizontal="left"/>
    </xf>
    <xf numFmtId="1" fontId="28" fillId="4" borderId="0" xfId="13" applyNumberFormat="1" applyFont="1" applyFill="1" applyBorder="1" applyProtection="1"/>
    <xf numFmtId="0" fontId="28" fillId="4" borderId="0" xfId="19" applyFont="1" applyFill="1" applyBorder="1"/>
    <xf numFmtId="1" fontId="28" fillId="4" borderId="0" xfId="9" applyNumberFormat="1" applyFont="1" applyFill="1" applyBorder="1" applyAlignment="1" applyProtection="1"/>
    <xf numFmtId="164" fontId="28" fillId="4" borderId="0" xfId="3" applyNumberFormat="1" applyFont="1" applyFill="1" applyBorder="1" applyAlignment="1" applyProtection="1">
      <alignment horizontal="left"/>
    </xf>
    <xf numFmtId="164" fontId="28" fillId="4" borderId="0" xfId="3" applyNumberFormat="1" applyFont="1" applyFill="1" applyBorder="1" applyAlignment="1" applyProtection="1">
      <alignment horizontal="right"/>
    </xf>
    <xf numFmtId="2" fontId="8" fillId="4" borderId="0" xfId="20" applyNumberFormat="1" applyFont="1" applyFill="1" applyBorder="1" applyAlignment="1" applyProtection="1">
      <alignment horizontal="left"/>
    </xf>
    <xf numFmtId="2" fontId="8" fillId="4" borderId="0" xfId="20" applyNumberFormat="1" applyFont="1" applyFill="1" applyBorder="1" applyAlignment="1" applyProtection="1">
      <alignment horizontal="center"/>
    </xf>
    <xf numFmtId="2" fontId="8" fillId="4" borderId="0" xfId="20" applyNumberFormat="1" applyFont="1" applyFill="1" applyBorder="1" applyAlignment="1" applyProtection="1">
      <alignment horizontal="right"/>
    </xf>
    <xf numFmtId="0" fontId="10" fillId="4" borderId="0" xfId="20" applyFont="1" applyFill="1" applyBorder="1" applyProtection="1"/>
    <xf numFmtId="0" fontId="10" fillId="4" borderId="0" xfId="20" applyFont="1" applyFill="1" applyBorder="1" applyAlignment="1" applyProtection="1">
      <alignment horizontal="center"/>
    </xf>
    <xf numFmtId="167" fontId="10" fillId="4" borderId="0" xfId="20" applyNumberFormat="1" applyFont="1" applyFill="1" applyBorder="1" applyAlignment="1" applyProtection="1">
      <alignment horizontal="right"/>
    </xf>
    <xf numFmtId="164" fontId="7" fillId="4" borderId="0" xfId="5" applyNumberFormat="1" applyFont="1" applyFill="1" applyBorder="1" applyAlignment="1" applyProtection="1">
      <alignment horizontal="left"/>
    </xf>
    <xf numFmtId="164" fontId="9" fillId="4" borderId="0" xfId="5" applyNumberFormat="1" applyFont="1" applyFill="1" applyBorder="1" applyProtection="1"/>
    <xf numFmtId="164" fontId="8" fillId="4" borderId="0" xfId="5" applyNumberFormat="1" applyFont="1" applyFill="1" applyBorder="1" applyAlignment="1" applyProtection="1">
      <alignment horizontal="left"/>
    </xf>
    <xf numFmtId="164" fontId="8" fillId="4" borderId="0" xfId="5" applyNumberFormat="1" applyFont="1" applyFill="1" applyBorder="1" applyProtection="1"/>
    <xf numFmtId="164" fontId="9" fillId="4" borderId="0" xfId="1" applyNumberFormat="1" applyFont="1" applyFill="1" applyBorder="1" applyAlignment="1" applyProtection="1">
      <alignment horizontal="left"/>
    </xf>
    <xf numFmtId="164" fontId="9" fillId="4" borderId="0" xfId="1" applyNumberFormat="1" applyFont="1" applyFill="1" applyBorder="1" applyProtection="1"/>
    <xf numFmtId="164" fontId="9" fillId="4" borderId="0" xfId="1" applyNumberFormat="1" applyFont="1" applyFill="1" applyBorder="1" applyAlignment="1" applyProtection="1">
      <alignment horizontal="right"/>
    </xf>
    <xf numFmtId="164" fontId="7" fillId="4" borderId="0" xfId="1" applyNumberFormat="1" applyFont="1" applyFill="1" applyBorder="1" applyProtection="1"/>
    <xf numFmtId="164" fontId="8" fillId="4" borderId="0" xfId="1" applyNumberFormat="1" applyFont="1" applyFill="1" applyBorder="1" applyProtection="1"/>
    <xf numFmtId="164" fontId="8" fillId="4" borderId="0" xfId="18" applyNumberFormat="1" applyFont="1" applyFill="1" applyBorder="1" applyProtection="1"/>
    <xf numFmtId="164" fontId="8" fillId="4" borderId="0" xfId="18" applyNumberFormat="1" applyFont="1" applyFill="1" applyBorder="1" applyAlignment="1" applyProtection="1">
      <alignment horizontal="center"/>
    </xf>
    <xf numFmtId="169" fontId="8" fillId="4" borderId="0" xfId="18" applyNumberFormat="1" applyFont="1" applyFill="1" applyBorder="1" applyProtection="1"/>
    <xf numFmtId="164" fontId="4" fillId="4" borderId="0" xfId="13" applyNumberFormat="1" applyFont="1" applyFill="1" applyBorder="1" applyProtection="1"/>
    <xf numFmtId="164" fontId="6" fillId="4" borderId="0" xfId="13" applyNumberFormat="1" applyFont="1" applyFill="1" applyBorder="1" applyProtection="1"/>
    <xf numFmtId="0" fontId="8" fillId="4" borderId="0" xfId="19" applyFont="1" applyFill="1"/>
    <xf numFmtId="164" fontId="4" fillId="4" borderId="0" xfId="13" applyNumberFormat="1" applyFont="1" applyFill="1" applyBorder="1" applyAlignment="1" applyProtection="1">
      <alignment horizontal="center"/>
    </xf>
    <xf numFmtId="164" fontId="7" fillId="4" borderId="0" xfId="11" applyNumberFormat="1" applyFont="1" applyFill="1" applyBorder="1" applyAlignment="1" applyProtection="1">
      <alignment horizontal="left"/>
    </xf>
    <xf numFmtId="164" fontId="9" fillId="4" borderId="0" xfId="11" applyNumberFormat="1" applyFont="1" applyFill="1" applyBorder="1" applyProtection="1"/>
    <xf numFmtId="164" fontId="8" fillId="4" borderId="0" xfId="11" applyNumberFormat="1" applyFont="1" applyFill="1" applyBorder="1" applyAlignment="1" applyProtection="1">
      <alignment horizontal="right"/>
    </xf>
    <xf numFmtId="164" fontId="8" fillId="4" borderId="0" xfId="11" applyNumberFormat="1" applyFont="1" applyFill="1" applyBorder="1" applyProtection="1"/>
    <xf numFmtId="164" fontId="7" fillId="4" borderId="0" xfId="10" applyNumberFormat="1" applyFont="1" applyFill="1" applyBorder="1" applyAlignment="1" applyProtection="1">
      <alignment horizontal="left"/>
    </xf>
    <xf numFmtId="164" fontId="9" fillId="4" borderId="0" xfId="10" applyNumberFormat="1" applyFont="1" applyFill="1" applyBorder="1" applyProtection="1"/>
    <xf numFmtId="164" fontId="8" fillId="4" borderId="0" xfId="10" applyNumberFormat="1" applyFont="1" applyFill="1" applyBorder="1" applyAlignment="1" applyProtection="1">
      <alignment horizontal="right"/>
    </xf>
    <xf numFmtId="164" fontId="9" fillId="4" borderId="0" xfId="9" applyNumberFormat="1" applyFont="1" applyFill="1" applyBorder="1" applyAlignment="1" applyProtection="1">
      <alignment horizontal="left"/>
    </xf>
    <xf numFmtId="164" fontId="9" fillId="4" borderId="0" xfId="9" applyNumberFormat="1" applyFont="1" applyFill="1" applyBorder="1" applyProtection="1"/>
    <xf numFmtId="164" fontId="7" fillId="4" borderId="0" xfId="9" applyNumberFormat="1" applyFont="1" applyFill="1" applyBorder="1" applyProtection="1"/>
    <xf numFmtId="164" fontId="7" fillId="4" borderId="0" xfId="3" applyNumberFormat="1" applyFont="1" applyFill="1" applyBorder="1" applyAlignment="1" applyProtection="1">
      <alignment horizontal="left"/>
    </xf>
    <xf numFmtId="164" fontId="9" fillId="4" borderId="0" xfId="3" applyNumberFormat="1" applyFont="1" applyFill="1" applyBorder="1" applyProtection="1"/>
    <xf numFmtId="0" fontId="28" fillId="0" borderId="0" xfId="0" applyFont="1" applyFill="1"/>
    <xf numFmtId="0" fontId="28" fillId="0" borderId="0" xfId="0" applyFont="1" applyFill="1" applyAlignment="1">
      <alignment horizontal="right"/>
    </xf>
    <xf numFmtId="0" fontId="28" fillId="0" borderId="0" xfId="0" applyFont="1" applyFill="1" applyAlignment="1">
      <alignment horizontal="right" wrapText="1"/>
    </xf>
    <xf numFmtId="169" fontId="27" fillId="0" borderId="0" xfId="3" applyNumberFormat="1" applyFont="1" applyFill="1" applyBorder="1" applyAlignment="1" applyProtection="1"/>
    <xf numFmtId="164" fontId="28" fillId="0" borderId="2" xfId="3" applyNumberFormat="1" applyFont="1" applyFill="1" applyBorder="1" applyAlignment="1" applyProtection="1">
      <alignment horizontal="left"/>
    </xf>
    <xf numFmtId="164" fontId="28" fillId="4" borderId="0" xfId="3" applyNumberFormat="1" applyFont="1" applyFill="1" applyBorder="1" applyAlignment="1" applyProtection="1">
      <alignment horizontal="center"/>
    </xf>
    <xf numFmtId="164" fontId="28" fillId="4" borderId="0" xfId="3" applyNumberFormat="1" applyFont="1" applyFill="1" applyBorder="1" applyProtection="1"/>
    <xf numFmtId="171" fontId="28" fillId="4" borderId="0" xfId="3" applyNumberFormat="1" applyFont="1" applyFill="1" applyBorder="1" applyAlignment="1" applyProtection="1">
      <alignment horizontal="right"/>
    </xf>
    <xf numFmtId="169" fontId="28" fillId="4" borderId="0" xfId="19" applyNumberFormat="1" applyFont="1" applyFill="1" applyBorder="1" applyAlignment="1" applyProtection="1">
      <alignment horizontal="right"/>
    </xf>
    <xf numFmtId="164" fontId="28" fillId="4" borderId="0" xfId="18" applyNumberFormat="1" applyFont="1" applyFill="1" applyBorder="1" applyAlignment="1" applyProtection="1">
      <alignment horizontal="left"/>
    </xf>
    <xf numFmtId="164" fontId="28" fillId="4" borderId="0" xfId="17" applyNumberFormat="1" applyFont="1" applyFill="1" applyBorder="1" applyAlignment="1" applyProtection="1">
      <alignment horizontal="left"/>
    </xf>
    <xf numFmtId="171" fontId="28" fillId="4" borderId="0" xfId="1" applyNumberFormat="1" applyFont="1" applyFill="1" applyBorder="1" applyAlignment="1" applyProtection="1">
      <alignment horizontal="right"/>
    </xf>
    <xf numFmtId="171" fontId="28" fillId="4" borderId="0" xfId="1" applyNumberFormat="1" applyFont="1" applyFill="1" applyProtection="1"/>
    <xf numFmtId="171" fontId="28" fillId="4" borderId="0" xfId="5" applyNumberFormat="1" applyFont="1" applyFill="1" applyBorder="1" applyProtection="1"/>
    <xf numFmtId="171" fontId="28" fillId="4" borderId="0" xfId="5" applyNumberFormat="1" applyFont="1" applyFill="1" applyBorder="1" applyAlignment="1" applyProtection="1">
      <alignment horizontal="right"/>
    </xf>
    <xf numFmtId="171" fontId="28" fillId="4" borderId="0" xfId="2" applyNumberFormat="1" applyFont="1" applyFill="1" applyBorder="1" applyAlignment="1" applyProtection="1">
      <alignment horizontal="right"/>
    </xf>
    <xf numFmtId="164" fontId="28" fillId="4" borderId="0" xfId="7" applyNumberFormat="1" applyFont="1" applyFill="1" applyBorder="1" applyProtection="1"/>
    <xf numFmtId="164" fontId="28" fillId="4" borderId="0" xfId="7" applyNumberFormat="1" applyFont="1" applyFill="1" applyBorder="1" applyAlignment="1" applyProtection="1">
      <alignment horizontal="right"/>
    </xf>
    <xf numFmtId="171" fontId="28" fillId="4" borderId="0" xfId="7" applyNumberFormat="1" applyFont="1" applyFill="1" applyBorder="1" applyAlignment="1" applyProtection="1">
      <alignment horizontal="right"/>
    </xf>
    <xf numFmtId="164" fontId="28" fillId="4" borderId="0" xfId="7" applyNumberFormat="1" applyFont="1" applyFill="1" applyBorder="1" applyAlignment="1" applyProtection="1">
      <alignment horizontal="left"/>
    </xf>
    <xf numFmtId="164" fontId="28" fillId="4" borderId="0" xfId="7" applyNumberFormat="1" applyFont="1" applyFill="1" applyProtection="1"/>
    <xf numFmtId="164" fontId="28" fillId="4" borderId="0" xfId="5" applyNumberFormat="1" applyFont="1" applyFill="1" applyBorder="1" applyAlignment="1" applyProtection="1">
      <alignment horizontal="center"/>
    </xf>
    <xf numFmtId="164" fontId="28" fillId="4" borderId="0" xfId="2" applyNumberFormat="1" applyFont="1" applyFill="1" applyBorder="1" applyAlignment="1" applyProtection="1">
      <alignment horizontal="right"/>
    </xf>
    <xf numFmtId="171" fontId="28" fillId="4" borderId="0" xfId="7" applyNumberFormat="1" applyFont="1" applyFill="1" applyProtection="1"/>
    <xf numFmtId="164" fontId="28" fillId="4" borderId="0" xfId="5" applyNumberFormat="1" applyFont="1" applyFill="1" applyAlignment="1" applyProtection="1">
      <alignment horizontal="right"/>
    </xf>
    <xf numFmtId="0" fontId="27" fillId="0" borderId="0" xfId="19" applyFont="1"/>
    <xf numFmtId="0" fontId="27" fillId="0" borderId="0" xfId="19" applyFont="1" applyBorder="1"/>
    <xf numFmtId="0" fontId="28" fillId="0" borderId="0" xfId="19" applyFont="1"/>
    <xf numFmtId="171" fontId="27" fillId="0" borderId="0" xfId="19" applyNumberFormat="1" applyFont="1"/>
    <xf numFmtId="167" fontId="27" fillId="0" borderId="0" xfId="19" applyNumberFormat="1" applyFont="1"/>
    <xf numFmtId="169" fontId="27" fillId="0" borderId="0" xfId="19" applyNumberFormat="1" applyFont="1"/>
    <xf numFmtId="169" fontId="28" fillId="0" borderId="0" xfId="19" applyNumberFormat="1" applyFont="1"/>
    <xf numFmtId="168" fontId="27" fillId="3" borderId="0" xfId="19" applyNumberFormat="1" applyFont="1" applyFill="1"/>
    <xf numFmtId="164" fontId="30" fillId="0" borderId="0" xfId="11" applyNumberFormat="1" applyFont="1" applyProtection="1"/>
    <xf numFmtId="164" fontId="27" fillId="0" borderId="0" xfId="11" applyNumberFormat="1" applyFont="1" applyProtection="1"/>
    <xf numFmtId="0" fontId="33" fillId="3" borderId="0" xfId="0" applyFont="1" applyFill="1"/>
    <xf numFmtId="164" fontId="27" fillId="3" borderId="0" xfId="1" applyNumberFormat="1" applyFont="1" applyFill="1" applyBorder="1" applyAlignment="1" applyProtection="1">
      <alignment horizontal="right"/>
    </xf>
    <xf numFmtId="164" fontId="27" fillId="3" borderId="0" xfId="1" applyNumberFormat="1" applyFont="1" applyFill="1" applyBorder="1" applyAlignment="1" applyProtection="1"/>
    <xf numFmtId="164" fontId="28" fillId="3" borderId="0" xfId="1" applyNumberFormat="1" applyFont="1" applyFill="1" applyProtection="1"/>
    <xf numFmtId="0" fontId="27" fillId="3" borderId="0" xfId="19" applyFont="1" applyFill="1"/>
    <xf numFmtId="164" fontId="27" fillId="3" borderId="0" xfId="1" applyNumberFormat="1" applyFont="1" applyFill="1" applyBorder="1" applyProtection="1"/>
    <xf numFmtId="164" fontId="27" fillId="3" borderId="0" xfId="7" applyNumberFormat="1" applyFont="1" applyFill="1" applyProtection="1"/>
    <xf numFmtId="0" fontId="34" fillId="0" borderId="0" xfId="19" applyFont="1"/>
    <xf numFmtId="169" fontId="35" fillId="0" borderId="0" xfId="3" applyNumberFormat="1" applyFont="1" applyFill="1" applyBorder="1" applyAlignment="1" applyProtection="1"/>
    <xf numFmtId="169" fontId="34" fillId="0" borderId="0" xfId="3" applyNumberFormat="1" applyFont="1" applyFill="1" applyBorder="1" applyAlignment="1" applyProtection="1"/>
    <xf numFmtId="0" fontId="35" fillId="0" borderId="0" xfId="19" applyFont="1"/>
    <xf numFmtId="171" fontId="4" fillId="0" borderId="0" xfId="11" applyNumberFormat="1" applyFont="1" applyAlignment="1" applyProtection="1">
      <alignment horizontal="right"/>
    </xf>
    <xf numFmtId="164" fontId="36" fillId="0" borderId="0" xfId="11" applyNumberFormat="1" applyFont="1" applyProtection="1"/>
    <xf numFmtId="164" fontId="36" fillId="0" borderId="0" xfId="10" applyNumberFormat="1" applyFont="1" applyProtection="1"/>
    <xf numFmtId="164" fontId="35" fillId="0" borderId="0" xfId="10" applyNumberFormat="1" applyFont="1" applyProtection="1"/>
    <xf numFmtId="164" fontId="35" fillId="0" borderId="0" xfId="11" applyNumberFormat="1" applyFont="1" applyProtection="1"/>
    <xf numFmtId="171" fontId="35" fillId="0" borderId="0" xfId="11" applyNumberFormat="1" applyFont="1" applyProtection="1"/>
    <xf numFmtId="171" fontId="34" fillId="0" borderId="0" xfId="11" applyNumberFormat="1" applyFont="1" applyProtection="1"/>
    <xf numFmtId="164" fontId="34" fillId="0" borderId="0" xfId="11" applyNumberFormat="1" applyFont="1" applyProtection="1"/>
    <xf numFmtId="167" fontId="28" fillId="4" borderId="0" xfId="13" applyNumberFormat="1" applyFont="1" applyFill="1" applyProtection="1"/>
    <xf numFmtId="167" fontId="6" fillId="2" borderId="0" xfId="13" applyNumberFormat="1" applyFont="1" applyFill="1" applyProtection="1"/>
    <xf numFmtId="167" fontId="4" fillId="2" borderId="0" xfId="13" applyNumberFormat="1" applyFont="1" applyFill="1" applyProtection="1"/>
    <xf numFmtId="167" fontId="4" fillId="3" borderId="0" xfId="13" applyNumberFormat="1" applyFont="1" applyFill="1" applyProtection="1"/>
    <xf numFmtId="167" fontId="25" fillId="0" borderId="0" xfId="3" applyNumberFormat="1" applyFont="1" applyFill="1" applyBorder="1" applyAlignment="1" applyProtection="1">
      <protection locked="0"/>
    </xf>
    <xf numFmtId="171" fontId="4" fillId="0" borderId="0" xfId="19" applyNumberFormat="1" applyFont="1" applyAlignment="1">
      <alignment horizontal="right"/>
    </xf>
    <xf numFmtId="0" fontId="28" fillId="3" borderId="0" xfId="0" applyFont="1" applyFill="1" applyBorder="1"/>
    <xf numFmtId="169" fontId="28" fillId="3" borderId="0" xfId="0" applyNumberFormat="1" applyFont="1" applyFill="1" applyBorder="1" applyAlignment="1">
      <alignment horizontal="right"/>
    </xf>
    <xf numFmtId="169" fontId="28" fillId="0" borderId="0" xfId="9" applyNumberFormat="1" applyFont="1" applyBorder="1" applyAlignment="1" applyProtection="1"/>
    <xf numFmtId="164" fontId="27" fillId="0" borderId="0" xfId="9" applyNumberFormat="1" applyFont="1" applyBorder="1" applyAlignment="1" applyProtection="1">
      <alignment horizontal="left"/>
    </xf>
    <xf numFmtId="171" fontId="27" fillId="3" borderId="0" xfId="19" applyNumberFormat="1" applyFont="1" applyFill="1"/>
    <xf numFmtId="171" fontId="27" fillId="0" borderId="0" xfId="11" applyNumberFormat="1" applyFont="1" applyProtection="1"/>
    <xf numFmtId="164" fontId="27" fillId="0" borderId="0" xfId="11" applyNumberFormat="1" applyFont="1" applyAlignment="1" applyProtection="1">
      <alignment horizontal="left"/>
    </xf>
    <xf numFmtId="164" fontId="27" fillId="0" borderId="0" xfId="9" applyNumberFormat="1" applyFont="1" applyAlignment="1" applyProtection="1">
      <alignment horizontal="left"/>
    </xf>
    <xf numFmtId="171" fontId="37" fillId="0" borderId="0" xfId="19" applyNumberFormat="1" applyFont="1" applyAlignment="1">
      <alignment horizontal="right"/>
    </xf>
    <xf numFmtId="167" fontId="27" fillId="0" borderId="0" xfId="16" applyNumberFormat="1" applyFont="1" applyBorder="1" applyAlignment="1" applyProtection="1">
      <alignment horizontal="right"/>
    </xf>
    <xf numFmtId="0" fontId="27" fillId="0" borderId="0" xfId="19" applyFont="1" applyAlignment="1">
      <alignment horizontal="left"/>
    </xf>
    <xf numFmtId="164" fontId="27" fillId="2" borderId="0" xfId="9" applyNumberFormat="1" applyFont="1" applyFill="1" applyAlignment="1" applyProtection="1">
      <alignment horizontal="left"/>
    </xf>
    <xf numFmtId="164" fontId="27" fillId="0" borderId="0" xfId="16" applyNumberFormat="1" applyFont="1" applyBorder="1" applyAlignment="1" applyProtection="1">
      <alignment horizontal="left"/>
    </xf>
    <xf numFmtId="170" fontId="27" fillId="2" borderId="0" xfId="13" applyNumberFormat="1" applyFont="1" applyFill="1" applyAlignment="1" applyProtection="1">
      <alignment horizontal="right"/>
    </xf>
    <xf numFmtId="170" fontId="27" fillId="0" borderId="0" xfId="19" applyNumberFormat="1" applyFont="1" applyAlignment="1">
      <alignment horizontal="right"/>
    </xf>
    <xf numFmtId="170" fontId="27" fillId="0" borderId="0" xfId="19" applyNumberFormat="1" applyFont="1"/>
    <xf numFmtId="170" fontId="27" fillId="2" borderId="0" xfId="15" applyNumberFormat="1" applyFont="1" applyFill="1" applyAlignment="1" applyProtection="1">
      <alignment horizontal="right"/>
    </xf>
    <xf numFmtId="164" fontId="27" fillId="0" borderId="0" xfId="18" applyNumberFormat="1" applyFont="1" applyBorder="1" applyAlignment="1" applyProtection="1">
      <alignment horizontal="center"/>
    </xf>
    <xf numFmtId="164" fontId="27" fillId="0" borderId="0" xfId="16" quotePrefix="1" applyNumberFormat="1" applyFont="1" applyBorder="1" applyAlignment="1" applyProtection="1">
      <alignment horizontal="left"/>
    </xf>
    <xf numFmtId="169" fontId="27" fillId="2" borderId="0" xfId="13" applyNumberFormat="1" applyFont="1" applyFill="1" applyProtection="1"/>
    <xf numFmtId="171" fontId="27" fillId="0" borderId="0" xfId="19" applyNumberFormat="1" applyFont="1" applyAlignment="1">
      <alignment horizontal="right"/>
    </xf>
    <xf numFmtId="164" fontId="27" fillId="0" borderId="0" xfId="18" applyNumberFormat="1" applyFont="1" applyBorder="1" applyAlignment="1" applyProtection="1">
      <alignment horizontal="left"/>
    </xf>
    <xf numFmtId="169" fontId="27" fillId="2" borderId="0" xfId="15" applyNumberFormat="1" applyFont="1" applyFill="1" applyAlignment="1" applyProtection="1"/>
    <xf numFmtId="169" fontId="27" fillId="0" borderId="0" xfId="18" applyNumberFormat="1" applyFont="1" applyBorder="1" applyAlignment="1" applyProtection="1">
      <protection locked="0"/>
    </xf>
    <xf numFmtId="0" fontId="37" fillId="0" borderId="0" xfId="19" applyFont="1"/>
    <xf numFmtId="167" fontId="33" fillId="3" borderId="0" xfId="0" applyNumberFormat="1" applyFont="1" applyFill="1"/>
    <xf numFmtId="167" fontId="27" fillId="3" borderId="0" xfId="19" applyNumberFormat="1" applyFont="1" applyFill="1"/>
    <xf numFmtId="0" fontId="27" fillId="3" borderId="0" xfId="19" applyFont="1" applyFill="1" applyBorder="1"/>
    <xf numFmtId="164" fontId="27" fillId="3" borderId="0" xfId="1" applyNumberFormat="1" applyFont="1" applyFill="1" applyProtection="1"/>
    <xf numFmtId="164" fontId="27" fillId="0" borderId="0" xfId="7" applyNumberFormat="1" applyFont="1" applyProtection="1"/>
    <xf numFmtId="171" fontId="27" fillId="3" borderId="0" xfId="7" applyNumberFormat="1" applyFont="1" applyFill="1" applyBorder="1" applyAlignment="1" applyProtection="1">
      <alignment horizontal="right"/>
    </xf>
    <xf numFmtId="164" fontId="27" fillId="3" borderId="0" xfId="7" applyNumberFormat="1" applyFont="1" applyFill="1" applyBorder="1" applyAlignment="1" applyProtection="1">
      <alignment horizontal="right"/>
    </xf>
    <xf numFmtId="171" fontId="27" fillId="3" borderId="0" xfId="5" applyNumberFormat="1" applyFont="1" applyFill="1" applyBorder="1" applyProtection="1">
      <protection locked="0"/>
    </xf>
    <xf numFmtId="167" fontId="27" fillId="0" borderId="0" xfId="7" applyNumberFormat="1" applyFont="1" applyProtection="1"/>
    <xf numFmtId="164" fontId="28" fillId="0" borderId="0" xfId="7" applyNumberFormat="1" applyFont="1" applyProtection="1"/>
    <xf numFmtId="167" fontId="27" fillId="3" borderId="0" xfId="7" applyNumberFormat="1" applyFont="1" applyFill="1" applyProtection="1"/>
    <xf numFmtId="164" fontId="27" fillId="3" borderId="0" xfId="7" applyNumberFormat="1" applyFont="1" applyFill="1" applyBorder="1" applyProtection="1"/>
    <xf numFmtId="164" fontId="27" fillId="0" borderId="0" xfId="7" applyNumberFormat="1" applyFont="1" applyBorder="1" applyProtection="1"/>
    <xf numFmtId="0" fontId="27" fillId="0" borderId="0" xfId="19" applyFont="1" applyAlignment="1">
      <alignment horizontal="right"/>
    </xf>
    <xf numFmtId="164" fontId="28" fillId="4" borderId="0" xfId="13" applyNumberFormat="1" applyFont="1" applyFill="1" applyBorder="1" applyAlignment="1" applyProtection="1">
      <alignment horizontal="left"/>
    </xf>
    <xf numFmtId="164" fontId="28" fillId="4" borderId="0" xfId="13" applyNumberFormat="1" applyFont="1" applyFill="1" applyBorder="1" applyAlignment="1" applyProtection="1">
      <alignment horizontal="left"/>
    </xf>
    <xf numFmtId="164" fontId="28" fillId="4" borderId="0" xfId="10" applyNumberFormat="1" applyFont="1" applyFill="1" applyBorder="1" applyProtection="1"/>
    <xf numFmtId="164" fontId="28" fillId="4" borderId="0" xfId="10" applyNumberFormat="1" applyFont="1" applyFill="1" applyBorder="1" applyAlignment="1" applyProtection="1">
      <alignment horizontal="right"/>
    </xf>
    <xf numFmtId="164" fontId="28" fillId="4" borderId="0" xfId="10" applyNumberFormat="1" applyFont="1" applyFill="1" applyBorder="1" applyAlignment="1" applyProtection="1">
      <alignment horizontal="left"/>
    </xf>
    <xf numFmtId="164" fontId="28" fillId="4" borderId="0" xfId="11" applyNumberFormat="1" applyFont="1" applyFill="1" applyBorder="1" applyAlignment="1" applyProtection="1">
      <alignment horizontal="left"/>
    </xf>
    <xf numFmtId="164" fontId="28" fillId="4" borderId="0" xfId="13" applyNumberFormat="1" applyFont="1" applyFill="1" applyBorder="1" applyAlignment="1" applyProtection="1">
      <alignment horizontal="center"/>
    </xf>
    <xf numFmtId="0" fontId="28" fillId="4" borderId="0" xfId="19" applyFont="1" applyFill="1"/>
    <xf numFmtId="169" fontId="6" fillId="2" borderId="0" xfId="13" applyNumberFormat="1" applyFont="1" applyFill="1" applyBorder="1" applyProtection="1"/>
    <xf numFmtId="171" fontId="27" fillId="4" borderId="0" xfId="19" applyNumberFormat="1" applyFont="1" applyFill="1" applyAlignment="1">
      <alignment horizontal="right"/>
    </xf>
    <xf numFmtId="167" fontId="8" fillId="0" borderId="0" xfId="19" applyNumberFormat="1" applyFont="1" applyAlignment="1">
      <alignment horizontal="right"/>
    </xf>
    <xf numFmtId="1" fontId="8" fillId="0" borderId="0" xfId="19" applyNumberFormat="1" applyFont="1" applyAlignment="1">
      <alignment horizontal="right"/>
    </xf>
    <xf numFmtId="168" fontId="8" fillId="0" borderId="0" xfId="18" applyNumberFormat="1" applyFont="1" applyFill="1" applyBorder="1" applyAlignment="1" applyProtection="1">
      <alignment horizontal="right"/>
      <protection locked="0"/>
    </xf>
    <xf numFmtId="171" fontId="8" fillId="0" borderId="0" xfId="18" applyNumberFormat="1" applyFont="1" applyFill="1" applyBorder="1" applyAlignment="1" applyProtection="1">
      <alignment horizontal="right"/>
      <protection locked="0"/>
    </xf>
    <xf numFmtId="168" fontId="9" fillId="0" borderId="2" xfId="18" applyNumberFormat="1" applyFont="1" applyFill="1" applyBorder="1" applyAlignment="1" applyProtection="1">
      <alignment horizontal="right"/>
      <protection locked="0"/>
    </xf>
    <xf numFmtId="171" fontId="9" fillId="0" borderId="2" xfId="18" applyNumberFormat="1" applyFont="1" applyFill="1" applyBorder="1" applyAlignment="1" applyProtection="1">
      <alignment horizontal="right"/>
      <protection locked="0"/>
    </xf>
    <xf numFmtId="0" fontId="4" fillId="0" borderId="0" xfId="0" applyFont="1" applyFill="1"/>
    <xf numFmtId="169" fontId="4" fillId="0" borderId="0" xfId="0" applyNumberFormat="1" applyFont="1" applyFill="1" applyAlignment="1">
      <alignment horizontal="right"/>
    </xf>
    <xf numFmtId="0" fontId="4" fillId="0" borderId="0" xfId="19" applyFont="1"/>
    <xf numFmtId="1" fontId="27" fillId="0" borderId="0" xfId="19" applyNumberFormat="1" applyFont="1"/>
    <xf numFmtId="168" fontId="27" fillId="0" borderId="0" xfId="19" applyNumberFormat="1" applyFont="1"/>
    <xf numFmtId="0" fontId="4" fillId="0" borderId="0" xfId="19" applyFont="1" applyBorder="1"/>
    <xf numFmtId="0" fontId="19" fillId="0" borderId="0" xfId="19" applyFont="1"/>
    <xf numFmtId="1" fontId="33" fillId="3" borderId="0" xfId="0" applyNumberFormat="1" applyFont="1" applyFill="1"/>
    <xf numFmtId="164" fontId="30" fillId="3" borderId="0" xfId="7" applyNumberFormat="1" applyFont="1" applyFill="1" applyProtection="1"/>
    <xf numFmtId="164" fontId="30" fillId="0" borderId="0" xfId="7" applyNumberFormat="1" applyFont="1" applyProtection="1"/>
    <xf numFmtId="164" fontId="27" fillId="0" borderId="0" xfId="19" applyNumberFormat="1" applyFont="1"/>
    <xf numFmtId="164" fontId="8" fillId="0" borderId="0" xfId="9" applyNumberFormat="1" applyFont="1" applyFill="1" applyBorder="1" applyAlignment="1" applyProtection="1">
      <alignment horizontal="left"/>
    </xf>
    <xf numFmtId="0" fontId="28" fillId="4" borderId="0" xfId="19" applyNumberFormat="1" applyFont="1" applyFill="1" applyBorder="1" applyProtection="1"/>
    <xf numFmtId="0" fontId="28" fillId="4" borderId="0" xfId="19" applyNumberFormat="1" applyFont="1" applyFill="1" applyBorder="1" applyAlignment="1" applyProtection="1"/>
    <xf numFmtId="171" fontId="28" fillId="4" borderId="0" xfId="19" applyNumberFormat="1" applyFont="1" applyFill="1" applyBorder="1" applyAlignment="1" applyProtection="1"/>
    <xf numFmtId="171" fontId="28" fillId="4" borderId="0" xfId="9" applyNumberFormat="1" applyFont="1" applyFill="1" applyBorder="1" applyProtection="1"/>
    <xf numFmtId="171" fontId="28" fillId="4" borderId="0" xfId="19" applyNumberFormat="1" applyFont="1" applyFill="1"/>
    <xf numFmtId="0" fontId="28" fillId="4" borderId="3" xfId="19" applyFont="1" applyFill="1" applyBorder="1" applyAlignment="1" applyProtection="1">
      <alignment horizontal="right"/>
    </xf>
    <xf numFmtId="171" fontId="28" fillId="4" borderId="3" xfId="19" applyNumberFormat="1" applyFont="1" applyFill="1" applyBorder="1" applyAlignment="1" applyProtection="1">
      <alignment horizontal="right"/>
    </xf>
    <xf numFmtId="171" fontId="28" fillId="4" borderId="3" xfId="19" applyNumberFormat="1" applyFont="1" applyFill="1" applyBorder="1"/>
    <xf numFmtId="171" fontId="28" fillId="4" borderId="0" xfId="19" applyNumberFormat="1" applyFont="1" applyFill="1" applyBorder="1" applyAlignment="1" applyProtection="1">
      <alignment horizontal="right"/>
    </xf>
    <xf numFmtId="0" fontId="28" fillId="4" borderId="0" xfId="19" applyFont="1" applyFill="1" applyBorder="1" applyAlignment="1" applyProtection="1">
      <alignment horizontal="right"/>
    </xf>
    <xf numFmtId="0" fontId="28" fillId="4" borderId="0" xfId="19" applyNumberFormat="1" applyFont="1" applyFill="1" applyBorder="1" applyAlignment="1" applyProtection="1">
      <alignment horizontal="left"/>
    </xf>
    <xf numFmtId="0" fontId="28" fillId="4" borderId="0" xfId="19" applyNumberFormat="1" applyFont="1" applyFill="1" applyBorder="1" applyAlignment="1" applyProtection="1">
      <alignment horizontal="right"/>
    </xf>
    <xf numFmtId="167" fontId="28" fillId="4" borderId="0" xfId="13" applyNumberFormat="1" applyFont="1" applyFill="1" applyAlignment="1" applyProtection="1">
      <alignment horizontal="right"/>
    </xf>
    <xf numFmtId="167" fontId="4" fillId="2" borderId="0" xfId="13" applyNumberFormat="1" applyFont="1" applyFill="1" applyAlignment="1" applyProtection="1">
      <alignment horizontal="right"/>
    </xf>
    <xf numFmtId="169" fontId="28" fillId="4" borderId="0" xfId="13" applyNumberFormat="1" applyFont="1" applyFill="1" applyProtection="1"/>
    <xf numFmtId="0" fontId="8" fillId="0" borderId="0" xfId="19" applyFont="1" applyAlignment="1">
      <alignment horizontal="center"/>
    </xf>
    <xf numFmtId="1" fontId="4" fillId="0" borderId="0" xfId="11" applyNumberFormat="1" applyFont="1" applyAlignment="1" applyProtection="1">
      <alignment horizontal="right" wrapText="1"/>
    </xf>
    <xf numFmtId="0" fontId="28" fillId="3" borderId="0" xfId="19" applyFont="1" applyFill="1"/>
    <xf numFmtId="1" fontId="4" fillId="0" borderId="0" xfId="11" applyNumberFormat="1" applyFont="1" applyFill="1" applyAlignment="1" applyProtection="1">
      <alignment horizontal="right"/>
    </xf>
    <xf numFmtId="0" fontId="33" fillId="0" borderId="0" xfId="0" applyFont="1"/>
    <xf numFmtId="171" fontId="27" fillId="2" borderId="0" xfId="13" applyNumberFormat="1" applyFont="1" applyFill="1" applyProtection="1"/>
    <xf numFmtId="171" fontId="27" fillId="0" borderId="0" xfId="19" applyNumberFormat="1" applyFont="1" applyFill="1"/>
    <xf numFmtId="167" fontId="33" fillId="0" borderId="0" xfId="0" applyNumberFormat="1" applyFont="1"/>
    <xf numFmtId="164" fontId="28" fillId="4" borderId="0" xfId="3" applyNumberFormat="1" applyFont="1" applyFill="1" applyBorder="1" applyAlignment="1" applyProtection="1">
      <alignment horizontal="center"/>
    </xf>
    <xf numFmtId="0" fontId="15" fillId="0" borderId="0" xfId="0" applyFont="1" applyAlignment="1">
      <alignment horizontal="center"/>
    </xf>
    <xf numFmtId="164" fontId="28" fillId="4" borderId="0" xfId="10" applyNumberFormat="1" applyFont="1" applyFill="1" applyBorder="1" applyAlignment="1" applyProtection="1">
      <alignment horizontal="center"/>
    </xf>
    <xf numFmtId="164" fontId="27" fillId="3" borderId="0" xfId="10" applyNumberFormat="1" applyFont="1" applyFill="1" applyAlignment="1" applyProtection="1">
      <alignment horizontal="left"/>
    </xf>
    <xf numFmtId="164" fontId="27" fillId="3" borderId="0" xfId="8" applyNumberFormat="1" applyFont="1" applyFill="1" applyAlignment="1" applyProtection="1">
      <alignment horizontal="left"/>
    </xf>
    <xf numFmtId="164" fontId="27" fillId="3" borderId="0" xfId="12" applyNumberFormat="1" applyFont="1" applyFill="1" applyAlignment="1" applyProtection="1">
      <alignment horizontal="left"/>
    </xf>
    <xf numFmtId="0" fontId="8" fillId="0" borderId="0" xfId="19" applyFont="1" applyAlignment="1">
      <alignment horizontal="center"/>
    </xf>
    <xf numFmtId="164" fontId="4" fillId="2" borderId="0" xfId="8" applyNumberFormat="1" applyFont="1" applyFill="1" applyAlignment="1" applyProtection="1">
      <alignment horizontal="left"/>
    </xf>
    <xf numFmtId="164" fontId="4" fillId="2" borderId="0" xfId="12" applyNumberFormat="1" applyFont="1" applyFill="1" applyAlignment="1" applyProtection="1">
      <alignment horizontal="left"/>
    </xf>
    <xf numFmtId="164" fontId="28" fillId="4" borderId="0" xfId="13" applyNumberFormat="1" applyFont="1" applyFill="1" applyAlignment="1" applyProtection="1">
      <alignment horizontal="left"/>
    </xf>
    <xf numFmtId="164" fontId="28" fillId="4" borderId="0" xfId="13" applyNumberFormat="1" applyFont="1" applyFill="1" applyBorder="1" applyAlignment="1" applyProtection="1">
      <alignment horizontal="left"/>
    </xf>
    <xf numFmtId="164" fontId="4" fillId="4" borderId="0" xfId="13" applyNumberFormat="1" applyFont="1" applyFill="1" applyBorder="1" applyAlignment="1" applyProtection="1">
      <alignment horizontal="center"/>
    </xf>
    <xf numFmtId="164" fontId="27" fillId="4" borderId="0" xfId="13" applyNumberFormat="1" applyFont="1" applyFill="1" applyBorder="1" applyAlignment="1" applyProtection="1">
      <alignment horizontal="center"/>
    </xf>
    <xf numFmtId="164" fontId="4" fillId="2" borderId="0" xfId="10" applyNumberFormat="1" applyFont="1" applyFill="1" applyAlignment="1" applyProtection="1">
      <alignment horizontal="left"/>
    </xf>
    <xf numFmtId="164" fontId="4" fillId="2" borderId="0" xfId="14" applyNumberFormat="1" applyFont="1" applyFill="1" applyAlignment="1" applyProtection="1">
      <alignment horizontal="left"/>
    </xf>
    <xf numFmtId="0" fontId="8" fillId="0" borderId="0" xfId="0" applyFont="1" applyAlignment="1">
      <alignment horizontal="left"/>
    </xf>
    <xf numFmtId="164" fontId="4" fillId="2" borderId="0" xfId="13" applyNumberFormat="1" applyFont="1" applyFill="1" applyAlignment="1" applyProtection="1">
      <alignment horizontal="right"/>
    </xf>
    <xf numFmtId="0" fontId="0" fillId="0" borderId="0" xfId="0" applyAlignment="1">
      <alignment horizontal="right"/>
    </xf>
    <xf numFmtId="164" fontId="28" fillId="4" borderId="0" xfId="1" applyNumberFormat="1" applyFont="1" applyFill="1" applyBorder="1" applyAlignment="1" applyProtection="1">
      <alignment horizontal="center"/>
    </xf>
    <xf numFmtId="171" fontId="28" fillId="4" borderId="4" xfId="5" applyNumberFormat="1" applyFont="1" applyFill="1" applyBorder="1" applyAlignment="1" applyProtection="1">
      <alignment horizontal="center"/>
    </xf>
    <xf numFmtId="164" fontId="28" fillId="4" borderId="4" xfId="5" applyNumberFormat="1" applyFont="1" applyFill="1" applyBorder="1" applyAlignment="1" applyProtection="1">
      <alignment horizontal="center"/>
    </xf>
    <xf numFmtId="171" fontId="28" fillId="4" borderId="5" xfId="2" applyNumberFormat="1" applyFont="1" applyFill="1" applyBorder="1" applyAlignment="1" applyProtection="1">
      <alignment horizontal="center"/>
    </xf>
    <xf numFmtId="164" fontId="28" fillId="4" borderId="0" xfId="1" applyNumberFormat="1" applyFont="1" applyFill="1" applyAlignment="1" applyProtection="1">
      <alignment horizontal="center"/>
    </xf>
    <xf numFmtId="172" fontId="4" fillId="0" borderId="0" xfId="11" applyNumberFormat="1" applyFont="1" applyProtection="1"/>
  </cellXfs>
  <cellStyles count="22">
    <cellStyle name="Normal" xfId="0" builtinId="0"/>
    <cellStyle name="Normal_AGRO-1" xfId="21"/>
    <cellStyle name="Normal_ENER-1112" xfId="1"/>
    <cellStyle name="Normal_ENER-1112 2" xfId="2"/>
    <cellStyle name="Normal_ENER-1-2_EnergíaModificaciones 2008" xfId="3"/>
    <cellStyle name="Normal_ENER-1314" xfId="4"/>
    <cellStyle name="Normal_ENER-1314 2" xfId="5"/>
    <cellStyle name="Normal_ENER-15" xfId="6"/>
    <cellStyle name="Normal_ENER-15_EnergíaModificaciones 2008" xfId="7"/>
    <cellStyle name="Normal_ENER-3" xfId="8"/>
    <cellStyle name="Normal_ENER-3_EnergíaModificaciones 2008" xfId="9"/>
    <cellStyle name="Normal_ENER-4-5" xfId="10"/>
    <cellStyle name="Normal_ENER-4-5_EnergíaModificaciones 2008" xfId="11"/>
    <cellStyle name="Normal_ENER-6" xfId="12"/>
    <cellStyle name="Normal_ENER-6_EnergíaModificaciones 2008" xfId="13"/>
    <cellStyle name="Normal_ENER-6a" xfId="14"/>
    <cellStyle name="Normal_ENER-6a_EnergíaModificaciones 2008" xfId="15"/>
    <cellStyle name="Normal_ENER-7-8_EnergíaModificaciones 2008" xfId="16"/>
    <cellStyle name="Normal_ENER-910" xfId="17"/>
    <cellStyle name="Normal_ENER-910_EnergíaModificaciones 2008" xfId="18"/>
    <cellStyle name="Normal_EnergíaModificaciones 2008" xfId="19"/>
    <cellStyle name="Normal_IND-4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8134"/>
      <color rgb="FF004D9D"/>
      <color rgb="FF878787"/>
      <color rgb="FF9E4E16"/>
      <color rgb="FF9EB216"/>
      <color rgb="FF669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'10.8-9'!$Q$7</c:f>
              <c:strCache>
                <c:ptCount val="1"/>
                <c:pt idx="0">
                  <c:v>Petróleo crudo</c:v>
                </c:pt>
              </c:strCache>
            </c:strRef>
          </c:tx>
          <c:spPr>
            <a:solidFill>
              <a:srgbClr val="004D9D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6.3613231552162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36132315521628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099374363451185E-3"/>
                  <c:y val="3.3498627557051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93469710873657E-3"/>
                  <c:y val="5.0044579351245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'10.8-9'!$M$4:$P$4</c:f>
              <c:numCache>
                <c:formatCode>General_)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'10.8-9'!$M$7:$P$7</c:f>
              <c:numCache>
                <c:formatCode>0.0</c:formatCode>
                <c:ptCount val="4"/>
                <c:pt idx="0">
                  <c:v>39.833438274335833</c:v>
                </c:pt>
                <c:pt idx="1">
                  <c:v>26.180009857787429</c:v>
                </c:pt>
                <c:pt idx="2">
                  <c:v>34.434666759817105</c:v>
                </c:pt>
                <c:pt idx="3">
                  <c:v>39.725824852657787</c:v>
                </c:pt>
              </c:numCache>
            </c:numRef>
          </c:val>
        </c:ser>
        <c:ser>
          <c:idx val="1"/>
          <c:order val="1"/>
          <c:tx>
            <c:strRef>
              <c:f>'10.8-9'!$Q$8</c:f>
              <c:strCache>
                <c:ptCount val="1"/>
                <c:pt idx="0">
                  <c:v>Productos de caña</c:v>
                </c:pt>
              </c:strCache>
            </c:strRef>
          </c:tx>
          <c:spPr>
            <a:solidFill>
              <a:srgbClr val="6695C4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-4.4529262086514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0669647343255516E-16"/>
                  <c:y val="1.2722646310432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'10.8-9'!$M$4:$P$4</c:f>
              <c:numCache>
                <c:formatCode>General_)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'10.8-9'!$M$8:$P$8</c:f>
              <c:numCache>
                <c:formatCode>0.0</c:formatCode>
                <c:ptCount val="4"/>
                <c:pt idx="0">
                  <c:v>46.074103514770336</c:v>
                </c:pt>
                <c:pt idx="1">
                  <c:v>57.791649387008015</c:v>
                </c:pt>
                <c:pt idx="2">
                  <c:v>49.938902969811402</c:v>
                </c:pt>
                <c:pt idx="3">
                  <c:v>41.605748624725535</c:v>
                </c:pt>
              </c:numCache>
            </c:numRef>
          </c:val>
        </c:ser>
        <c:ser>
          <c:idx val="2"/>
          <c:order val="2"/>
          <c:tx>
            <c:strRef>
              <c:f>'10.8-9'!$Q$9</c:f>
              <c:strCache>
                <c:ptCount val="1"/>
                <c:pt idx="0">
                  <c:v>Leña</c:v>
                </c:pt>
              </c:strCache>
            </c:strRef>
          </c:tx>
          <c:spPr>
            <a:solidFill>
              <a:srgbClr val="87878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'10.8-9'!$M$4:$P$4</c:f>
              <c:numCache>
                <c:formatCode>General_)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'10.8-9'!$M$9:$P$9</c:f>
              <c:numCache>
                <c:formatCode>0.0</c:formatCode>
                <c:ptCount val="4"/>
                <c:pt idx="0">
                  <c:v>6.9938350217499892</c:v>
                </c:pt>
                <c:pt idx="1">
                  <c:v>8.141163043742738</c:v>
                </c:pt>
                <c:pt idx="2">
                  <c:v>8.4392168400182079</c:v>
                </c:pt>
                <c:pt idx="3">
                  <c:v>8.0182784635427762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31456"/>
        <c:axId val="194011136"/>
      </c:barChart>
      <c:catAx>
        <c:axId val="19413145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94011136"/>
        <c:crosses val="autoZero"/>
        <c:auto val="1"/>
        <c:lblAlgn val="ctr"/>
        <c:lblOffset val="100"/>
        <c:noMultiLvlLbl val="0"/>
      </c:catAx>
      <c:valAx>
        <c:axId val="19401113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94131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76747608535691E-2"/>
          <c:y val="1.3008130081300813E-2"/>
          <c:w val="0.64795160502362081"/>
          <c:h val="0.85019813699758118"/>
        </c:manualLayout>
      </c:layout>
      <c:lineChart>
        <c:grouping val="standard"/>
        <c:varyColors val="0"/>
        <c:ser>
          <c:idx val="0"/>
          <c:order val="0"/>
          <c:tx>
            <c:strRef>
              <c:f>'10.10'!$P$11:$Q$11</c:f>
              <c:strCache>
                <c:ptCount val="1"/>
                <c:pt idx="0">
                  <c:v> Combustible diesel</c:v>
                </c:pt>
              </c:strCache>
            </c:strRef>
          </c:tx>
          <c:spPr>
            <a:ln>
              <a:solidFill>
                <a:srgbClr val="004D9D"/>
              </a:solidFill>
            </a:ln>
          </c:spPr>
          <c:marker>
            <c:spPr>
              <a:solidFill>
                <a:srgbClr val="004D9D"/>
              </a:solidFill>
            </c:spPr>
          </c:marker>
          <c:dLbls>
            <c:dLbl>
              <c:idx val="0"/>
              <c:layout>
                <c:manualLayout>
                  <c:x val="-5.0926013234954166E-2"/>
                  <c:y val="-5.555534969893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8333333333333348E-2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3086409432019116E-2"/>
                  <c:y val="-5.555576141217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9999999999999961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0805278350290979E-2"/>
                  <c:y val="-6.7974267922392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'10.10'!$K$6:$O$6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'10.10'!$K$11:$O$11</c:f>
              <c:numCache>
                <c:formatCode>0.0</c:formatCode>
                <c:ptCount val="5"/>
                <c:pt idx="0">
                  <c:v>24.467519359733462</c:v>
                </c:pt>
                <c:pt idx="1">
                  <c:v>20.844554249185101</c:v>
                </c:pt>
                <c:pt idx="2">
                  <c:v>16.863038049362878</c:v>
                </c:pt>
                <c:pt idx="3">
                  <c:v>18.081730212710159</c:v>
                </c:pt>
                <c:pt idx="4">
                  <c:v>18.537930473877296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'10.10'!$P$17:$Q$17</c:f>
              <c:strCache>
                <c:ptCount val="1"/>
                <c:pt idx="0">
                  <c:v> Gasolina de motor (excluye aviación)</c:v>
                </c:pt>
              </c:strCache>
            </c:strRef>
          </c:tx>
          <c:spPr>
            <a:ln>
              <a:solidFill>
                <a:srgbClr val="878787"/>
              </a:solidFill>
            </a:ln>
          </c:spPr>
          <c:marker>
            <c:spPr>
              <a:solidFill>
                <a:srgbClr val="878787"/>
              </a:solidFill>
            </c:spPr>
          </c:marker>
          <c:dLbls>
            <c:dLbl>
              <c:idx val="0"/>
              <c:layout>
                <c:manualLayout>
                  <c:x val="-3.7691059066577416E-2"/>
                  <c:y val="-6.7591374607585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7691059066577416E-2"/>
                  <c:y val="-6.2362616437651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968600375502989E-2"/>
                  <c:y val="-6.3637692347280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1681142863586498E-2"/>
                  <c:y val="-6.6315886984715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2155139077449388E-2"/>
                  <c:y val="-5.5858370644845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'10.10'!$K$6:$O$6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'10.10'!$K$17:$O$17</c:f>
              <c:numCache>
                <c:formatCode>0.0</c:formatCode>
                <c:ptCount val="5"/>
                <c:pt idx="0">
                  <c:v>3.4821323165779354</c:v>
                </c:pt>
                <c:pt idx="1">
                  <c:v>3.3183738086095533</c:v>
                </c:pt>
                <c:pt idx="2">
                  <c:v>3.0899967946672056</c:v>
                </c:pt>
                <c:pt idx="3">
                  <c:v>3.8159928259959495</c:v>
                </c:pt>
                <c:pt idx="4">
                  <c:v>5.5087667006493515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'10.10'!$P$15:$Q$15</c:f>
              <c:strCache>
                <c:ptCount val="1"/>
                <c:pt idx="0">
                  <c:v> Gas licuado de petróleo</c:v>
                </c:pt>
              </c:strCache>
            </c:strRef>
          </c:tx>
          <c:spPr>
            <a:ln>
              <a:solidFill>
                <a:srgbClr val="B18134"/>
              </a:solidFill>
            </a:ln>
          </c:spPr>
          <c:marker>
            <c:spPr>
              <a:solidFill>
                <a:srgbClr val="B18134"/>
              </a:solidFill>
            </c:spPr>
          </c:marker>
          <c:dLbls>
            <c:dLbl>
              <c:idx val="0"/>
              <c:layout>
                <c:manualLayout>
                  <c:x val="-8.7931723766317294E-3"/>
                  <c:y val="2.4035407338788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8499065130929303E-3"/>
                  <c:y val="2.6191549585713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6279753809710546E-3"/>
                  <c:y val="3.3970871288147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0157468619137042E-3"/>
                  <c:y val="3.7324687355257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4340411326837501E-3"/>
                  <c:y val="4.540085430497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'10.10'!$K$6:$O$6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'10.10'!$K$15:$O$15</c:f>
              <c:numCache>
                <c:formatCode>0.0</c:formatCode>
                <c:ptCount val="5"/>
                <c:pt idx="0">
                  <c:v>2.1873665884460261</c:v>
                </c:pt>
                <c:pt idx="1">
                  <c:v>2.4324598610065644</c:v>
                </c:pt>
                <c:pt idx="2">
                  <c:v>2.3268200564691601</c:v>
                </c:pt>
                <c:pt idx="3">
                  <c:v>2.4756481700899218</c:v>
                </c:pt>
                <c:pt idx="4">
                  <c:v>2.8686250840888539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58176"/>
        <c:axId val="194013440"/>
      </c:lineChart>
      <c:catAx>
        <c:axId val="1742581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94013440"/>
        <c:crosses val="autoZero"/>
        <c:auto val="1"/>
        <c:lblAlgn val="ctr"/>
        <c:lblOffset val="100"/>
        <c:noMultiLvlLbl val="0"/>
      </c:catAx>
      <c:valAx>
        <c:axId val="194013440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74258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283122722242505"/>
          <c:y val="0.26340507436570426"/>
          <c:w val="0.32716873986808798"/>
          <c:h val="0.63782327209098866"/>
        </c:manualLayout>
      </c:layout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99913957036361"/>
          <c:y val="6.6971713281602521E-2"/>
          <c:w val="0.38430511268736034"/>
          <c:h val="0.90074418663768718"/>
        </c:manualLayout>
      </c:layout>
      <c:pie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rgbClr val="B18134"/>
              </a:solidFill>
            </c:spPr>
          </c:dPt>
          <c:dLbls>
            <c:dLbl>
              <c:idx val="0"/>
              <c:layout>
                <c:manualLayout>
                  <c:x val="-5.2743000874890651E-2"/>
                  <c:y val="-0.24084682123067946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973687664041995E-2"/>
                  <c:y val="7.04870224555264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0086808936868752E-3"/>
                  <c:y val="-2.0035734213192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7.4336644315220315E-2"/>
                  <c:y val="9.3959628799278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('10.15'!$J$8:$L$8,'10.15'!$N$8)</c:f>
              <c:strCache>
                <c:ptCount val="4"/>
                <c:pt idx="0">
                  <c:v>Servicio público</c:v>
                </c:pt>
                <c:pt idx="1">
                  <c:v>Industria azucarera</c:v>
                </c:pt>
                <c:pt idx="2">
                  <c:v>Industria del níquel</c:v>
                </c:pt>
                <c:pt idx="3">
                  <c:v>Otros</c:v>
                </c:pt>
              </c:strCache>
            </c:strRef>
          </c:cat>
          <c:val>
            <c:numRef>
              <c:f>('10.15'!$J$16:$L$16,'10.15'!$N$16)</c:f>
              <c:numCache>
                <c:formatCode>0.0</c:formatCode>
                <c:ptCount val="4"/>
                <c:pt idx="0">
                  <c:v>95.975510528894802</c:v>
                </c:pt>
                <c:pt idx="1">
                  <c:v>1.3254072293818122</c:v>
                </c:pt>
                <c:pt idx="2">
                  <c:v>1.6619771754256187</c:v>
                </c:pt>
                <c:pt idx="3">
                  <c:v>1.0371050662977763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60477450692119E-2"/>
          <c:y val="0.2180670405129248"/>
          <c:w val="0.69489960629921277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'10.18-19'!$O$29</c:f>
              <c:strCache>
                <c:ptCount val="1"/>
                <c:pt idx="0">
                  <c:v>Estatal</c:v>
                </c:pt>
              </c:strCache>
            </c:strRef>
          </c:tx>
          <c:spPr>
            <a:ln>
              <a:solidFill>
                <a:srgbClr val="878787"/>
              </a:solidFill>
            </a:ln>
          </c:spPr>
          <c:marker>
            <c:symbol val="none"/>
          </c:marker>
          <c:cat>
            <c:numRef>
              <c:f>'10.18-19'!$A$32:$A$37</c:f>
              <c:numCache>
                <c:formatCode>General_)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'10.18-19'!$O$32:$O$37</c:f>
              <c:numCache>
                <c:formatCode>###\ ###\ ###.0</c:formatCode>
                <c:ptCount val="5"/>
                <c:pt idx="0">
                  <c:v>40.035760998392561</c:v>
                </c:pt>
                <c:pt idx="1">
                  <c:v>37.209528186910383</c:v>
                </c:pt>
                <c:pt idx="2">
                  <c:v>37.267672359199743</c:v>
                </c:pt>
                <c:pt idx="3">
                  <c:v>37.323335887691798</c:v>
                </c:pt>
                <c:pt idx="4">
                  <c:v>35.662999023823048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'10.18-19'!$P$29</c:f>
              <c:strCache>
                <c:ptCount val="1"/>
                <c:pt idx="0">
                  <c:v>Población</c:v>
                </c:pt>
              </c:strCache>
            </c:strRef>
          </c:tx>
          <c:spPr>
            <a:ln>
              <a:solidFill>
                <a:srgbClr val="004D9D"/>
              </a:solidFill>
            </a:ln>
          </c:spPr>
          <c:marker>
            <c:symbol val="none"/>
          </c:marker>
          <c:cat>
            <c:numRef>
              <c:f>'10.18-19'!$A$32:$A$37</c:f>
              <c:numCache>
                <c:formatCode>General_)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'10.18-19'!$P$32:$P$37</c:f>
              <c:numCache>
                <c:formatCode>###\ ###\ ###.0</c:formatCode>
                <c:ptCount val="5"/>
                <c:pt idx="0">
                  <c:v>43.757642374717577</c:v>
                </c:pt>
                <c:pt idx="1">
                  <c:v>46.051946996749002</c:v>
                </c:pt>
                <c:pt idx="2" formatCode="0.0">
                  <c:v>44.008383929101527</c:v>
                </c:pt>
                <c:pt idx="3" formatCode="0.0">
                  <c:v>43.969589080769495</c:v>
                </c:pt>
                <c:pt idx="4" formatCode="0.0">
                  <c:v>45.590432026416657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'10.18-19'!$Q$29</c:f>
              <c:strCache>
                <c:ptCount val="1"/>
                <c:pt idx="0">
                  <c:v>Pérdidas</c:v>
                </c:pt>
              </c:strCache>
            </c:strRef>
          </c:tx>
          <c:spPr>
            <a:ln>
              <a:solidFill>
                <a:srgbClr val="B18134"/>
              </a:solidFill>
            </a:ln>
          </c:spPr>
          <c:marker>
            <c:symbol val="none"/>
          </c:marker>
          <c:cat>
            <c:numRef>
              <c:f>'10.18-19'!$A$32:$A$37</c:f>
              <c:numCache>
                <c:formatCode>General_)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'10.18-19'!$Q$32:$Q$37</c:f>
              <c:numCache>
                <c:formatCode>###\ ###\ ###.0</c:formatCode>
                <c:ptCount val="5"/>
                <c:pt idx="0">
                  <c:v>16.206596626889855</c:v>
                </c:pt>
                <c:pt idx="1">
                  <c:v>16.738524816340632</c:v>
                </c:pt>
                <c:pt idx="2" formatCode="0.0">
                  <c:v>18.723943711698734</c:v>
                </c:pt>
                <c:pt idx="3" formatCode="0.0">
                  <c:v>18.707075031538711</c:v>
                </c:pt>
                <c:pt idx="4" formatCode="0.0">
                  <c:v>18.746568949760295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68960"/>
        <c:axId val="194016896"/>
      </c:lineChart>
      <c:catAx>
        <c:axId val="19536896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94016896"/>
        <c:crosses val="autoZero"/>
        <c:auto val="1"/>
        <c:lblAlgn val="ctr"/>
        <c:lblOffset val="100"/>
        <c:noMultiLvlLbl val="0"/>
      </c:catAx>
      <c:valAx>
        <c:axId val="194016896"/>
        <c:scaling>
          <c:orientation val="minMax"/>
          <c:max val="60"/>
          <c:min val="0"/>
        </c:scaling>
        <c:delete val="0"/>
        <c:axPos val="l"/>
        <c:majorGridlines/>
        <c:numFmt formatCode="###\ ###\ ###.0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95368960"/>
        <c:crosses val="autoZero"/>
        <c:crossBetween val="between"/>
        <c:majorUnit val="15"/>
        <c:minorUnit val="2"/>
      </c:valAx>
    </c:plotArea>
    <c:legend>
      <c:legendPos val="r"/>
      <c:layout>
        <c:manualLayout>
          <c:xMode val="edge"/>
          <c:yMode val="edge"/>
          <c:x val="0.79495039261171185"/>
          <c:y val="0.39787972997840215"/>
          <c:w val="0.20224872305899522"/>
          <c:h val="0.31133675998833477"/>
        </c:manualLayout>
      </c:layout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28575</xdr:rowOff>
    </xdr:from>
    <xdr:to>
      <xdr:col>3</xdr:col>
      <xdr:colOff>885825</xdr:colOff>
      <xdr:row>4</xdr:row>
      <xdr:rowOff>28575</xdr:rowOff>
    </xdr:to>
    <xdr:cxnSp macro="">
      <xdr:nvCxnSpPr>
        <xdr:cNvPr id="8" name="2 Conector recto"/>
        <xdr:cNvCxnSpPr>
          <a:cxnSpLocks noChangeShapeType="1"/>
        </xdr:cNvCxnSpPr>
      </xdr:nvCxnSpPr>
      <xdr:spPr bwMode="auto">
        <a:xfrm>
          <a:off x="1771650" y="657225"/>
          <a:ext cx="13716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4</xdr:col>
      <xdr:colOff>409575</xdr:colOff>
      <xdr:row>4</xdr:row>
      <xdr:rowOff>28575</xdr:rowOff>
    </xdr:from>
    <xdr:to>
      <xdr:col>5</xdr:col>
      <xdr:colOff>876300</xdr:colOff>
      <xdr:row>4</xdr:row>
      <xdr:rowOff>28575</xdr:rowOff>
    </xdr:to>
    <xdr:cxnSp macro="">
      <xdr:nvCxnSpPr>
        <xdr:cNvPr id="9" name="2 Conector recto"/>
        <xdr:cNvCxnSpPr>
          <a:cxnSpLocks noChangeShapeType="1"/>
        </xdr:cNvCxnSpPr>
      </xdr:nvCxnSpPr>
      <xdr:spPr bwMode="auto">
        <a:xfrm>
          <a:off x="3571875" y="657225"/>
          <a:ext cx="13716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6</xdr:col>
      <xdr:colOff>400050</xdr:colOff>
      <xdr:row>4</xdr:row>
      <xdr:rowOff>28575</xdr:rowOff>
    </xdr:from>
    <xdr:to>
      <xdr:col>7</xdr:col>
      <xdr:colOff>866775</xdr:colOff>
      <xdr:row>4</xdr:row>
      <xdr:rowOff>28575</xdr:rowOff>
    </xdr:to>
    <xdr:cxnSp macro="">
      <xdr:nvCxnSpPr>
        <xdr:cNvPr id="10" name="2 Conector recto"/>
        <xdr:cNvCxnSpPr>
          <a:cxnSpLocks noChangeShapeType="1"/>
        </xdr:cNvCxnSpPr>
      </xdr:nvCxnSpPr>
      <xdr:spPr bwMode="auto">
        <a:xfrm>
          <a:off x="5372100" y="657225"/>
          <a:ext cx="13716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1470660</xdr:colOff>
      <xdr:row>24</xdr:row>
      <xdr:rowOff>171450</xdr:rowOff>
    </xdr:from>
    <xdr:to>
      <xdr:col>5</xdr:col>
      <xdr:colOff>182880</xdr:colOff>
      <xdr:row>25</xdr:row>
      <xdr:rowOff>0</xdr:rowOff>
    </xdr:to>
    <xdr:sp macro="" textlink="">
      <xdr:nvSpPr>
        <xdr:cNvPr id="6" name="1 CuadroTexto"/>
        <xdr:cNvSpPr txBox="1"/>
      </xdr:nvSpPr>
      <xdr:spPr>
        <a:xfrm>
          <a:off x="1470660" y="5448300"/>
          <a:ext cx="4312920" cy="2667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s-ES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19050</xdr:rowOff>
    </xdr:from>
    <xdr:to>
      <xdr:col>7</xdr:col>
      <xdr:colOff>733425</xdr:colOff>
      <xdr:row>8</xdr:row>
      <xdr:rowOff>19050</xdr:rowOff>
    </xdr:to>
    <xdr:cxnSp macro="">
      <xdr:nvCxnSpPr>
        <xdr:cNvPr id="5475" name="8 Conector recto"/>
        <xdr:cNvCxnSpPr>
          <a:cxnSpLocks noChangeShapeType="1"/>
        </xdr:cNvCxnSpPr>
      </xdr:nvCxnSpPr>
      <xdr:spPr bwMode="auto">
        <a:xfrm>
          <a:off x="5143500" y="1085850"/>
          <a:ext cx="112395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0</xdr:col>
      <xdr:colOff>1386840</xdr:colOff>
      <xdr:row>44</xdr:row>
      <xdr:rowOff>66675</xdr:rowOff>
    </xdr:from>
    <xdr:to>
      <xdr:col>6</xdr:col>
      <xdr:colOff>590550</xdr:colOff>
      <xdr:row>46</xdr:row>
      <xdr:rowOff>22860</xdr:rowOff>
    </xdr:to>
    <xdr:sp macro="" textlink="">
      <xdr:nvSpPr>
        <xdr:cNvPr id="8" name="1 CuadroTexto"/>
        <xdr:cNvSpPr txBox="1"/>
      </xdr:nvSpPr>
      <xdr:spPr>
        <a:xfrm>
          <a:off x="1386840" y="6486525"/>
          <a:ext cx="4004310" cy="26098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s-ES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28575</xdr:colOff>
      <xdr:row>5</xdr:row>
      <xdr:rowOff>28575</xdr:rowOff>
    </xdr:from>
    <xdr:to>
      <xdr:col>3</xdr:col>
      <xdr:colOff>19050</xdr:colOff>
      <xdr:row>5</xdr:row>
      <xdr:rowOff>28577</xdr:rowOff>
    </xdr:to>
    <xdr:cxnSp macro="">
      <xdr:nvCxnSpPr>
        <xdr:cNvPr id="10" name="2 Conector recto"/>
        <xdr:cNvCxnSpPr>
          <a:cxnSpLocks noChangeShapeType="1"/>
        </xdr:cNvCxnSpPr>
      </xdr:nvCxnSpPr>
      <xdr:spPr bwMode="auto">
        <a:xfrm>
          <a:off x="2066925" y="714375"/>
          <a:ext cx="981075" cy="2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3</xdr:col>
      <xdr:colOff>95250</xdr:colOff>
      <xdr:row>5</xdr:row>
      <xdr:rowOff>28575</xdr:rowOff>
    </xdr:from>
    <xdr:to>
      <xdr:col>6</xdr:col>
      <xdr:colOff>28575</xdr:colOff>
      <xdr:row>5</xdr:row>
      <xdr:rowOff>28575</xdr:rowOff>
    </xdr:to>
    <xdr:cxnSp macro="">
      <xdr:nvCxnSpPr>
        <xdr:cNvPr id="11" name="9 Conector recto"/>
        <xdr:cNvCxnSpPr>
          <a:cxnSpLocks noChangeShapeType="1"/>
        </xdr:cNvCxnSpPr>
      </xdr:nvCxnSpPr>
      <xdr:spPr bwMode="auto">
        <a:xfrm>
          <a:off x="3124200" y="714375"/>
          <a:ext cx="1952625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6</xdr:col>
      <xdr:colOff>47625</xdr:colOff>
      <xdr:row>6</xdr:row>
      <xdr:rowOff>19050</xdr:rowOff>
    </xdr:from>
    <xdr:to>
      <xdr:col>7</xdr:col>
      <xdr:colOff>723900</xdr:colOff>
      <xdr:row>6</xdr:row>
      <xdr:rowOff>28575</xdr:rowOff>
    </xdr:to>
    <xdr:cxnSp macro="">
      <xdr:nvCxnSpPr>
        <xdr:cNvPr id="12" name="2 Conector recto"/>
        <xdr:cNvCxnSpPr>
          <a:cxnSpLocks noChangeShapeType="1"/>
        </xdr:cNvCxnSpPr>
      </xdr:nvCxnSpPr>
      <xdr:spPr bwMode="auto">
        <a:xfrm flipV="1">
          <a:off x="5095875" y="895350"/>
          <a:ext cx="1238250" cy="9525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39</xdr:row>
      <xdr:rowOff>76200</xdr:rowOff>
    </xdr:from>
    <xdr:to>
      <xdr:col>7</xdr:col>
      <xdr:colOff>640079</xdr:colOff>
      <xdr:row>57</xdr:row>
      <xdr:rowOff>106680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1257300</xdr:colOff>
      <xdr:row>35</xdr:row>
      <xdr:rowOff>114300</xdr:rowOff>
    </xdr:from>
    <xdr:to>
      <xdr:col>7</xdr:col>
      <xdr:colOff>68580</xdr:colOff>
      <xdr:row>37</xdr:row>
      <xdr:rowOff>123825</xdr:rowOff>
    </xdr:to>
    <xdr:sp macro="" textlink="">
      <xdr:nvSpPr>
        <xdr:cNvPr id="5" name="1 CuadroTexto"/>
        <xdr:cNvSpPr txBox="1"/>
      </xdr:nvSpPr>
      <xdr:spPr>
        <a:xfrm>
          <a:off x="1257300" y="5661660"/>
          <a:ext cx="3802380" cy="29908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10.8  Consumo de portadores energéticos primarios.                 (%Consumo total de portadores primarios)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30</xdr:row>
      <xdr:rowOff>19050</xdr:rowOff>
    </xdr:from>
    <xdr:to>
      <xdr:col>8</xdr:col>
      <xdr:colOff>312420</xdr:colOff>
      <xdr:row>47</xdr:row>
      <xdr:rowOff>15240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1123950</xdr:colOff>
      <xdr:row>28</xdr:row>
      <xdr:rowOff>38101</xdr:rowOff>
    </xdr:from>
    <xdr:to>
      <xdr:col>7</xdr:col>
      <xdr:colOff>304800</xdr:colOff>
      <xdr:row>29</xdr:row>
      <xdr:rowOff>45720</xdr:rowOff>
    </xdr:to>
    <xdr:sp macro="" textlink="">
      <xdr:nvSpPr>
        <xdr:cNvPr id="4" name="1 CuadroTexto"/>
        <xdr:cNvSpPr txBox="1"/>
      </xdr:nvSpPr>
      <xdr:spPr>
        <a:xfrm>
          <a:off x="1123950" y="4747261"/>
          <a:ext cx="4210050" cy="17525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10.10 Consumo de principales derivados del petróleo.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27</xdr:row>
      <xdr:rowOff>40005</xdr:rowOff>
    </xdr:from>
    <xdr:to>
      <xdr:col>7</xdr:col>
      <xdr:colOff>304801</xdr:colOff>
      <xdr:row>43</xdr:row>
      <xdr:rowOff>83820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542924</xdr:colOff>
      <xdr:row>24</xdr:row>
      <xdr:rowOff>133350</xdr:rowOff>
    </xdr:from>
    <xdr:to>
      <xdr:col>7</xdr:col>
      <xdr:colOff>409575</xdr:colOff>
      <xdr:row>26</xdr:row>
      <xdr:rowOff>0</xdr:rowOff>
    </xdr:to>
    <xdr:sp macro="" textlink="">
      <xdr:nvSpPr>
        <xdr:cNvPr id="3" name="1 CuadroTexto"/>
        <xdr:cNvSpPr txBox="1"/>
      </xdr:nvSpPr>
      <xdr:spPr>
        <a:xfrm>
          <a:off x="542924" y="3762375"/>
          <a:ext cx="5372101" cy="1714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10.15  Estructura de la generación bruta de electricidad por fuentes productoras, año 2023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19050</xdr:rowOff>
    </xdr:from>
    <xdr:to>
      <xdr:col>8</xdr:col>
      <xdr:colOff>0</xdr:colOff>
      <xdr:row>7</xdr:row>
      <xdr:rowOff>19050</xdr:rowOff>
    </xdr:to>
    <xdr:cxnSp macro="">
      <xdr:nvCxnSpPr>
        <xdr:cNvPr id="10460" name="4 Conector recto"/>
        <xdr:cNvCxnSpPr>
          <a:cxnSpLocks noChangeShapeType="1"/>
        </xdr:cNvCxnSpPr>
      </xdr:nvCxnSpPr>
      <xdr:spPr bwMode="auto">
        <a:xfrm>
          <a:off x="4286250" y="895350"/>
          <a:ext cx="12192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2</xdr:col>
      <xdr:colOff>190500</xdr:colOff>
      <xdr:row>7</xdr:row>
      <xdr:rowOff>9525</xdr:rowOff>
    </xdr:from>
    <xdr:to>
      <xdr:col>4</xdr:col>
      <xdr:colOff>0</xdr:colOff>
      <xdr:row>7</xdr:row>
      <xdr:rowOff>9525</xdr:rowOff>
    </xdr:to>
    <xdr:cxnSp macro="">
      <xdr:nvCxnSpPr>
        <xdr:cNvPr id="3" name="4 Conector recto"/>
        <xdr:cNvCxnSpPr>
          <a:cxnSpLocks noChangeShapeType="1"/>
        </xdr:cNvCxnSpPr>
      </xdr:nvCxnSpPr>
      <xdr:spPr bwMode="auto">
        <a:xfrm>
          <a:off x="1466850" y="885825"/>
          <a:ext cx="12192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45</xdr:row>
      <xdr:rowOff>57150</xdr:rowOff>
    </xdr:from>
    <xdr:to>
      <xdr:col>11</xdr:col>
      <xdr:colOff>121920</xdr:colOff>
      <xdr:row>65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352426</xdr:colOff>
      <xdr:row>46</xdr:row>
      <xdr:rowOff>104777</xdr:rowOff>
    </xdr:from>
    <xdr:to>
      <xdr:col>9</xdr:col>
      <xdr:colOff>485775</xdr:colOff>
      <xdr:row>48</xdr:row>
      <xdr:rowOff>1</xdr:rowOff>
    </xdr:to>
    <xdr:sp macro="" textlink="">
      <xdr:nvSpPr>
        <xdr:cNvPr id="4" name="1 CuadroTexto"/>
        <xdr:cNvSpPr txBox="1"/>
      </xdr:nvSpPr>
      <xdr:spPr>
        <a:xfrm>
          <a:off x="1304926" y="6029327"/>
          <a:ext cx="3743324" cy="2000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10.19  Estructura del consumo de la  energia</a:t>
          </a:r>
          <a:r>
            <a:rPr lang="es-ES" sz="9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eléctrica.</a:t>
          </a:r>
          <a:endParaRPr lang="es-ES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8"/>
  <sheetViews>
    <sheetView showGridLines="0" tabSelected="1" showWhiteSpace="0" zoomScaleNormal="100" zoomScaleSheetLayoutView="100" workbookViewId="0">
      <selection activeCell="J25" sqref="J25"/>
    </sheetView>
  </sheetViews>
  <sheetFormatPr baseColWidth="10" defaultColWidth="13" defaultRowHeight="12" x14ac:dyDescent="0.2"/>
  <cols>
    <col min="1" max="1" width="45.28515625" style="23" customWidth="1"/>
    <col min="2" max="2" width="6.7109375" style="23" customWidth="1"/>
    <col min="3" max="7" width="8.28515625" style="23" customWidth="1"/>
    <col min="8" max="16384" width="13" style="23"/>
  </cols>
  <sheetData>
    <row r="1" spans="1:7" ht="15" customHeight="1" x14ac:dyDescent="0.2">
      <c r="A1" s="334" t="s">
        <v>310</v>
      </c>
      <c r="B1" s="21"/>
      <c r="C1" s="22"/>
      <c r="D1" s="22"/>
      <c r="E1" s="22"/>
      <c r="F1" s="22"/>
      <c r="G1" s="22"/>
    </row>
    <row r="2" spans="1:7" ht="15" customHeight="1" x14ac:dyDescent="0.2">
      <c r="A2" s="20"/>
      <c r="B2" s="21"/>
      <c r="C2" s="22"/>
      <c r="D2" s="22"/>
      <c r="E2" s="22"/>
      <c r="F2" s="22"/>
      <c r="G2" s="22"/>
    </row>
    <row r="3" spans="1:7" ht="5.0999999999999996" customHeight="1" x14ac:dyDescent="0.2">
      <c r="A3" s="513"/>
      <c r="B3" s="514"/>
      <c r="C3" s="515"/>
      <c r="D3" s="515"/>
      <c r="E3" s="515"/>
      <c r="F3" s="515"/>
      <c r="G3" s="515"/>
    </row>
    <row r="4" spans="1:7" ht="5.0999999999999996" customHeight="1" x14ac:dyDescent="0.2">
      <c r="A4" s="516"/>
      <c r="B4" s="517"/>
      <c r="C4" s="518"/>
      <c r="D4" s="518"/>
      <c r="E4" s="518"/>
      <c r="F4" s="518"/>
      <c r="G4" s="518"/>
    </row>
    <row r="5" spans="1:7" ht="15" customHeight="1" x14ac:dyDescent="0.2">
      <c r="A5" s="490" t="s">
        <v>109</v>
      </c>
      <c r="B5" s="491" t="s">
        <v>28</v>
      </c>
      <c r="C5" s="492">
        <v>2019</v>
      </c>
      <c r="D5" s="492">
        <v>2020</v>
      </c>
      <c r="E5" s="492">
        <v>2021</v>
      </c>
      <c r="F5" s="492">
        <v>2022</v>
      </c>
      <c r="G5" s="492">
        <v>2023</v>
      </c>
    </row>
    <row r="6" spans="1:7" ht="5.0999999999999996" customHeight="1" x14ac:dyDescent="0.2">
      <c r="A6" s="24"/>
      <c r="B6" s="25"/>
    </row>
    <row r="7" spans="1:7" ht="19.149999999999999" customHeight="1" x14ac:dyDescent="0.2">
      <c r="A7" s="436" t="s">
        <v>110</v>
      </c>
      <c r="B7" s="437"/>
      <c r="C7" s="438"/>
      <c r="D7" s="438"/>
      <c r="E7" s="438"/>
      <c r="F7" s="438"/>
      <c r="G7" s="438"/>
    </row>
    <row r="8" spans="1:7" ht="19.149999999999999" customHeight="1" x14ac:dyDescent="0.2">
      <c r="A8" s="26" t="s">
        <v>111</v>
      </c>
      <c r="B8" s="27" t="s">
        <v>179</v>
      </c>
      <c r="C8" s="224">
        <v>951.06650000000002</v>
      </c>
      <c r="D8" s="224">
        <v>894.82489999999996</v>
      </c>
      <c r="E8" s="227">
        <v>863.45699999999999</v>
      </c>
      <c r="F8" s="227">
        <v>843.50780000000009</v>
      </c>
      <c r="G8" s="227">
        <v>955</v>
      </c>
    </row>
    <row r="9" spans="1:7" ht="19.149999999999999" customHeight="1" x14ac:dyDescent="0.2">
      <c r="A9" s="26" t="s">
        <v>180</v>
      </c>
      <c r="B9" s="27" t="s">
        <v>29</v>
      </c>
      <c r="C9" s="227">
        <v>2371.5</v>
      </c>
      <c r="D9" s="227">
        <v>2320.1559999999999</v>
      </c>
      <c r="E9" s="227">
        <v>2433.2702999999997</v>
      </c>
      <c r="F9" s="227">
        <v>2373.9</v>
      </c>
      <c r="G9" s="227" t="s">
        <v>1</v>
      </c>
    </row>
    <row r="10" spans="1:7" ht="19.149999999999999" customHeight="1" x14ac:dyDescent="0.2">
      <c r="A10" s="436" t="s">
        <v>171</v>
      </c>
      <c r="B10" s="439"/>
      <c r="C10" s="392"/>
      <c r="D10" s="392"/>
      <c r="E10" s="655"/>
      <c r="F10" s="655"/>
      <c r="G10" s="655"/>
    </row>
    <row r="11" spans="1:7" ht="19.149999999999999" customHeight="1" x14ac:dyDescent="0.2">
      <c r="A11" s="28" t="s">
        <v>112</v>
      </c>
      <c r="B11" s="27" t="s">
        <v>29</v>
      </c>
      <c r="C11" s="227">
        <v>4511.0619999999999</v>
      </c>
      <c r="D11" s="227">
        <v>5046.1000000000004</v>
      </c>
      <c r="E11" s="227">
        <v>5145</v>
      </c>
      <c r="F11" s="227">
        <v>2546.8000000000002</v>
      </c>
      <c r="G11" s="227" t="s">
        <v>1</v>
      </c>
    </row>
    <row r="12" spans="1:7" ht="19.350000000000001" hidden="1" customHeight="1" x14ac:dyDescent="0.2">
      <c r="A12" s="28" t="s">
        <v>113</v>
      </c>
      <c r="B12" s="27" t="s">
        <v>29</v>
      </c>
      <c r="C12" s="227" t="s">
        <v>1</v>
      </c>
      <c r="D12" s="227" t="s">
        <v>1</v>
      </c>
      <c r="E12" s="227" t="s">
        <v>1</v>
      </c>
      <c r="F12" s="227" t="s">
        <v>1</v>
      </c>
      <c r="G12" s="227" t="s">
        <v>1</v>
      </c>
    </row>
    <row r="13" spans="1:7" ht="19.149999999999999" customHeight="1" x14ac:dyDescent="0.2">
      <c r="A13" s="440" t="s">
        <v>114</v>
      </c>
      <c r="B13" s="439"/>
      <c r="C13" s="392"/>
      <c r="D13" s="392"/>
      <c r="E13" s="655"/>
      <c r="F13" s="655"/>
      <c r="G13" s="655"/>
    </row>
    <row r="14" spans="1:7" ht="19.149999999999999" customHeight="1" x14ac:dyDescent="0.2">
      <c r="A14" s="28" t="s">
        <v>115</v>
      </c>
      <c r="B14" s="30" t="s">
        <v>176</v>
      </c>
      <c r="C14" s="86">
        <v>0.23</v>
      </c>
      <c r="D14" s="86">
        <v>0.2</v>
      </c>
      <c r="E14" s="88">
        <v>0.1</v>
      </c>
      <c r="F14" s="88">
        <v>0.1</v>
      </c>
      <c r="G14" s="88">
        <v>0.1</v>
      </c>
    </row>
    <row r="15" spans="1:7" ht="19.149999999999999" customHeight="1" x14ac:dyDescent="0.2">
      <c r="A15" s="28" t="s">
        <v>116</v>
      </c>
      <c r="B15" s="27" t="s">
        <v>181</v>
      </c>
      <c r="C15" s="224">
        <v>22.37</v>
      </c>
      <c r="D15" s="224">
        <v>15.9</v>
      </c>
      <c r="E15" s="227">
        <v>11.8</v>
      </c>
      <c r="F15" s="227">
        <v>5.4</v>
      </c>
      <c r="G15" s="227">
        <v>7.3</v>
      </c>
    </row>
    <row r="16" spans="1:7" ht="19.149999999999999" customHeight="1" x14ac:dyDescent="0.2">
      <c r="A16" s="28" t="s">
        <v>117</v>
      </c>
      <c r="B16" s="27" t="s">
        <v>181</v>
      </c>
      <c r="C16" s="224">
        <v>62.69</v>
      </c>
      <c r="D16" s="224">
        <v>25.5</v>
      </c>
      <c r="E16" s="227">
        <v>14.9</v>
      </c>
      <c r="F16" s="227">
        <v>8.9</v>
      </c>
      <c r="G16" s="227">
        <v>4.8</v>
      </c>
    </row>
    <row r="17" spans="1:7" ht="19.149999999999999" customHeight="1" x14ac:dyDescent="0.2">
      <c r="A17" s="28" t="s">
        <v>118</v>
      </c>
      <c r="B17" s="27" t="s">
        <v>29</v>
      </c>
      <c r="C17" s="224">
        <v>19.66</v>
      </c>
      <c r="D17" s="224">
        <v>22.5</v>
      </c>
      <c r="E17" s="227">
        <v>14.6</v>
      </c>
      <c r="F17" s="227">
        <v>6.9</v>
      </c>
      <c r="G17" s="227">
        <v>10.1</v>
      </c>
    </row>
    <row r="18" spans="1:7" ht="19.149999999999999" customHeight="1" x14ac:dyDescent="0.2">
      <c r="A18" s="28" t="s">
        <v>119</v>
      </c>
      <c r="B18" s="27" t="s">
        <v>120</v>
      </c>
      <c r="C18" s="224">
        <v>504.3</v>
      </c>
      <c r="D18" s="224">
        <v>486</v>
      </c>
      <c r="E18" s="227">
        <v>517</v>
      </c>
      <c r="F18" s="227">
        <v>289.5</v>
      </c>
      <c r="G18" s="227">
        <v>269.39999999999998</v>
      </c>
    </row>
    <row r="19" spans="1:7" ht="19.149999999999999" customHeight="1" x14ac:dyDescent="0.2">
      <c r="A19" s="28" t="s">
        <v>121</v>
      </c>
      <c r="B19" s="30" t="s">
        <v>176</v>
      </c>
      <c r="C19" s="176">
        <v>0.84499999999999997</v>
      </c>
      <c r="D19" s="176">
        <v>0.5</v>
      </c>
      <c r="E19" s="656">
        <v>0.4</v>
      </c>
      <c r="F19" s="657">
        <v>0</v>
      </c>
      <c r="G19" s="657">
        <v>0</v>
      </c>
    </row>
    <row r="20" spans="1:7" ht="19.149999999999999" customHeight="1" x14ac:dyDescent="0.2">
      <c r="A20" s="28" t="s">
        <v>122</v>
      </c>
      <c r="B20" s="27" t="s">
        <v>29</v>
      </c>
      <c r="C20" s="224">
        <v>2.09</v>
      </c>
      <c r="D20" s="224">
        <v>2</v>
      </c>
      <c r="E20" s="227">
        <v>1.4</v>
      </c>
      <c r="F20" s="88">
        <v>0.5</v>
      </c>
      <c r="G20" s="88">
        <v>1.5</v>
      </c>
    </row>
    <row r="21" spans="1:7" ht="19.149999999999999" customHeight="1" x14ac:dyDescent="0.2">
      <c r="A21" s="28" t="s">
        <v>123</v>
      </c>
      <c r="B21" s="27" t="s">
        <v>29</v>
      </c>
      <c r="C21" s="224">
        <v>651.1</v>
      </c>
      <c r="D21" s="224">
        <v>631.4</v>
      </c>
      <c r="E21" s="227">
        <v>655</v>
      </c>
      <c r="F21" s="227">
        <v>743.2</v>
      </c>
      <c r="G21" s="227">
        <v>632.20000000000005</v>
      </c>
    </row>
    <row r="22" spans="1:7" ht="19.149999999999999" customHeight="1" x14ac:dyDescent="0.2">
      <c r="A22" s="28" t="s">
        <v>124</v>
      </c>
      <c r="B22" s="27" t="s">
        <v>29</v>
      </c>
      <c r="C22" s="224">
        <v>2.1</v>
      </c>
      <c r="D22" s="224">
        <v>14.1</v>
      </c>
      <c r="E22" s="227">
        <v>17.8</v>
      </c>
      <c r="F22" s="227">
        <v>5.9</v>
      </c>
      <c r="G22" s="227">
        <v>17.3</v>
      </c>
    </row>
    <row r="23" spans="1:7" ht="19.149999999999999" customHeight="1" x14ac:dyDescent="0.2">
      <c r="A23" s="28" t="s">
        <v>125</v>
      </c>
      <c r="B23" s="27" t="s">
        <v>29</v>
      </c>
      <c r="C23" s="224" t="s">
        <v>195</v>
      </c>
      <c r="D23" s="224">
        <v>1.6</v>
      </c>
      <c r="E23" s="227">
        <v>1.4</v>
      </c>
      <c r="F23" s="227">
        <v>1.1000000000000001</v>
      </c>
      <c r="G23" s="454">
        <v>0</v>
      </c>
    </row>
    <row r="24" spans="1:7" ht="19.149999999999999" customHeight="1" x14ac:dyDescent="0.2">
      <c r="A24" s="28" t="s">
        <v>126</v>
      </c>
      <c r="B24" s="30" t="s">
        <v>176</v>
      </c>
      <c r="C24" s="454">
        <v>0</v>
      </c>
      <c r="D24" s="454">
        <v>0</v>
      </c>
      <c r="E24" s="657" t="s">
        <v>40</v>
      </c>
      <c r="F24" s="657" t="s">
        <v>40</v>
      </c>
      <c r="G24" s="657" t="s">
        <v>195</v>
      </c>
    </row>
    <row r="25" spans="1:7" ht="19.149999999999999" customHeight="1" x14ac:dyDescent="0.2">
      <c r="A25" s="28" t="s">
        <v>127</v>
      </c>
      <c r="B25" s="27" t="s">
        <v>181</v>
      </c>
      <c r="C25" s="224">
        <v>9.4499999999999993</v>
      </c>
      <c r="D25" s="224">
        <v>11</v>
      </c>
      <c r="E25" s="227">
        <v>12.7</v>
      </c>
      <c r="F25" s="227">
        <v>4.0999999999999996</v>
      </c>
      <c r="G25" s="227">
        <v>12.6</v>
      </c>
    </row>
    <row r="26" spans="1:7" ht="19.149999999999999" customHeight="1" x14ac:dyDescent="0.2">
      <c r="A26" s="28" t="s">
        <v>172</v>
      </c>
      <c r="B26" s="27" t="s">
        <v>181</v>
      </c>
      <c r="C26" s="454">
        <v>0</v>
      </c>
      <c r="D26" s="176">
        <v>0.1</v>
      </c>
      <c r="E26" s="657">
        <v>0</v>
      </c>
      <c r="F26" s="656">
        <v>0.1</v>
      </c>
      <c r="G26" s="657">
        <v>0</v>
      </c>
    </row>
    <row r="27" spans="1:7" ht="19.149999999999999" customHeight="1" x14ac:dyDescent="0.2">
      <c r="A27" s="28" t="s">
        <v>128</v>
      </c>
      <c r="B27" s="27" t="s">
        <v>181</v>
      </c>
      <c r="C27" s="232">
        <v>20.7</v>
      </c>
      <c r="D27" s="224">
        <v>52.6</v>
      </c>
      <c r="E27" s="227">
        <v>14.9</v>
      </c>
      <c r="F27" s="227">
        <v>9.9</v>
      </c>
      <c r="G27" s="227">
        <v>2</v>
      </c>
    </row>
    <row r="28" spans="1:7" ht="19.149999999999999" customHeight="1" x14ac:dyDescent="0.2">
      <c r="A28" s="28" t="s">
        <v>129</v>
      </c>
      <c r="B28" s="27" t="s">
        <v>181</v>
      </c>
      <c r="C28" s="224">
        <v>1652.16</v>
      </c>
      <c r="D28" s="224">
        <v>1661.8</v>
      </c>
      <c r="E28" s="227">
        <v>1165.0999999999999</v>
      </c>
      <c r="F28" s="227">
        <v>1041.0999999999999</v>
      </c>
      <c r="G28" s="227">
        <v>763.7</v>
      </c>
    </row>
    <row r="29" spans="1:7" ht="19.149999999999999" customHeight="1" x14ac:dyDescent="0.2">
      <c r="A29" s="28" t="s">
        <v>161</v>
      </c>
      <c r="B29" s="27" t="s">
        <v>29</v>
      </c>
      <c r="C29" s="224">
        <v>210.37</v>
      </c>
      <c r="D29" s="224">
        <v>226</v>
      </c>
      <c r="E29" s="227">
        <v>204.6</v>
      </c>
      <c r="F29" s="227">
        <v>195.6</v>
      </c>
      <c r="G29" s="227">
        <v>87.9</v>
      </c>
    </row>
    <row r="30" spans="1:7" ht="19.149999999999999" customHeight="1" x14ac:dyDescent="0.2">
      <c r="A30" s="28" t="s">
        <v>130</v>
      </c>
      <c r="B30" s="27" t="s">
        <v>29</v>
      </c>
      <c r="C30" s="224">
        <v>38.770000000000003</v>
      </c>
      <c r="D30" s="224">
        <v>38.799999999999997</v>
      </c>
      <c r="E30" s="227">
        <v>17.899999999999999</v>
      </c>
      <c r="F30" s="227">
        <v>17.3</v>
      </c>
      <c r="G30" s="227">
        <v>20.7</v>
      </c>
    </row>
    <row r="31" spans="1:7" ht="19.149999999999999" customHeight="1" x14ac:dyDescent="0.2">
      <c r="A31" s="28" t="s">
        <v>131</v>
      </c>
      <c r="B31" s="27" t="s">
        <v>29</v>
      </c>
      <c r="C31" s="224">
        <v>66.33</v>
      </c>
      <c r="D31" s="224">
        <v>62.3</v>
      </c>
      <c r="E31" s="227">
        <v>53.2</v>
      </c>
      <c r="F31" s="227">
        <v>32.6</v>
      </c>
      <c r="G31" s="227">
        <v>37.4</v>
      </c>
    </row>
    <row r="32" spans="1:7" ht="19.149999999999999" customHeight="1" x14ac:dyDescent="0.2">
      <c r="A32" s="31" t="s">
        <v>132</v>
      </c>
      <c r="B32" s="32" t="s">
        <v>29</v>
      </c>
      <c r="C32" s="232">
        <v>120.8</v>
      </c>
      <c r="D32" s="224">
        <v>103.3</v>
      </c>
      <c r="E32" s="227">
        <v>83.4</v>
      </c>
      <c r="F32" s="227">
        <v>77.5</v>
      </c>
      <c r="G32" s="227">
        <v>67.8</v>
      </c>
    </row>
    <row r="33" spans="1:7" ht="5.0999999999999996" customHeight="1" x14ac:dyDescent="0.2">
      <c r="A33" s="335"/>
      <c r="B33" s="336"/>
      <c r="C33" s="337"/>
      <c r="D33" s="337"/>
      <c r="E33" s="337"/>
      <c r="F33" s="337"/>
      <c r="G33" s="337"/>
    </row>
    <row r="34" spans="1:7" ht="5.0999999999999996" customHeight="1" x14ac:dyDescent="0.2">
      <c r="A34" s="31"/>
      <c r="B34" s="32"/>
      <c r="C34" s="33"/>
      <c r="D34" s="33"/>
      <c r="E34" s="33"/>
      <c r="F34" s="33"/>
      <c r="G34" s="33"/>
    </row>
    <row r="35" spans="1:7" ht="12.2" customHeight="1" x14ac:dyDescent="0.2">
      <c r="A35" s="34" t="s">
        <v>182</v>
      </c>
      <c r="B35" s="35"/>
      <c r="C35" s="36"/>
      <c r="D35" s="33"/>
      <c r="E35" s="33"/>
      <c r="F35" s="33"/>
      <c r="G35" s="33"/>
    </row>
    <row r="36" spans="1:7" ht="12.2" customHeight="1" x14ac:dyDescent="0.2">
      <c r="A36" s="37" t="s">
        <v>302</v>
      </c>
      <c r="B36" s="38"/>
      <c r="C36" s="39"/>
      <c r="D36" s="40"/>
      <c r="E36" s="40"/>
      <c r="F36" s="40"/>
      <c r="G36" s="40"/>
    </row>
    <row r="37" spans="1:7" x14ac:dyDescent="0.2">
      <c r="A37" s="41"/>
      <c r="B37" s="32"/>
      <c r="C37" s="29"/>
      <c r="D37" s="29"/>
      <c r="E37" s="29"/>
      <c r="F37" s="29"/>
      <c r="G37" s="29"/>
    </row>
    <row r="38" spans="1:7" x14ac:dyDescent="0.2">
      <c r="A38" s="42"/>
      <c r="B38" s="32"/>
      <c r="C38" s="29"/>
      <c r="D38" s="29"/>
      <c r="E38" s="29"/>
      <c r="F38" s="29"/>
      <c r="G38" s="29"/>
    </row>
  </sheetData>
  <phoneticPr fontId="3" type="noConversion"/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6"/>
  <sheetViews>
    <sheetView showGridLines="0" zoomScaleNormal="100" zoomScaleSheetLayoutView="100" workbookViewId="0">
      <selection activeCell="H12" sqref="H12:H16"/>
    </sheetView>
  </sheetViews>
  <sheetFormatPr baseColWidth="10" defaultColWidth="13" defaultRowHeight="12" x14ac:dyDescent="0.2"/>
  <cols>
    <col min="1" max="1" width="10.7109375" style="23" customWidth="1"/>
    <col min="2" max="2" width="10.7109375" style="461" customWidth="1"/>
    <col min="3" max="4" width="11.7109375" style="23" customWidth="1"/>
    <col min="5" max="5" width="11.28515625" style="23" customWidth="1"/>
    <col min="6" max="6" width="14.7109375" style="23" customWidth="1"/>
    <col min="7" max="7" width="11.7109375" style="23" customWidth="1"/>
    <col min="8" max="8" width="12.28515625" style="23" customWidth="1"/>
    <col min="9" max="9" width="12.28515625" style="586" customWidth="1"/>
    <col min="10" max="10" width="13" style="586"/>
    <col min="11" max="11" width="16.5703125" style="586" bestFit="1" customWidth="1"/>
    <col min="12" max="12" width="13" style="586"/>
    <col min="13" max="19" width="13" style="572"/>
    <col min="20" max="16384" width="13" style="23"/>
  </cols>
  <sheetData>
    <row r="1" spans="1:19" ht="15" customHeight="1" x14ac:dyDescent="0.2">
      <c r="A1" s="334" t="s">
        <v>323</v>
      </c>
      <c r="B1" s="186"/>
      <c r="C1" s="186"/>
      <c r="D1" s="186"/>
      <c r="E1" s="186"/>
      <c r="F1" s="186"/>
      <c r="G1" s="186"/>
      <c r="H1" s="186"/>
      <c r="I1" s="585"/>
    </row>
    <row r="2" spans="1:19" ht="15" customHeight="1" x14ac:dyDescent="0.2">
      <c r="A2" s="187"/>
      <c r="B2" s="186"/>
      <c r="C2" s="186"/>
      <c r="D2" s="186"/>
      <c r="E2" s="186"/>
      <c r="F2" s="186"/>
      <c r="G2" s="186"/>
      <c r="H2" s="186"/>
      <c r="I2" s="585"/>
    </row>
    <row r="3" spans="1:19" ht="15" customHeight="1" x14ac:dyDescent="0.2">
      <c r="A3" s="187"/>
      <c r="B3" s="186"/>
      <c r="C3" s="186"/>
      <c r="D3" s="186"/>
      <c r="F3" s="186"/>
      <c r="G3" s="186"/>
      <c r="H3" s="10" t="s">
        <v>108</v>
      </c>
      <c r="I3" s="585"/>
    </row>
    <row r="4" spans="1:19" ht="4.9000000000000004" customHeight="1" x14ac:dyDescent="0.2">
      <c r="A4" s="526" t="s">
        <v>85</v>
      </c>
      <c r="B4" s="527"/>
      <c r="C4" s="527"/>
      <c r="D4" s="527"/>
      <c r="E4" s="527"/>
      <c r="F4" s="527"/>
      <c r="G4" s="527"/>
      <c r="H4" s="527"/>
      <c r="I4" s="587"/>
    </row>
    <row r="5" spans="1:19" ht="4.9000000000000004" customHeight="1" x14ac:dyDescent="0.2">
      <c r="A5" s="500"/>
      <c r="B5" s="500"/>
      <c r="C5" s="500"/>
      <c r="D5" s="500"/>
      <c r="E5" s="500"/>
      <c r="F5" s="500"/>
      <c r="G5" s="500"/>
      <c r="H5" s="500"/>
    </row>
    <row r="6" spans="1:19" ht="15" customHeight="1" x14ac:dyDescent="0.2">
      <c r="A6" s="500"/>
      <c r="B6" s="500"/>
      <c r="C6" s="500"/>
      <c r="D6" s="495" t="s">
        <v>86</v>
      </c>
      <c r="E6" s="501"/>
      <c r="F6" s="502" t="s">
        <v>232</v>
      </c>
      <c r="G6" s="503" t="s">
        <v>226</v>
      </c>
      <c r="H6" s="499"/>
    </row>
    <row r="7" spans="1:19" ht="15" customHeight="1" x14ac:dyDescent="0.2">
      <c r="A7" s="556"/>
      <c r="B7" s="500"/>
      <c r="C7" s="495"/>
      <c r="D7" s="495" t="s">
        <v>278</v>
      </c>
      <c r="E7" s="495"/>
      <c r="F7" s="495" t="s">
        <v>279</v>
      </c>
      <c r="G7" s="495" t="s">
        <v>279</v>
      </c>
      <c r="H7" s="495"/>
      <c r="I7" s="583"/>
      <c r="J7" s="583"/>
      <c r="K7" s="584"/>
      <c r="L7" s="583"/>
    </row>
    <row r="8" spans="1:19" ht="15" customHeight="1" x14ac:dyDescent="0.2">
      <c r="A8" s="556" t="s">
        <v>67</v>
      </c>
      <c r="B8" s="500"/>
      <c r="C8" s="495" t="s">
        <v>87</v>
      </c>
      <c r="D8" s="495" t="s">
        <v>88</v>
      </c>
      <c r="E8" s="495" t="s">
        <v>89</v>
      </c>
      <c r="F8" s="495" t="s">
        <v>90</v>
      </c>
      <c r="G8" s="495" t="s">
        <v>91</v>
      </c>
      <c r="H8" s="495" t="s">
        <v>50</v>
      </c>
      <c r="I8" s="583" t="s">
        <v>87</v>
      </c>
      <c r="J8" s="583" t="s">
        <v>248</v>
      </c>
      <c r="K8" s="584" t="s">
        <v>288</v>
      </c>
      <c r="L8" s="583" t="s">
        <v>247</v>
      </c>
      <c r="M8" s="586"/>
      <c r="N8" s="586" t="s">
        <v>50</v>
      </c>
    </row>
    <row r="9" spans="1:19" ht="4.9000000000000004" customHeight="1" x14ac:dyDescent="0.2">
      <c r="A9" s="387"/>
      <c r="B9" s="424"/>
      <c r="C9" s="404"/>
      <c r="D9" s="404"/>
      <c r="E9" s="404"/>
      <c r="F9" s="404"/>
      <c r="G9" s="404"/>
      <c r="H9" s="404"/>
      <c r="M9" s="586"/>
      <c r="N9" s="586"/>
    </row>
    <row r="10" spans="1:19" ht="4.9000000000000004" customHeight="1" x14ac:dyDescent="0.2">
      <c r="A10" s="128"/>
      <c r="B10" s="3"/>
      <c r="C10" s="129"/>
      <c r="D10" s="129"/>
      <c r="E10" s="129"/>
      <c r="F10" s="129"/>
      <c r="G10" s="129"/>
      <c r="H10" s="129"/>
      <c r="M10" s="586"/>
      <c r="N10" s="586"/>
    </row>
    <row r="11" spans="1:19" ht="20.100000000000001" hidden="1" customHeight="1" x14ac:dyDescent="0.2">
      <c r="A11" s="131">
        <v>2017</v>
      </c>
      <c r="B11" s="3"/>
      <c r="C11" s="132">
        <f t="shared" ref="C11" si="0">D11+E11</f>
        <v>20558.100000000002</v>
      </c>
      <c r="D11" s="164">
        <v>19595.2</v>
      </c>
      <c r="E11" s="130">
        <f t="shared" ref="E11:E16" si="1">SUM(F11:G11)</f>
        <v>962.90000000000009</v>
      </c>
      <c r="F11" s="213">
        <v>622.20000000000005</v>
      </c>
      <c r="G11" s="208">
        <v>340.7</v>
      </c>
      <c r="H11" s="208" t="s">
        <v>40</v>
      </c>
      <c r="I11" s="633" t="e">
        <f t="shared" ref="I11:I14" si="2">J11+K11+L11+N11</f>
        <v>#VALUE!</v>
      </c>
      <c r="J11" s="633">
        <f t="shared" ref="J11:J16" si="3">D11*100/C11</f>
        <v>95.316201399934812</v>
      </c>
      <c r="K11" s="633">
        <f t="shared" ref="K11:K16" si="4">F11*100/C11</f>
        <v>3.0265442818159265</v>
      </c>
      <c r="L11" s="633">
        <f t="shared" ref="L11:L15" si="5">G11*100/C11</f>
        <v>1.6572543182492543</v>
      </c>
      <c r="M11" s="633"/>
      <c r="N11" s="633" t="e">
        <f t="shared" ref="N11:N14" si="6">H11*100/C11</f>
        <v>#VALUE!</v>
      </c>
    </row>
    <row r="12" spans="1:19" ht="20.100000000000001" customHeight="1" x14ac:dyDescent="0.2">
      <c r="A12" s="131">
        <v>2019</v>
      </c>
      <c r="B12" s="3"/>
      <c r="C12" s="132">
        <v>20705.610140000001</v>
      </c>
      <c r="D12" s="164">
        <v>19861.2</v>
      </c>
      <c r="E12" s="130">
        <v>841.91013999999996</v>
      </c>
      <c r="F12" s="213">
        <v>518.99209999999994</v>
      </c>
      <c r="G12" s="208">
        <v>322.91803999999996</v>
      </c>
      <c r="H12" s="208">
        <v>2.5</v>
      </c>
      <c r="I12" s="633">
        <f t="shared" si="2"/>
        <v>100</v>
      </c>
      <c r="J12" s="633">
        <f t="shared" si="3"/>
        <v>95.921829232316455</v>
      </c>
      <c r="K12" s="633">
        <f t="shared" si="4"/>
        <v>2.5065288899523339</v>
      </c>
      <c r="L12" s="633">
        <f t="shared" si="5"/>
        <v>1.5595678553619283</v>
      </c>
      <c r="M12" s="586"/>
      <c r="N12" s="633">
        <f t="shared" si="6"/>
        <v>1.2074022369282376E-2</v>
      </c>
    </row>
    <row r="13" spans="1:19" s="58" customFormat="1" ht="19.350000000000001" customHeight="1" x14ac:dyDescent="0.2">
      <c r="A13" s="131">
        <v>2020</v>
      </c>
      <c r="B13" s="3"/>
      <c r="C13" s="132">
        <v>19070.900000000001</v>
      </c>
      <c r="D13" s="164">
        <v>18156.8</v>
      </c>
      <c r="E13" s="130">
        <v>898.2</v>
      </c>
      <c r="F13" s="213">
        <v>546.9</v>
      </c>
      <c r="G13" s="208">
        <v>351.3</v>
      </c>
      <c r="H13" s="208">
        <v>15.9</v>
      </c>
      <c r="I13" s="633">
        <f t="shared" si="2"/>
        <v>100</v>
      </c>
      <c r="J13" s="633">
        <f t="shared" si="3"/>
        <v>95.206833447818397</v>
      </c>
      <c r="K13" s="633">
        <f t="shared" si="4"/>
        <v>2.8677199293163929</v>
      </c>
      <c r="L13" s="633">
        <f t="shared" si="5"/>
        <v>1.8420735256332945</v>
      </c>
      <c r="M13" s="586"/>
      <c r="N13" s="633">
        <f t="shared" si="6"/>
        <v>8.3373097231908291E-2</v>
      </c>
      <c r="O13" s="574"/>
      <c r="P13" s="574"/>
      <c r="Q13" s="574"/>
      <c r="R13" s="574"/>
      <c r="S13" s="574"/>
    </row>
    <row r="14" spans="1:19" s="58" customFormat="1" ht="20.100000000000001" customHeight="1" x14ac:dyDescent="0.2">
      <c r="A14" s="131">
        <v>2021</v>
      </c>
      <c r="B14" s="3"/>
      <c r="C14" s="132">
        <v>17965.5</v>
      </c>
      <c r="D14" s="164">
        <v>17104.900000000001</v>
      </c>
      <c r="E14" s="130">
        <v>752.59999999999991</v>
      </c>
      <c r="F14" s="213">
        <v>432.4</v>
      </c>
      <c r="G14" s="208">
        <v>320.2</v>
      </c>
      <c r="H14" s="208">
        <v>108</v>
      </c>
      <c r="I14" s="633">
        <f t="shared" si="2"/>
        <v>100</v>
      </c>
      <c r="J14" s="633">
        <f t="shared" si="3"/>
        <v>95.209707494920835</v>
      </c>
      <c r="K14" s="633">
        <f t="shared" si="4"/>
        <v>2.4068353232584676</v>
      </c>
      <c r="L14" s="633">
        <f t="shared" si="5"/>
        <v>1.7823049734212797</v>
      </c>
      <c r="M14" s="691">
        <v>2020</v>
      </c>
      <c r="N14" s="633">
        <f t="shared" si="6"/>
        <v>0.60115220839943229</v>
      </c>
      <c r="O14" s="574"/>
      <c r="P14" s="574"/>
      <c r="Q14" s="574"/>
      <c r="R14" s="574"/>
      <c r="S14" s="574"/>
    </row>
    <row r="15" spans="1:19" s="58" customFormat="1" ht="20.100000000000001" customHeight="1" x14ac:dyDescent="0.2">
      <c r="A15" s="131">
        <v>2022</v>
      </c>
      <c r="B15" s="3"/>
      <c r="C15" s="132">
        <v>15732.100000000002</v>
      </c>
      <c r="D15" s="164">
        <v>15027.7</v>
      </c>
      <c r="E15" s="130">
        <v>588.70000000000005</v>
      </c>
      <c r="F15" s="213">
        <v>276.10000000000002</v>
      </c>
      <c r="G15" s="208">
        <v>312.60000000000002</v>
      </c>
      <c r="H15" s="208">
        <v>115.7</v>
      </c>
      <c r="I15" s="633">
        <f>J15+K15+L15+N15</f>
        <v>99.999999999999986</v>
      </c>
      <c r="J15" s="633">
        <f t="shared" si="3"/>
        <v>95.522530367846613</v>
      </c>
      <c r="K15" s="633">
        <f t="shared" si="4"/>
        <v>1.7550104563281443</v>
      </c>
      <c r="L15" s="633">
        <f t="shared" si="5"/>
        <v>1.9870201689539222</v>
      </c>
      <c r="M15" s="691">
        <v>2021</v>
      </c>
      <c r="N15" s="633">
        <f>H15*100/C15</f>
        <v>0.73543900687130126</v>
      </c>
      <c r="O15" s="574"/>
      <c r="P15" s="574"/>
      <c r="Q15" s="574"/>
      <c r="R15" s="574"/>
      <c r="S15" s="574"/>
    </row>
    <row r="16" spans="1:19" s="58" customFormat="1" ht="20.100000000000001" customHeight="1" x14ac:dyDescent="0.2">
      <c r="A16" s="133">
        <v>2023</v>
      </c>
      <c r="B16" s="134"/>
      <c r="C16" s="216">
        <f>D16+E16+H16</f>
        <v>15331.137140000001</v>
      </c>
      <c r="D16" s="217">
        <v>14714.137140000001</v>
      </c>
      <c r="E16" s="219">
        <f t="shared" si="1"/>
        <v>458</v>
      </c>
      <c r="F16" s="220">
        <v>203.2</v>
      </c>
      <c r="G16" s="218">
        <v>254.8</v>
      </c>
      <c r="H16" s="218">
        <v>159</v>
      </c>
      <c r="I16" s="633">
        <f>J16+K16+L16+N16</f>
        <v>100</v>
      </c>
      <c r="J16" s="633">
        <f t="shared" si="3"/>
        <v>95.975510528894802</v>
      </c>
      <c r="K16" s="633">
        <f t="shared" si="4"/>
        <v>1.3254072293818122</v>
      </c>
      <c r="L16" s="633">
        <f>G16*100/C16</f>
        <v>1.6619771754256187</v>
      </c>
      <c r="M16" s="691">
        <v>2022</v>
      </c>
      <c r="N16" s="633">
        <f>H16*100/C16</f>
        <v>1.0371050662977763</v>
      </c>
      <c r="O16" s="574"/>
      <c r="P16" s="574"/>
      <c r="Q16" s="574"/>
      <c r="R16" s="574"/>
      <c r="S16" s="574"/>
    </row>
    <row r="17" spans="1:14" ht="4.9000000000000004" customHeight="1" x14ac:dyDescent="0.2">
      <c r="A17" s="400"/>
      <c r="B17" s="401"/>
      <c r="C17" s="402"/>
      <c r="D17" s="402"/>
      <c r="E17" s="403"/>
      <c r="F17" s="352"/>
      <c r="G17" s="352"/>
      <c r="H17" s="352"/>
      <c r="I17" s="634"/>
      <c r="M17" s="691"/>
      <c r="N17" s="586"/>
    </row>
    <row r="18" spans="1:14" ht="4.9000000000000004" customHeight="1" x14ac:dyDescent="0.2">
      <c r="A18" s="122"/>
      <c r="B18" s="457"/>
      <c r="C18" s="458"/>
      <c r="D18" s="458"/>
      <c r="E18" s="62"/>
      <c r="F18" s="181"/>
      <c r="G18" s="181"/>
      <c r="H18" s="181"/>
      <c r="I18" s="634"/>
      <c r="M18" s="586"/>
      <c r="N18" s="586"/>
    </row>
    <row r="19" spans="1:14" x14ac:dyDescent="0.2">
      <c r="A19" s="3" t="s">
        <v>307</v>
      </c>
      <c r="B19" s="4"/>
      <c r="C19" s="4"/>
      <c r="D19" s="4"/>
      <c r="E19" s="4"/>
      <c r="F19" s="4"/>
      <c r="G19" s="3"/>
      <c r="H19" s="4"/>
      <c r="I19" s="635"/>
      <c r="M19" s="586"/>
      <c r="N19" s="586"/>
    </row>
    <row r="20" spans="1:14" x14ac:dyDescent="0.2">
      <c r="A20" s="3"/>
      <c r="B20" s="4"/>
      <c r="C20" s="4"/>
      <c r="D20" s="4"/>
      <c r="E20" s="4"/>
      <c r="F20" s="4"/>
      <c r="G20" s="3"/>
      <c r="H20" s="4"/>
      <c r="I20" s="635"/>
      <c r="M20" s="586"/>
      <c r="N20" s="586"/>
    </row>
    <row r="21" spans="1:14" x14ac:dyDescent="0.2">
      <c r="A21" s="3"/>
      <c r="B21" s="4"/>
      <c r="C21" s="4"/>
      <c r="D21" s="4"/>
      <c r="E21" s="4"/>
      <c r="F21" s="4"/>
      <c r="G21" s="3"/>
      <c r="H21" s="4"/>
      <c r="I21" s="635"/>
      <c r="M21" s="586"/>
      <c r="N21" s="586"/>
    </row>
    <row r="22" spans="1:14" x14ac:dyDescent="0.2">
      <c r="A22" s="3"/>
      <c r="B22" s="4"/>
      <c r="C22" s="4"/>
      <c r="D22" s="4"/>
      <c r="E22" s="4"/>
      <c r="F22" s="4"/>
      <c r="G22" s="3"/>
      <c r="H22" s="4"/>
      <c r="I22" s="635"/>
      <c r="M22" s="586"/>
      <c r="N22" s="586"/>
    </row>
    <row r="23" spans="1:14" x14ac:dyDescent="0.2">
      <c r="A23" s="3"/>
      <c r="B23" s="4"/>
      <c r="C23" s="4"/>
      <c r="D23" s="4"/>
      <c r="E23" s="4"/>
      <c r="F23" s="4"/>
      <c r="G23" s="3"/>
      <c r="H23" s="4"/>
      <c r="I23" s="635"/>
      <c r="M23" s="586"/>
      <c r="N23" s="586"/>
    </row>
    <row r="24" spans="1:14" x14ac:dyDescent="0.2">
      <c r="M24" s="586"/>
      <c r="N24" s="586"/>
    </row>
    <row r="25" spans="1:14" x14ac:dyDescent="0.2">
      <c r="L25" s="579"/>
      <c r="M25" s="576"/>
    </row>
    <row r="26" spans="1:14" x14ac:dyDescent="0.2">
      <c r="L26" s="579"/>
      <c r="M26" s="576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  <ignoredErrors>
    <ignoredError sqref="E16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5"/>
  <sheetViews>
    <sheetView showGridLines="0" zoomScaleNormal="100" zoomScaleSheetLayoutView="100" workbookViewId="0">
      <selection activeCell="D37" sqref="D37:I41"/>
    </sheetView>
  </sheetViews>
  <sheetFormatPr baseColWidth="10" defaultColWidth="12.5703125" defaultRowHeight="12" x14ac:dyDescent="0.2"/>
  <cols>
    <col min="1" max="1" width="10.140625" style="4" customWidth="1"/>
    <col min="2" max="3" width="10.5703125" style="4" customWidth="1"/>
    <col min="4" max="4" width="12.7109375" style="10" customWidth="1"/>
    <col min="5" max="9" width="10.5703125" style="4" customWidth="1"/>
    <col min="10" max="10" width="10.5703125" style="4" hidden="1" customWidth="1"/>
    <col min="11" max="12" width="12.5703125" style="3" hidden="1" customWidth="1"/>
    <col min="13" max="13" width="0" style="4" hidden="1" customWidth="1"/>
    <col min="14" max="16384" width="12.5703125" style="4"/>
  </cols>
  <sheetData>
    <row r="1" spans="1:20" s="1" customFormat="1" ht="15" customHeight="1" x14ac:dyDescent="0.2">
      <c r="A1" s="334" t="s">
        <v>324</v>
      </c>
      <c r="B1" s="186"/>
      <c r="C1" s="186"/>
      <c r="D1" s="188"/>
      <c r="E1" s="186"/>
      <c r="F1" s="186"/>
      <c r="G1" s="127"/>
      <c r="H1" s="127"/>
      <c r="I1" s="127"/>
      <c r="K1" s="2"/>
      <c r="L1" s="2"/>
    </row>
    <row r="2" spans="1:20" s="1" customFormat="1" ht="15" customHeight="1" x14ac:dyDescent="0.2">
      <c r="A2" s="187"/>
      <c r="B2" s="189"/>
      <c r="C2" s="186"/>
      <c r="D2" s="188"/>
      <c r="E2" s="186"/>
      <c r="F2" s="186"/>
      <c r="G2" s="127"/>
      <c r="H2" s="127"/>
      <c r="I2" s="127"/>
      <c r="K2" s="2"/>
      <c r="L2" s="2"/>
    </row>
    <row r="3" spans="1:20" s="23" customFormat="1" ht="15" customHeight="1" x14ac:dyDescent="0.2">
      <c r="A3" s="187"/>
      <c r="B3" s="186"/>
      <c r="C3" s="186"/>
      <c r="D3" s="186"/>
      <c r="F3" s="186"/>
      <c r="G3" s="186"/>
      <c r="I3" s="10" t="s">
        <v>108</v>
      </c>
    </row>
    <row r="4" spans="1:20" s="1" customFormat="1" ht="5.0999999999999996" customHeight="1" x14ac:dyDescent="0.2">
      <c r="A4" s="523"/>
      <c r="B4" s="524"/>
      <c r="C4" s="524"/>
      <c r="D4" s="525"/>
      <c r="E4" s="524"/>
      <c r="F4" s="524"/>
      <c r="G4" s="524"/>
      <c r="H4" s="524"/>
      <c r="I4" s="524"/>
      <c r="J4" s="135"/>
      <c r="K4" s="2"/>
      <c r="L4" s="2"/>
      <c r="M4" s="2"/>
    </row>
    <row r="5" spans="1:20" s="1" customFormat="1" ht="5.0999999999999996" customHeight="1" x14ac:dyDescent="0.2">
      <c r="A5" s="523"/>
      <c r="B5" s="524"/>
      <c r="C5" s="524"/>
      <c r="D5" s="525"/>
      <c r="E5" s="524"/>
      <c r="F5" s="524"/>
      <c r="G5" s="524"/>
      <c r="H5" s="524"/>
      <c r="I5" s="524"/>
      <c r="J5" s="2"/>
      <c r="K5" s="2"/>
      <c r="L5" s="2"/>
      <c r="M5" s="2"/>
    </row>
    <row r="6" spans="1:20" ht="15" customHeight="1" x14ac:dyDescent="0.2">
      <c r="A6" s="495"/>
      <c r="B6" s="495"/>
      <c r="C6" s="496"/>
      <c r="D6" s="497"/>
      <c r="E6" s="498"/>
      <c r="F6" s="499" t="s">
        <v>251</v>
      </c>
      <c r="G6" s="499"/>
      <c r="H6" s="496"/>
      <c r="I6" s="496"/>
      <c r="J6" s="3"/>
      <c r="M6" s="3"/>
    </row>
    <row r="7" spans="1:20" ht="15" customHeight="1" x14ac:dyDescent="0.2">
      <c r="A7" s="495"/>
      <c r="B7" s="495"/>
      <c r="C7" s="715" t="s">
        <v>281</v>
      </c>
      <c r="D7" s="698"/>
      <c r="E7" s="495"/>
      <c r="F7" s="495" t="s">
        <v>169</v>
      </c>
      <c r="G7" s="719" t="s">
        <v>280</v>
      </c>
      <c r="H7" s="698"/>
      <c r="I7" s="496"/>
      <c r="J7" s="405"/>
      <c r="K7" s="405"/>
      <c r="L7" s="405"/>
      <c r="M7" s="405"/>
    </row>
    <row r="8" spans="1:20" ht="15" customHeight="1" x14ac:dyDescent="0.2">
      <c r="A8" s="495"/>
      <c r="B8" s="495"/>
      <c r="C8" s="495" t="s">
        <v>103</v>
      </c>
      <c r="D8" s="495" t="s">
        <v>178</v>
      </c>
      <c r="E8" s="495" t="s">
        <v>93</v>
      </c>
      <c r="F8" s="495" t="s">
        <v>170</v>
      </c>
      <c r="G8" s="497" t="s">
        <v>94</v>
      </c>
      <c r="H8" s="497" t="s">
        <v>249</v>
      </c>
      <c r="I8" s="496"/>
      <c r="J8" s="405"/>
      <c r="K8" s="405"/>
      <c r="L8" s="405"/>
      <c r="M8" s="405"/>
    </row>
    <row r="9" spans="1:20" ht="15" customHeight="1" x14ac:dyDescent="0.2">
      <c r="A9" s="557" t="s">
        <v>67</v>
      </c>
      <c r="B9" s="495" t="s">
        <v>87</v>
      </c>
      <c r="C9" s="495" t="s">
        <v>152</v>
      </c>
      <c r="D9" s="495" t="s">
        <v>282</v>
      </c>
      <c r="E9" s="495" t="s">
        <v>283</v>
      </c>
      <c r="F9" s="495" t="s">
        <v>284</v>
      </c>
      <c r="G9" s="497" t="s">
        <v>95</v>
      </c>
      <c r="H9" s="497" t="s">
        <v>250</v>
      </c>
      <c r="I9" s="497" t="s">
        <v>285</v>
      </c>
      <c r="J9" s="405"/>
      <c r="K9" s="405"/>
      <c r="L9" s="405"/>
      <c r="M9" s="405"/>
    </row>
    <row r="10" spans="1:20" ht="5.0999999999999996" customHeight="1" x14ac:dyDescent="0.2">
      <c r="A10" s="557"/>
      <c r="B10" s="495"/>
      <c r="C10" s="558"/>
      <c r="D10" s="558"/>
      <c r="E10" s="558"/>
      <c r="F10" s="558"/>
      <c r="G10" s="496"/>
      <c r="H10" s="496"/>
      <c r="I10" s="496"/>
      <c r="J10" s="405"/>
      <c r="K10" s="405"/>
      <c r="L10" s="405"/>
      <c r="M10" s="405"/>
      <c r="O10" s="13"/>
      <c r="P10" s="13"/>
      <c r="Q10" s="13"/>
      <c r="R10" s="13"/>
      <c r="S10" s="13"/>
      <c r="T10" s="13"/>
    </row>
    <row r="11" spans="1:20" ht="5.0999999999999996" customHeight="1" x14ac:dyDescent="0.2">
      <c r="A11" s="128"/>
      <c r="B11" s="128"/>
      <c r="C11" s="252"/>
      <c r="D11" s="253"/>
      <c r="E11" s="252"/>
      <c r="F11" s="252"/>
      <c r="G11" s="252"/>
      <c r="H11" s="128"/>
      <c r="I11" s="13"/>
      <c r="J11" s="3"/>
      <c r="M11" s="12"/>
      <c r="O11" s="13"/>
      <c r="P11" s="13"/>
      <c r="Q11" s="13"/>
      <c r="R11" s="13"/>
      <c r="S11" s="13"/>
      <c r="T11" s="13"/>
    </row>
    <row r="12" spans="1:20" ht="20.100000000000001" hidden="1" customHeight="1" x14ac:dyDescent="0.2">
      <c r="A12" s="131">
        <v>2017</v>
      </c>
      <c r="B12" s="252">
        <f>SUM(C12:H12)</f>
        <v>20558.099999999999</v>
      </c>
      <c r="C12" s="254">
        <v>11446.1</v>
      </c>
      <c r="D12" s="255">
        <v>962.9</v>
      </c>
      <c r="E12" s="254">
        <v>2801.6</v>
      </c>
      <c r="F12" s="256">
        <v>5183.2</v>
      </c>
      <c r="G12" s="254">
        <v>83</v>
      </c>
      <c r="H12" s="254">
        <v>81.3</v>
      </c>
      <c r="I12" s="10" t="s">
        <v>40</v>
      </c>
    </row>
    <row r="13" spans="1:20" s="11" customFormat="1" ht="19.350000000000001" customHeight="1" x14ac:dyDescent="0.2">
      <c r="A13" s="131">
        <v>2019</v>
      </c>
      <c r="B13" s="254">
        <v>20705.63824</v>
      </c>
      <c r="C13" s="254">
        <v>12664.757000000001</v>
      </c>
      <c r="D13" s="255">
        <v>841.91013999999984</v>
      </c>
      <c r="E13" s="254">
        <v>2449.8090000000002</v>
      </c>
      <c r="F13" s="256">
        <v>4371.6620999999996</v>
      </c>
      <c r="G13" s="254">
        <v>124.467</v>
      </c>
      <c r="H13" s="254">
        <v>250.53299999999999</v>
      </c>
      <c r="I13" s="254">
        <v>2.5</v>
      </c>
      <c r="K13" s="134"/>
      <c r="L13" s="134"/>
    </row>
    <row r="14" spans="1:20" s="11" customFormat="1" ht="20.100000000000001" customHeight="1" x14ac:dyDescent="0.2">
      <c r="A14" s="131">
        <v>2020</v>
      </c>
      <c r="B14" s="254">
        <v>19070.900000000001</v>
      </c>
      <c r="C14" s="254">
        <v>11806.8</v>
      </c>
      <c r="D14" s="255">
        <v>898.2</v>
      </c>
      <c r="E14" s="254">
        <v>2014.9</v>
      </c>
      <c r="F14" s="256">
        <v>3962.4</v>
      </c>
      <c r="G14" s="254">
        <v>111.9</v>
      </c>
      <c r="H14" s="254">
        <v>260.8</v>
      </c>
      <c r="I14" s="254">
        <v>15.9</v>
      </c>
      <c r="K14" s="134"/>
      <c r="L14" s="134"/>
    </row>
    <row r="15" spans="1:20" s="11" customFormat="1" ht="20.100000000000001" customHeight="1" x14ac:dyDescent="0.2">
      <c r="A15" s="131">
        <v>2021</v>
      </c>
      <c r="B15" s="254">
        <v>17965.500000000004</v>
      </c>
      <c r="C15" s="254">
        <v>11014.2</v>
      </c>
      <c r="D15" s="255">
        <v>752.6</v>
      </c>
      <c r="E15" s="254">
        <v>1580.4</v>
      </c>
      <c r="F15" s="256">
        <v>4125.6000000000004</v>
      </c>
      <c r="G15" s="254">
        <v>119.7</v>
      </c>
      <c r="H15" s="254">
        <v>265</v>
      </c>
      <c r="I15" s="254">
        <v>108</v>
      </c>
      <c r="K15" s="134"/>
      <c r="L15" s="134"/>
    </row>
    <row r="16" spans="1:20" s="11" customFormat="1" ht="20.100000000000001" customHeight="1" x14ac:dyDescent="0.2">
      <c r="A16" s="131">
        <v>2022</v>
      </c>
      <c r="B16" s="254">
        <v>15732.1</v>
      </c>
      <c r="C16" s="254">
        <v>9446.7999999999993</v>
      </c>
      <c r="D16" s="255">
        <v>588.70000000000005</v>
      </c>
      <c r="E16" s="254">
        <v>1946.3</v>
      </c>
      <c r="F16" s="256">
        <v>3272.9</v>
      </c>
      <c r="G16" s="254">
        <v>120.2</v>
      </c>
      <c r="H16" s="254">
        <v>241.5</v>
      </c>
      <c r="I16" s="254">
        <v>115.7</v>
      </c>
      <c r="K16" s="134"/>
      <c r="L16" s="134"/>
    </row>
    <row r="17" spans="1:13" s="11" customFormat="1" ht="20.100000000000001" customHeight="1" x14ac:dyDescent="0.2">
      <c r="A17" s="133">
        <v>2023</v>
      </c>
      <c r="B17" s="257">
        <f>SUM(C17:I17)</f>
        <v>15331.099999999999</v>
      </c>
      <c r="C17" s="257">
        <v>9128.4</v>
      </c>
      <c r="D17" s="258">
        <v>458</v>
      </c>
      <c r="E17" s="257">
        <v>2498.6999999999998</v>
      </c>
      <c r="F17" s="259">
        <v>2743.8</v>
      </c>
      <c r="G17" s="257">
        <v>106.5</v>
      </c>
      <c r="H17" s="257">
        <v>236.7</v>
      </c>
      <c r="I17" s="257">
        <v>159</v>
      </c>
      <c r="K17" s="134"/>
      <c r="L17" s="134"/>
    </row>
    <row r="18" spans="1:13" ht="5.0999999999999996" customHeight="1" x14ac:dyDescent="0.2">
      <c r="A18" s="407"/>
      <c r="B18" s="408"/>
      <c r="C18" s="409"/>
      <c r="D18" s="410"/>
      <c r="E18" s="409"/>
      <c r="F18" s="411"/>
      <c r="G18" s="409"/>
      <c r="H18" s="409"/>
      <c r="I18" s="408"/>
      <c r="J18" s="3"/>
      <c r="M18" s="3"/>
    </row>
    <row r="19" spans="1:13" ht="5.0999999999999996" customHeight="1" x14ac:dyDescent="0.2">
      <c r="A19" s="128"/>
      <c r="B19" s="128"/>
      <c r="C19" s="252"/>
      <c r="D19" s="253"/>
      <c r="E19" s="252"/>
      <c r="F19" s="252"/>
      <c r="G19" s="252"/>
      <c r="H19" s="252"/>
      <c r="I19" s="128"/>
    </row>
    <row r="20" spans="1:13" ht="17.100000000000001" customHeight="1" x14ac:dyDescent="0.2">
      <c r="A20" s="139" t="s">
        <v>197</v>
      </c>
      <c r="B20" s="128"/>
      <c r="C20" s="252"/>
      <c r="D20" s="253"/>
      <c r="E20" s="252"/>
      <c r="F20" s="252"/>
      <c r="G20" s="252"/>
      <c r="H20" s="252"/>
      <c r="I20" s="128"/>
    </row>
    <row r="21" spans="1:13" ht="17.100000000000001" customHeight="1" x14ac:dyDescent="0.2">
      <c r="A21" s="137" t="s">
        <v>328</v>
      </c>
      <c r="B21" s="138"/>
      <c r="C21" s="260"/>
      <c r="D21" s="261"/>
      <c r="E21" s="260"/>
      <c r="F21" s="260"/>
      <c r="G21" s="230"/>
      <c r="H21" s="230"/>
    </row>
    <row r="22" spans="1:13" ht="17.100000000000001" customHeight="1" x14ac:dyDescent="0.2">
      <c r="A22" s="139" t="s">
        <v>290</v>
      </c>
      <c r="B22" s="138"/>
      <c r="C22" s="260"/>
      <c r="D22" s="261"/>
      <c r="E22" s="260"/>
      <c r="F22" s="260"/>
      <c r="G22" s="230"/>
      <c r="H22" s="230"/>
    </row>
    <row r="23" spans="1:13" ht="17.100000000000001" customHeight="1" x14ac:dyDescent="0.2">
      <c r="A23" s="140" t="s">
        <v>291</v>
      </c>
      <c r="B23" s="141"/>
      <c r="C23" s="262"/>
      <c r="D23" s="263"/>
      <c r="E23" s="262"/>
      <c r="F23" s="262"/>
      <c r="G23" s="230"/>
      <c r="H23" s="230"/>
    </row>
    <row r="24" spans="1:13" ht="17.100000000000001" customHeight="1" x14ac:dyDescent="0.2">
      <c r="A24" s="3" t="s">
        <v>307</v>
      </c>
      <c r="B24" s="141"/>
      <c r="C24" s="262"/>
      <c r="D24" s="263"/>
      <c r="E24" s="262"/>
      <c r="F24" s="262"/>
      <c r="G24" s="230"/>
      <c r="H24" s="230"/>
    </row>
    <row r="25" spans="1:13" ht="18" customHeight="1" x14ac:dyDescent="0.2">
      <c r="C25" s="230"/>
      <c r="D25" s="264"/>
      <c r="E25" s="230"/>
      <c r="F25" s="230"/>
      <c r="G25" s="230"/>
      <c r="H25" s="230"/>
      <c r="I25" s="230"/>
    </row>
    <row r="26" spans="1:13" ht="15" customHeight="1" x14ac:dyDescent="0.2">
      <c r="A26" s="334" t="s">
        <v>325</v>
      </c>
      <c r="B26" s="191"/>
      <c r="C26" s="265"/>
      <c r="D26" s="265"/>
      <c r="E26" s="265"/>
      <c r="F26" s="265"/>
      <c r="G26" s="265"/>
      <c r="H26" s="265"/>
      <c r="I26" s="192"/>
      <c r="J26" s="192"/>
    </row>
    <row r="27" spans="1:13" ht="15" customHeight="1" x14ac:dyDescent="0.2">
      <c r="A27" s="193"/>
      <c r="B27" s="191"/>
      <c r="C27" s="266"/>
      <c r="D27" s="265"/>
      <c r="E27" s="265"/>
      <c r="F27" s="265"/>
      <c r="G27" s="265"/>
      <c r="H27" s="265"/>
      <c r="I27" s="192"/>
      <c r="J27" s="192"/>
    </row>
    <row r="28" spans="1:13" ht="15" customHeight="1" x14ac:dyDescent="0.2">
      <c r="A28" s="142"/>
      <c r="B28" s="9"/>
      <c r="C28" s="267"/>
      <c r="D28" s="267"/>
      <c r="E28" s="267"/>
      <c r="F28" s="267"/>
      <c r="G28" s="267"/>
      <c r="H28" s="267"/>
      <c r="I28" s="5"/>
      <c r="J28" s="5"/>
    </row>
    <row r="29" spans="1:13" ht="15" customHeight="1" x14ac:dyDescent="0.2">
      <c r="A29" s="142"/>
      <c r="B29" s="9"/>
      <c r="C29" s="267"/>
      <c r="D29" s="267"/>
      <c r="E29" s="267"/>
      <c r="F29" s="267"/>
      <c r="G29" s="267"/>
      <c r="H29" s="267"/>
      <c r="I29" s="143" t="s">
        <v>106</v>
      </c>
      <c r="J29" s="143" t="s">
        <v>106</v>
      </c>
    </row>
    <row r="30" spans="1:13" ht="4.9000000000000004" customHeight="1" x14ac:dyDescent="0.2">
      <c r="A30" s="6"/>
      <c r="B30" s="6"/>
      <c r="C30" s="254"/>
      <c r="D30" s="234"/>
      <c r="E30" s="234"/>
      <c r="F30" s="234"/>
      <c r="G30" s="234"/>
      <c r="H30" s="234"/>
      <c r="I30" s="6"/>
    </row>
    <row r="31" spans="1:13" ht="4.9000000000000004" customHeight="1" x14ac:dyDescent="0.2">
      <c r="A31" s="423"/>
      <c r="B31" s="423"/>
      <c r="C31" s="412"/>
      <c r="D31" s="415"/>
      <c r="E31" s="415"/>
      <c r="F31" s="415"/>
      <c r="G31" s="415"/>
      <c r="H31" s="415"/>
      <c r="I31" s="423"/>
    </row>
    <row r="32" spans="1:13" ht="15" customHeight="1" x14ac:dyDescent="0.2">
      <c r="A32" s="493"/>
      <c r="B32" s="426"/>
      <c r="C32" s="559"/>
      <c r="D32" s="560"/>
      <c r="E32" s="560"/>
      <c r="F32" s="560"/>
      <c r="G32" s="716" t="s">
        <v>166</v>
      </c>
      <c r="H32" s="716"/>
      <c r="I32" s="717"/>
    </row>
    <row r="33" spans="1:12" ht="15" customHeight="1" x14ac:dyDescent="0.2">
      <c r="A33" s="493"/>
      <c r="B33" s="426"/>
      <c r="C33" s="559"/>
      <c r="D33" s="561"/>
      <c r="E33" s="561" t="s">
        <v>96</v>
      </c>
      <c r="F33" s="561" t="s">
        <v>98</v>
      </c>
      <c r="G33" s="718" t="s">
        <v>97</v>
      </c>
      <c r="H33" s="718"/>
      <c r="I33" s="426" t="s">
        <v>167</v>
      </c>
    </row>
    <row r="34" spans="1:12" ht="15" customHeight="1" x14ac:dyDescent="0.2">
      <c r="A34" s="556" t="s">
        <v>67</v>
      </c>
      <c r="B34" s="426"/>
      <c r="C34" s="559"/>
      <c r="D34" s="561" t="s">
        <v>89</v>
      </c>
      <c r="E34" s="561" t="s">
        <v>100</v>
      </c>
      <c r="F34" s="561" t="s">
        <v>101</v>
      </c>
      <c r="G34" s="562" t="s">
        <v>286</v>
      </c>
      <c r="H34" s="562" t="s">
        <v>287</v>
      </c>
      <c r="I34" s="426" t="s">
        <v>173</v>
      </c>
    </row>
    <row r="35" spans="1:12" ht="4.9000000000000004" customHeight="1" x14ac:dyDescent="0.2">
      <c r="A35" s="413"/>
      <c r="B35" s="414"/>
      <c r="C35" s="424"/>
      <c r="D35" s="414"/>
      <c r="E35" s="414"/>
      <c r="F35" s="414"/>
      <c r="G35" s="414"/>
      <c r="H35" s="414"/>
      <c r="I35" s="423"/>
    </row>
    <row r="36" spans="1:12" ht="4.5" customHeight="1" x14ac:dyDescent="0.2">
      <c r="A36" s="144"/>
      <c r="B36" s="7"/>
      <c r="D36" s="7"/>
      <c r="E36" s="7"/>
      <c r="F36" s="7"/>
      <c r="G36" s="7"/>
      <c r="H36" s="7"/>
      <c r="I36" s="6"/>
    </row>
    <row r="37" spans="1:12" ht="20.100000000000001" customHeight="1" x14ac:dyDescent="0.2">
      <c r="A37" s="144">
        <v>2018</v>
      </c>
      <c r="B37" s="145"/>
      <c r="D37" s="236">
        <v>257.7</v>
      </c>
      <c r="E37" s="236">
        <v>276.10000000000002</v>
      </c>
      <c r="F37" s="326">
        <v>417.9</v>
      </c>
      <c r="G37" s="252">
        <v>216.3</v>
      </c>
      <c r="H37" s="252">
        <v>235.8</v>
      </c>
      <c r="I37" s="252">
        <v>218</v>
      </c>
    </row>
    <row r="38" spans="1:12" ht="20.100000000000001" customHeight="1" x14ac:dyDescent="0.2">
      <c r="A38" s="144">
        <v>2019</v>
      </c>
      <c r="B38" s="145"/>
      <c r="D38" s="236">
        <v>258.2</v>
      </c>
      <c r="E38" s="236">
        <v>272</v>
      </c>
      <c r="F38" s="326">
        <v>407.2</v>
      </c>
      <c r="G38" s="252">
        <v>216.3</v>
      </c>
      <c r="H38" s="252">
        <v>228.8</v>
      </c>
      <c r="I38" s="252">
        <v>216.6</v>
      </c>
    </row>
    <row r="39" spans="1:12" ht="20.100000000000001" customHeight="1" x14ac:dyDescent="0.2">
      <c r="A39" s="144">
        <v>2020</v>
      </c>
      <c r="B39" s="145"/>
      <c r="D39" s="236">
        <v>265.60000000000002</v>
      </c>
      <c r="E39" s="236">
        <v>281.2</v>
      </c>
      <c r="F39" s="326">
        <v>429.5</v>
      </c>
      <c r="G39" s="252">
        <v>216.7</v>
      </c>
      <c r="H39" s="252">
        <v>232.2</v>
      </c>
      <c r="I39" s="252">
        <v>218.2</v>
      </c>
    </row>
    <row r="40" spans="1:12" s="11" customFormat="1" ht="20.100000000000001" customHeight="1" x14ac:dyDescent="0.2">
      <c r="A40" s="144">
        <v>2021</v>
      </c>
      <c r="B40" s="145"/>
      <c r="C40" s="4"/>
      <c r="D40" s="236">
        <v>271.10000000000002</v>
      </c>
      <c r="E40" s="236">
        <v>289.8</v>
      </c>
      <c r="F40" s="326">
        <v>400.5</v>
      </c>
      <c r="G40" s="252">
        <v>217.5</v>
      </c>
      <c r="H40" s="252">
        <v>241.8</v>
      </c>
      <c r="I40" s="252">
        <v>218.5</v>
      </c>
      <c r="K40" s="134"/>
      <c r="L40" s="134"/>
    </row>
    <row r="41" spans="1:12" s="11" customFormat="1" ht="20.100000000000001" customHeight="1" x14ac:dyDescent="0.2">
      <c r="A41" s="147">
        <v>2022</v>
      </c>
      <c r="B41" s="148"/>
      <c r="D41" s="327">
        <v>271.5</v>
      </c>
      <c r="E41" s="327">
        <v>287.39999999999998</v>
      </c>
      <c r="F41" s="328" t="s">
        <v>309</v>
      </c>
      <c r="G41" s="329">
        <v>217.3</v>
      </c>
      <c r="H41" s="329">
        <v>242.7</v>
      </c>
      <c r="I41" s="329">
        <v>222.6</v>
      </c>
      <c r="K41" s="134"/>
      <c r="L41" s="134"/>
    </row>
    <row r="42" spans="1:12" ht="4.9000000000000004" customHeight="1" x14ac:dyDescent="0.2">
      <c r="A42" s="418"/>
      <c r="B42" s="419"/>
      <c r="C42" s="420"/>
      <c r="D42" s="421"/>
      <c r="E42" s="422"/>
      <c r="F42" s="422"/>
      <c r="G42" s="422"/>
      <c r="H42" s="421"/>
      <c r="I42" s="421"/>
    </row>
    <row r="43" spans="1:12" ht="4.9000000000000004" customHeight="1" x14ac:dyDescent="0.2">
      <c r="A43" s="6"/>
      <c r="B43" s="6"/>
      <c r="D43" s="6"/>
      <c r="E43" s="6"/>
      <c r="F43" s="6"/>
      <c r="G43" s="6"/>
      <c r="H43" s="6"/>
      <c r="I43" s="6"/>
    </row>
    <row r="44" spans="1:12" ht="15" customHeight="1" x14ac:dyDescent="0.2">
      <c r="A44" s="149" t="s">
        <v>199</v>
      </c>
    </row>
    <row r="45" spans="1:12" ht="15" customHeight="1" x14ac:dyDescent="0.2">
      <c r="A45" s="150" t="s">
        <v>293</v>
      </c>
    </row>
  </sheetData>
  <mergeCells count="4">
    <mergeCell ref="C7:D7"/>
    <mergeCell ref="G32:I32"/>
    <mergeCell ref="G33:H33"/>
    <mergeCell ref="G7:H7"/>
  </mergeCells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90"/>
  <sheetViews>
    <sheetView showGridLines="0" zoomScaleNormal="100" zoomScaleSheetLayoutView="100" workbookViewId="0">
      <selection activeCell="T15" sqref="T15"/>
    </sheetView>
  </sheetViews>
  <sheetFormatPr baseColWidth="10" defaultColWidth="12.5703125" defaultRowHeight="12" x14ac:dyDescent="0.2"/>
  <cols>
    <col min="1" max="1" width="5.7109375" style="15" customWidth="1"/>
    <col min="2" max="2" width="8.5703125" style="15" customWidth="1"/>
    <col min="3" max="3" width="7.5703125" style="15" customWidth="1"/>
    <col min="4" max="4" width="7.7109375" style="18" customWidth="1"/>
    <col min="5" max="5" width="7.85546875" style="15" customWidth="1"/>
    <col min="6" max="6" width="7.140625" style="15" customWidth="1"/>
    <col min="7" max="7" width="6.42578125" style="15" customWidth="1"/>
    <col min="8" max="8" width="7.42578125" style="15" customWidth="1"/>
    <col min="9" max="9" width="9.28515625" style="15" customWidth="1"/>
    <col min="10" max="10" width="8" style="15" customWidth="1"/>
    <col min="11" max="11" width="10.85546875" style="15" customWidth="1"/>
    <col min="12" max="12" width="9.5703125" style="15" customWidth="1"/>
    <col min="13" max="13" width="12.28515625" style="15" hidden="1" customWidth="1"/>
    <col min="14" max="14" width="13.85546875" style="15" hidden="1" customWidth="1"/>
    <col min="15" max="17" width="13.85546875" style="588" customWidth="1"/>
    <col min="18" max="20" width="13.85546875" style="636" customWidth="1"/>
    <col min="21" max="25" width="16.42578125" style="15" customWidth="1"/>
    <col min="26" max="16384" width="12.5703125" style="15"/>
  </cols>
  <sheetData>
    <row r="1" spans="1:12" ht="15" customHeight="1" x14ac:dyDescent="0.2">
      <c r="A1" s="334" t="s">
        <v>326</v>
      </c>
      <c r="B1" s="146"/>
      <c r="C1" s="146"/>
      <c r="D1" s="146"/>
      <c r="E1" s="146"/>
      <c r="F1" s="146"/>
      <c r="G1" s="146"/>
      <c r="H1" s="146"/>
      <c r="I1" s="146"/>
      <c r="J1" s="8"/>
    </row>
    <row r="2" spans="1:12" ht="15" customHeight="1" x14ac:dyDescent="0.2">
      <c r="A2" s="334"/>
      <c r="B2" s="146"/>
      <c r="C2" s="146"/>
      <c r="D2" s="146"/>
      <c r="E2" s="146"/>
      <c r="F2" s="146"/>
      <c r="G2" s="146"/>
      <c r="H2" s="146"/>
      <c r="I2" s="146"/>
      <c r="J2" s="8"/>
    </row>
    <row r="3" spans="1:12" ht="15" customHeight="1" x14ac:dyDescent="0.2">
      <c r="A3" s="151"/>
      <c r="B3" s="146"/>
      <c r="C3" s="146"/>
      <c r="D3" s="146"/>
      <c r="E3" s="146"/>
      <c r="F3" s="146"/>
      <c r="G3" s="146"/>
      <c r="H3" s="146"/>
      <c r="I3" s="146"/>
      <c r="J3" s="146"/>
      <c r="L3" s="7" t="s">
        <v>107</v>
      </c>
    </row>
    <row r="4" spans="1:12" ht="4.9000000000000004" customHeight="1" x14ac:dyDescent="0.2">
      <c r="A4" s="519" t="s">
        <v>102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</row>
    <row r="5" spans="1:12" ht="4.9000000000000004" customHeight="1" x14ac:dyDescent="0.2">
      <c r="A5" s="521"/>
      <c r="B5" s="522"/>
      <c r="C5" s="522"/>
      <c r="D5" s="522"/>
      <c r="E5" s="522"/>
      <c r="F5" s="522"/>
      <c r="G5" s="522"/>
      <c r="H5" s="522"/>
      <c r="I5" s="522"/>
      <c r="J5" s="522"/>
      <c r="K5" s="522"/>
      <c r="L5" s="522"/>
    </row>
    <row r="6" spans="1:12" ht="15" customHeight="1" x14ac:dyDescent="0.2">
      <c r="A6" s="425"/>
      <c r="B6" s="425"/>
      <c r="C6" s="425"/>
      <c r="D6" s="493" t="s">
        <v>236</v>
      </c>
      <c r="E6" s="494"/>
      <c r="F6" s="494"/>
      <c r="G6" s="494"/>
      <c r="H6" s="494"/>
      <c r="I6" s="494"/>
      <c r="J6" s="494"/>
      <c r="K6" s="494"/>
      <c r="L6" s="567"/>
    </row>
    <row r="7" spans="1:12" ht="15" customHeight="1" x14ac:dyDescent="0.2">
      <c r="A7" s="425"/>
      <c r="B7" s="425"/>
      <c r="C7" s="425"/>
      <c r="D7" s="568"/>
      <c r="E7" s="568"/>
      <c r="F7" s="568"/>
      <c r="G7" s="567"/>
      <c r="H7" s="568" t="s">
        <v>99</v>
      </c>
      <c r="I7" s="567"/>
      <c r="J7" s="567"/>
      <c r="K7" s="426" t="s">
        <v>227</v>
      </c>
      <c r="L7" s="426" t="s">
        <v>92</v>
      </c>
    </row>
    <row r="8" spans="1:12" ht="15" customHeight="1" x14ac:dyDescent="0.2">
      <c r="A8" s="425"/>
      <c r="B8" s="426"/>
      <c r="C8" s="567"/>
      <c r="D8" s="567"/>
      <c r="E8" s="426" t="s">
        <v>103</v>
      </c>
      <c r="F8" s="426" t="s">
        <v>104</v>
      </c>
      <c r="G8" s="426" t="s">
        <v>99</v>
      </c>
      <c r="H8" s="569" t="s">
        <v>225</v>
      </c>
      <c r="I8" s="569" t="s">
        <v>167</v>
      </c>
      <c r="J8" s="426" t="s">
        <v>3</v>
      </c>
      <c r="K8" s="426" t="s">
        <v>233</v>
      </c>
      <c r="L8" s="426" t="s">
        <v>235</v>
      </c>
    </row>
    <row r="9" spans="1:12" ht="15" customHeight="1" x14ac:dyDescent="0.2">
      <c r="A9" s="557" t="s">
        <v>67</v>
      </c>
      <c r="B9" s="567"/>
      <c r="C9" s="570"/>
      <c r="D9" s="561" t="s">
        <v>105</v>
      </c>
      <c r="E9" s="561" t="s">
        <v>100</v>
      </c>
      <c r="F9" s="561" t="s">
        <v>228</v>
      </c>
      <c r="G9" s="561" t="s">
        <v>225</v>
      </c>
      <c r="H9" s="562" t="s">
        <v>224</v>
      </c>
      <c r="I9" s="571" t="s">
        <v>173</v>
      </c>
      <c r="J9" s="426" t="s">
        <v>95</v>
      </c>
      <c r="K9" s="426" t="s">
        <v>234</v>
      </c>
      <c r="L9" s="426" t="s">
        <v>261</v>
      </c>
    </row>
    <row r="10" spans="1:12" ht="4.9000000000000004" customHeight="1" x14ac:dyDescent="0.2">
      <c r="A10" s="406"/>
      <c r="B10" s="431"/>
      <c r="C10" s="435"/>
      <c r="D10" s="416"/>
      <c r="E10" s="416"/>
      <c r="F10" s="416"/>
      <c r="G10" s="416"/>
      <c r="H10" s="417"/>
      <c r="I10" s="427"/>
      <c r="J10" s="414"/>
      <c r="K10" s="414"/>
      <c r="L10" s="414"/>
    </row>
    <row r="11" spans="1:12" ht="4.9000000000000004" customHeight="1" x14ac:dyDescent="0.2">
      <c r="A11" s="6"/>
      <c r="C11" s="233"/>
      <c r="D11" s="234"/>
      <c r="E11" s="234"/>
      <c r="F11" s="234"/>
      <c r="G11" s="234"/>
      <c r="H11" s="234"/>
      <c r="I11" s="190"/>
      <c r="J11" s="6"/>
      <c r="K11" s="6"/>
      <c r="L11" s="6"/>
    </row>
    <row r="12" spans="1:12" ht="15" hidden="1" customHeight="1" x14ac:dyDescent="0.2">
      <c r="A12" s="144">
        <v>2017</v>
      </c>
      <c r="C12" s="233"/>
      <c r="D12" s="235">
        <f t="shared" ref="D12:D17" si="0">SUM(E12:L12)</f>
        <v>6475.85</v>
      </c>
      <c r="E12" s="236">
        <v>2528</v>
      </c>
      <c r="F12" s="237">
        <v>580</v>
      </c>
      <c r="G12" s="238">
        <v>113.03</v>
      </c>
      <c r="H12" s="238">
        <v>75.22</v>
      </c>
      <c r="I12" s="209">
        <v>2497.6</v>
      </c>
      <c r="J12" s="165">
        <v>65.900000000000006</v>
      </c>
      <c r="K12" s="165">
        <v>85.1</v>
      </c>
      <c r="L12" s="166">
        <v>531</v>
      </c>
    </row>
    <row r="13" spans="1:12" ht="15" customHeight="1" x14ac:dyDescent="0.2">
      <c r="A13" s="144">
        <v>2019</v>
      </c>
      <c r="C13" s="233"/>
      <c r="D13" s="235">
        <v>6507.7999999999993</v>
      </c>
      <c r="E13" s="236">
        <v>2498</v>
      </c>
      <c r="F13" s="237">
        <v>580</v>
      </c>
      <c r="G13" s="238">
        <v>114.1</v>
      </c>
      <c r="H13" s="238">
        <v>106.1</v>
      </c>
      <c r="I13" s="214">
        <v>2527.5</v>
      </c>
      <c r="J13" s="165">
        <v>64</v>
      </c>
      <c r="K13" s="165">
        <v>159.19999999999999</v>
      </c>
      <c r="L13" s="166">
        <v>458.9</v>
      </c>
    </row>
    <row r="14" spans="1:12" ht="15" customHeight="1" x14ac:dyDescent="0.2">
      <c r="A14" s="144">
        <v>2020</v>
      </c>
      <c r="C14" s="233"/>
      <c r="D14" s="235">
        <v>6660.46</v>
      </c>
      <c r="E14" s="237">
        <v>2498</v>
      </c>
      <c r="F14" s="238">
        <v>580</v>
      </c>
      <c r="G14" s="238">
        <v>111.16</v>
      </c>
      <c r="H14" s="239">
        <v>105.2</v>
      </c>
      <c r="I14" s="214">
        <v>2515</v>
      </c>
      <c r="J14" s="165">
        <v>64.599999999999994</v>
      </c>
      <c r="K14" s="165">
        <v>221.5</v>
      </c>
      <c r="L14" s="166">
        <v>565</v>
      </c>
    </row>
    <row r="15" spans="1:12" ht="15" customHeight="1" x14ac:dyDescent="0.2">
      <c r="A15" s="144">
        <v>2021</v>
      </c>
      <c r="C15" s="233"/>
      <c r="D15" s="235">
        <v>6767.2600000000011</v>
      </c>
      <c r="E15" s="237">
        <v>2608</v>
      </c>
      <c r="F15" s="238">
        <v>580</v>
      </c>
      <c r="G15" s="238">
        <v>111.16</v>
      </c>
      <c r="H15" s="239">
        <v>104.3</v>
      </c>
      <c r="I15" s="214">
        <v>2488.4</v>
      </c>
      <c r="J15" s="165">
        <v>64.599999999999994</v>
      </c>
      <c r="K15" s="165">
        <v>241.8</v>
      </c>
      <c r="L15" s="166">
        <v>569</v>
      </c>
    </row>
    <row r="16" spans="1:12" ht="15" customHeight="1" x14ac:dyDescent="0.2">
      <c r="A16" s="144">
        <v>2022</v>
      </c>
      <c r="C16" s="233"/>
      <c r="D16" s="235">
        <v>6235.17</v>
      </c>
      <c r="E16" s="237">
        <v>2548</v>
      </c>
      <c r="F16" s="238">
        <v>580</v>
      </c>
      <c r="G16" s="238">
        <v>111.16</v>
      </c>
      <c r="H16" s="239">
        <v>109.11</v>
      </c>
      <c r="I16" s="214">
        <v>2045.5</v>
      </c>
      <c r="J16" s="165">
        <v>64.7</v>
      </c>
      <c r="K16" s="165">
        <v>263</v>
      </c>
      <c r="L16" s="166">
        <v>513.70000000000005</v>
      </c>
    </row>
    <row r="17" spans="1:20" ht="15" customHeight="1" x14ac:dyDescent="0.2">
      <c r="A17" s="147">
        <v>2023</v>
      </c>
      <c r="C17" s="233"/>
      <c r="D17" s="240">
        <f t="shared" si="0"/>
        <v>5369.17</v>
      </c>
      <c r="E17" s="241">
        <v>1993</v>
      </c>
      <c r="F17" s="242">
        <v>580</v>
      </c>
      <c r="G17" s="242">
        <v>112.2</v>
      </c>
      <c r="H17" s="243">
        <v>171.78</v>
      </c>
      <c r="I17" s="204">
        <v>1667.12</v>
      </c>
      <c r="J17" s="167">
        <v>64.7</v>
      </c>
      <c r="K17" s="167">
        <v>266.66999999999996</v>
      </c>
      <c r="L17" s="168">
        <v>513.70000000000005</v>
      </c>
    </row>
    <row r="18" spans="1:20" ht="4.9000000000000004" customHeight="1" x14ac:dyDescent="0.2">
      <c r="A18" s="428"/>
      <c r="B18" s="428"/>
      <c r="C18" s="429"/>
      <c r="D18" s="429"/>
      <c r="E18" s="429"/>
      <c r="F18" s="429"/>
      <c r="G18" s="429"/>
      <c r="H18" s="430"/>
      <c r="I18" s="428"/>
      <c r="J18" s="428"/>
      <c r="K18" s="428"/>
      <c r="L18" s="421"/>
    </row>
    <row r="19" spans="1:20" ht="4.9000000000000004" customHeight="1" x14ac:dyDescent="0.2">
      <c r="A19" s="144"/>
      <c r="B19" s="144"/>
      <c r="C19" s="244"/>
      <c r="D19" s="244"/>
      <c r="E19" s="244"/>
      <c r="F19" s="244"/>
      <c r="G19" s="244"/>
      <c r="H19" s="233"/>
      <c r="I19" s="144"/>
      <c r="J19" s="144"/>
      <c r="K19" s="144"/>
    </row>
    <row r="20" spans="1:20" ht="15" customHeight="1" x14ac:dyDescent="0.2">
      <c r="A20" s="174" t="s">
        <v>296</v>
      </c>
      <c r="B20" s="19"/>
      <c r="C20" s="245"/>
      <c r="D20" s="245"/>
      <c r="E20" s="245"/>
      <c r="F20" s="245"/>
      <c r="G20" s="245"/>
      <c r="H20" s="245"/>
      <c r="I20" s="19"/>
      <c r="J20" s="19"/>
    </row>
    <row r="21" spans="1:20" ht="15" customHeight="1" x14ac:dyDescent="0.2">
      <c r="A21" s="175" t="s">
        <v>295</v>
      </c>
      <c r="B21" s="19"/>
      <c r="C21" s="245"/>
      <c r="D21" s="245"/>
      <c r="E21" s="245"/>
      <c r="F21" s="245"/>
      <c r="G21" s="245"/>
      <c r="H21" s="245"/>
      <c r="I21" s="19"/>
      <c r="J21" s="19"/>
    </row>
    <row r="22" spans="1:20" x14ac:dyDescent="0.2">
      <c r="A22" s="175"/>
      <c r="B22" s="19"/>
      <c r="C22" s="245"/>
      <c r="D22" s="245"/>
      <c r="E22" s="245"/>
      <c r="F22" s="245"/>
      <c r="G22" s="245"/>
      <c r="H22" s="245"/>
      <c r="I22" s="19"/>
      <c r="J22" s="19"/>
    </row>
    <row r="23" spans="1:20" x14ac:dyDescent="0.2">
      <c r="A23" s="175"/>
      <c r="B23" s="19"/>
      <c r="C23" s="245"/>
      <c r="D23" s="245"/>
      <c r="E23" s="245"/>
      <c r="F23" s="245"/>
      <c r="G23" s="245"/>
      <c r="H23" s="245"/>
      <c r="I23" s="19"/>
      <c r="J23" s="19"/>
    </row>
    <row r="24" spans="1:20" s="14" customFormat="1" ht="15" customHeight="1" x14ac:dyDescent="0.2">
      <c r="A24" s="334" t="s">
        <v>327</v>
      </c>
      <c r="B24" s="194"/>
      <c r="C24" s="246"/>
      <c r="D24" s="247"/>
      <c r="E24" s="246"/>
      <c r="F24" s="246"/>
      <c r="G24" s="246"/>
      <c r="H24" s="229"/>
      <c r="I24" s="229"/>
      <c r="J24" s="153"/>
      <c r="K24" s="153"/>
      <c r="L24" s="153"/>
      <c r="M24" s="153"/>
      <c r="O24" s="670"/>
      <c r="P24" s="670"/>
      <c r="Q24" s="670"/>
      <c r="R24" s="671"/>
      <c r="S24" s="671"/>
      <c r="T24" s="671"/>
    </row>
    <row r="25" spans="1:20" s="14" customFormat="1" ht="15" customHeight="1" x14ac:dyDescent="0.2">
      <c r="A25" s="152"/>
      <c r="B25" s="153"/>
      <c r="C25" s="229"/>
      <c r="D25" s="248"/>
      <c r="E25" s="229"/>
      <c r="F25" s="229"/>
      <c r="G25" s="229"/>
      <c r="H25" s="229"/>
      <c r="I25" s="153"/>
      <c r="J25" s="153"/>
      <c r="K25" s="153"/>
      <c r="L25" s="153"/>
      <c r="M25" s="153"/>
      <c r="O25" s="670"/>
      <c r="P25" s="670"/>
      <c r="Q25" s="670"/>
      <c r="R25" s="671"/>
      <c r="S25" s="671"/>
      <c r="T25" s="671"/>
    </row>
    <row r="26" spans="1:20" s="14" customFormat="1" ht="15" customHeight="1" x14ac:dyDescent="0.2">
      <c r="A26" s="154"/>
      <c r="B26" s="153"/>
      <c r="C26" s="229"/>
      <c r="D26" s="248"/>
      <c r="E26" s="229"/>
      <c r="F26" s="229"/>
      <c r="G26" s="229"/>
      <c r="H26" s="229"/>
      <c r="I26" s="153"/>
      <c r="J26" s="153"/>
      <c r="K26" s="153"/>
      <c r="L26" s="136" t="s">
        <v>108</v>
      </c>
      <c r="M26" s="153"/>
      <c r="O26" s="670"/>
      <c r="P26" s="670"/>
      <c r="Q26" s="670"/>
      <c r="R26" s="671"/>
      <c r="S26" s="671"/>
      <c r="T26" s="671"/>
    </row>
    <row r="27" spans="1:20" ht="5.0999999999999996" customHeight="1" x14ac:dyDescent="0.2">
      <c r="A27" s="195"/>
      <c r="B27" s="195"/>
      <c r="C27" s="434"/>
      <c r="D27" s="251"/>
      <c r="E27" s="434"/>
      <c r="F27" s="434"/>
      <c r="G27" s="434"/>
      <c r="H27" s="434"/>
      <c r="I27" s="195"/>
      <c r="J27" s="195"/>
      <c r="K27" s="195"/>
      <c r="L27" s="195"/>
      <c r="M27" s="155"/>
    </row>
    <row r="28" spans="1:20" ht="15" customHeight="1" x14ac:dyDescent="0.2">
      <c r="A28" s="563"/>
      <c r="B28" s="564"/>
      <c r="C28" s="565"/>
      <c r="D28" s="565"/>
      <c r="E28" s="565" t="s">
        <v>65</v>
      </c>
      <c r="F28" s="565" t="s">
        <v>175</v>
      </c>
      <c r="G28" s="565" t="s">
        <v>186</v>
      </c>
      <c r="H28" s="565" t="s">
        <v>187</v>
      </c>
      <c r="I28" s="564" t="s">
        <v>188</v>
      </c>
      <c r="J28" s="564"/>
      <c r="K28" s="564"/>
      <c r="L28" s="564"/>
      <c r="M28" s="156"/>
    </row>
    <row r="29" spans="1:20" ht="15" customHeight="1" x14ac:dyDescent="0.2">
      <c r="A29" s="566" t="s">
        <v>68</v>
      </c>
      <c r="B29" s="564" t="s">
        <v>31</v>
      </c>
      <c r="C29" s="565" t="s">
        <v>189</v>
      </c>
      <c r="D29" s="565" t="s">
        <v>168</v>
      </c>
      <c r="E29" s="565" t="s">
        <v>153</v>
      </c>
      <c r="F29" s="565" t="s">
        <v>174</v>
      </c>
      <c r="G29" s="565" t="s">
        <v>190</v>
      </c>
      <c r="H29" s="565" t="s">
        <v>191</v>
      </c>
      <c r="I29" s="564" t="s">
        <v>192</v>
      </c>
      <c r="J29" s="564" t="s">
        <v>50</v>
      </c>
      <c r="K29" s="564" t="s">
        <v>49</v>
      </c>
      <c r="L29" s="564" t="s">
        <v>238</v>
      </c>
      <c r="M29" s="156" t="s">
        <v>32</v>
      </c>
      <c r="O29" s="637" t="s">
        <v>189</v>
      </c>
      <c r="P29" s="638" t="s">
        <v>49</v>
      </c>
      <c r="Q29" s="638" t="s">
        <v>238</v>
      </c>
    </row>
    <row r="30" spans="1:20" ht="5.0999999999999996" customHeight="1" x14ac:dyDescent="0.2">
      <c r="A30" s="566"/>
      <c r="B30" s="564"/>
      <c r="C30" s="565"/>
      <c r="D30" s="565"/>
      <c r="E30" s="565"/>
      <c r="F30" s="565"/>
      <c r="G30" s="565"/>
      <c r="H30" s="565"/>
      <c r="I30" s="564"/>
      <c r="J30" s="564"/>
      <c r="K30" s="564"/>
      <c r="L30" s="564"/>
      <c r="M30" s="157"/>
    </row>
    <row r="31" spans="1:20" ht="5.0999999999999996" customHeight="1" x14ac:dyDescent="0.2">
      <c r="A31" s="158"/>
      <c r="B31" s="155"/>
      <c r="C31" s="249"/>
      <c r="D31" s="250"/>
      <c r="E31" s="249"/>
      <c r="F31" s="249"/>
      <c r="G31" s="249"/>
      <c r="H31" s="249"/>
      <c r="I31" s="155"/>
      <c r="J31" s="155"/>
      <c r="K31" s="155"/>
      <c r="L31" s="158"/>
      <c r="M31" s="155"/>
    </row>
    <row r="32" spans="1:20" ht="15" hidden="1" customHeight="1" x14ac:dyDescent="0.2">
      <c r="A32" s="158">
        <v>2017</v>
      </c>
      <c r="B32" s="235">
        <f t="shared" ref="B32:B37" si="1">SUM(D32,F32:L32)</f>
        <v>20558.095009999997</v>
      </c>
      <c r="C32" s="235">
        <f>D32+F32+G32+H32+I32+J32</f>
        <v>8485.5141100000001</v>
      </c>
      <c r="D32" s="235">
        <v>4854.5177100000001</v>
      </c>
      <c r="E32" s="235">
        <v>1890.7827</v>
      </c>
      <c r="F32" s="235">
        <v>103.50149</v>
      </c>
      <c r="G32" s="235">
        <v>305.85759000000002</v>
      </c>
      <c r="H32" s="235">
        <v>293.28618</v>
      </c>
      <c r="I32" s="235">
        <v>349.47649999999999</v>
      </c>
      <c r="J32" s="235">
        <v>2578.87464</v>
      </c>
      <c r="K32" s="235">
        <v>8895.4645</v>
      </c>
      <c r="L32" s="235">
        <v>3177.1163999999999</v>
      </c>
      <c r="M32" s="155"/>
      <c r="O32" s="639">
        <f t="shared" ref="O32:O36" si="2">C32*100/B32</f>
        <v>41.275780201776591</v>
      </c>
      <c r="P32" s="639">
        <f t="shared" ref="P32:P36" si="3">K32*100/B32</f>
        <v>43.269887096411473</v>
      </c>
      <c r="Q32" s="639">
        <f t="shared" ref="Q32:Q36" si="4">L32*100/B32</f>
        <v>15.45433270181195</v>
      </c>
      <c r="R32" s="640">
        <f>O32+P32+Q32</f>
        <v>100.00000000000001</v>
      </c>
    </row>
    <row r="33" spans="1:20" s="169" customFormat="1" ht="15" customHeight="1" x14ac:dyDescent="0.2">
      <c r="A33" s="158">
        <v>2019</v>
      </c>
      <c r="B33" s="235">
        <v>21155.024580000001</v>
      </c>
      <c r="C33" s="235">
        <v>8469.5750800000005</v>
      </c>
      <c r="D33" s="235">
        <v>4873.8824500000001</v>
      </c>
      <c r="E33" s="235">
        <v>1943.7825420000004</v>
      </c>
      <c r="F33" s="235">
        <v>91.864699999999999</v>
      </c>
      <c r="G33" s="235">
        <v>304.24432000000002</v>
      </c>
      <c r="H33" s="235">
        <v>288.22788000000003</v>
      </c>
      <c r="I33" s="235">
        <v>456.55794000000003</v>
      </c>
      <c r="J33" s="235">
        <v>2454.7977900000001</v>
      </c>
      <c r="K33" s="235">
        <v>9256.94</v>
      </c>
      <c r="L33" s="235">
        <v>3428.5095000000001</v>
      </c>
      <c r="M33" s="202"/>
      <c r="O33" s="639">
        <f t="shared" si="2"/>
        <v>40.035760998392561</v>
      </c>
      <c r="P33" s="639">
        <f t="shared" si="3"/>
        <v>43.757642374717577</v>
      </c>
      <c r="Q33" s="639">
        <f t="shared" si="4"/>
        <v>16.206596626889855</v>
      </c>
      <c r="R33" s="640">
        <f t="shared" ref="R33:R37" si="5">O33+P33+Q33</f>
        <v>100</v>
      </c>
      <c r="S33" s="641"/>
      <c r="T33" s="641"/>
    </row>
    <row r="34" spans="1:20" ht="15" customHeight="1" x14ac:dyDescent="0.2">
      <c r="A34" s="158">
        <v>2020</v>
      </c>
      <c r="B34" s="235">
        <v>20472.532899999998</v>
      </c>
      <c r="C34" s="238">
        <v>7617.7329</v>
      </c>
      <c r="D34" s="235">
        <v>4511.9655899999998</v>
      </c>
      <c r="E34" s="235">
        <v>1998.5</v>
      </c>
      <c r="F34" s="235">
        <v>75.616780000000006</v>
      </c>
      <c r="G34" s="235">
        <v>229.96796000000001</v>
      </c>
      <c r="H34" s="235">
        <v>256.55133000000001</v>
      </c>
      <c r="I34" s="235">
        <v>466.33123999999998</v>
      </c>
      <c r="J34" s="463">
        <v>2077.3000000000002</v>
      </c>
      <c r="K34" s="235">
        <v>9428</v>
      </c>
      <c r="L34" s="235">
        <v>3426.8</v>
      </c>
      <c r="M34" s="155"/>
      <c r="O34" s="639">
        <f t="shared" si="2"/>
        <v>37.209528186910383</v>
      </c>
      <c r="P34" s="639">
        <f t="shared" si="3"/>
        <v>46.051946996749002</v>
      </c>
      <c r="Q34" s="639">
        <f t="shared" si="4"/>
        <v>16.738524816340632</v>
      </c>
      <c r="R34" s="640">
        <f t="shared" si="5"/>
        <v>100.00000000000001</v>
      </c>
    </row>
    <row r="35" spans="1:20" s="169" customFormat="1" ht="15" customHeight="1" x14ac:dyDescent="0.2">
      <c r="A35" s="158">
        <v>2021</v>
      </c>
      <c r="B35" s="235">
        <v>19350.197029999999</v>
      </c>
      <c r="C35" s="235">
        <v>7211.3680299999996</v>
      </c>
      <c r="D35" s="235">
        <v>3852.6051799999996</v>
      </c>
      <c r="E35" s="235">
        <v>1859.501</v>
      </c>
      <c r="F35" s="235">
        <v>129.02393999999998</v>
      </c>
      <c r="G35" s="235">
        <v>275.8963</v>
      </c>
      <c r="H35" s="235">
        <v>265.92826000000002</v>
      </c>
      <c r="I35" s="235">
        <v>390.28434999999996</v>
      </c>
      <c r="J35" s="463">
        <v>2297.63</v>
      </c>
      <c r="K35" s="235">
        <v>8515.7090000000007</v>
      </c>
      <c r="L35" s="235">
        <v>3623.12</v>
      </c>
      <c r="M35" s="202"/>
      <c r="O35" s="639">
        <f t="shared" si="2"/>
        <v>37.267672359199743</v>
      </c>
      <c r="P35" s="642">
        <f t="shared" si="3"/>
        <v>44.008383929101527</v>
      </c>
      <c r="Q35" s="642">
        <f t="shared" si="4"/>
        <v>18.723943711698734</v>
      </c>
      <c r="R35" s="640">
        <f t="shared" si="5"/>
        <v>100.00000000000001</v>
      </c>
      <c r="S35" s="641"/>
      <c r="T35" s="641"/>
    </row>
    <row r="36" spans="1:20" s="169" customFormat="1" ht="15" customHeight="1" x14ac:dyDescent="0.2">
      <c r="A36" s="158">
        <v>2022</v>
      </c>
      <c r="B36" s="235">
        <v>18322.800299999999</v>
      </c>
      <c r="C36" s="235">
        <v>6838.6803</v>
      </c>
      <c r="D36" s="235">
        <v>3349.3175300000003</v>
      </c>
      <c r="E36" s="235">
        <v>1590.2</v>
      </c>
      <c r="F36" s="235">
        <v>78.67174</v>
      </c>
      <c r="G36" s="235">
        <v>177.82144</v>
      </c>
      <c r="H36" s="235">
        <v>258.89679999999998</v>
      </c>
      <c r="I36" s="235">
        <v>366.54278999999997</v>
      </c>
      <c r="J36" s="235">
        <v>2607.4299999999998</v>
      </c>
      <c r="K36" s="235">
        <v>8056.46</v>
      </c>
      <c r="L36" s="235">
        <v>3427.66</v>
      </c>
      <c r="M36" s="202"/>
      <c r="O36" s="639">
        <f t="shared" si="2"/>
        <v>37.323335887691798</v>
      </c>
      <c r="P36" s="642">
        <f t="shared" si="3"/>
        <v>43.969589080769495</v>
      </c>
      <c r="Q36" s="642">
        <f t="shared" si="4"/>
        <v>18.707075031538711</v>
      </c>
      <c r="R36" s="640">
        <f t="shared" ref="R36" si="6">O36+P36+Q36</f>
        <v>100</v>
      </c>
      <c r="S36" s="641"/>
      <c r="T36" s="641"/>
    </row>
    <row r="37" spans="1:20" s="169" customFormat="1" ht="15" customHeight="1" x14ac:dyDescent="0.2">
      <c r="A37" s="159">
        <v>2023</v>
      </c>
      <c r="B37" s="240">
        <f t="shared" si="1"/>
        <v>19824.961090000001</v>
      </c>
      <c r="C37" s="240">
        <f t="shared" ref="C37" si="7">D37+F37+G37+H37+I37+J37</f>
        <v>7070.1756800000003</v>
      </c>
      <c r="D37" s="240">
        <v>3851.41293</v>
      </c>
      <c r="E37" s="240">
        <v>1409.4913039999999</v>
      </c>
      <c r="F37" s="240">
        <v>60.988690000000005</v>
      </c>
      <c r="G37" s="240">
        <v>176.67204999999998</v>
      </c>
      <c r="H37" s="240">
        <v>232.09117000000001</v>
      </c>
      <c r="I37" s="240">
        <v>405.74084000000005</v>
      </c>
      <c r="J37" s="240">
        <v>2343.27</v>
      </c>
      <c r="K37" s="240">
        <v>9038.2854100000004</v>
      </c>
      <c r="L37" s="240">
        <v>3716.5</v>
      </c>
      <c r="M37" s="202"/>
      <c r="O37" s="639">
        <f t="shared" ref="O37" si="8">C37*100/B37</f>
        <v>35.662999023823048</v>
      </c>
      <c r="P37" s="642">
        <f t="shared" ref="P37" si="9">K37*100/B37</f>
        <v>45.590432026416657</v>
      </c>
      <c r="Q37" s="642">
        <f t="shared" ref="Q37" si="10">L37*100/B37</f>
        <v>18.746568949760295</v>
      </c>
      <c r="R37" s="640">
        <f t="shared" si="5"/>
        <v>100</v>
      </c>
      <c r="S37" s="641"/>
      <c r="T37" s="641"/>
    </row>
    <row r="38" spans="1:20" ht="3.2" customHeight="1" x14ac:dyDescent="0.2">
      <c r="A38" s="159"/>
      <c r="B38" s="155"/>
      <c r="C38" s="155"/>
      <c r="D38" s="156"/>
      <c r="E38" s="155"/>
      <c r="F38" s="155"/>
      <c r="G38" s="155"/>
      <c r="H38" s="155"/>
      <c r="I38" s="155"/>
      <c r="J38" s="155"/>
      <c r="K38" s="155"/>
      <c r="L38" s="155"/>
      <c r="M38" s="155"/>
    </row>
    <row r="39" spans="1:20" ht="5.0999999999999996" customHeight="1" x14ac:dyDescent="0.2">
      <c r="A39" s="432"/>
      <c r="B39" s="432"/>
      <c r="C39" s="432"/>
      <c r="D39" s="433"/>
      <c r="E39" s="432"/>
      <c r="F39" s="432"/>
      <c r="G39" s="432"/>
      <c r="H39" s="432"/>
      <c r="I39" s="432"/>
      <c r="J39" s="432"/>
      <c r="K39" s="432"/>
      <c r="L39" s="432"/>
      <c r="M39" s="155"/>
    </row>
    <row r="40" spans="1:20" ht="5.0999999999999996" customHeight="1" x14ac:dyDescent="0.2">
      <c r="A40" s="155"/>
      <c r="B40" s="155"/>
      <c r="C40" s="155"/>
      <c r="D40" s="156"/>
      <c r="E40" s="155"/>
      <c r="F40" s="155"/>
      <c r="G40" s="155"/>
      <c r="H40" s="155"/>
      <c r="I40" s="155"/>
      <c r="J40" s="155"/>
      <c r="K40" s="155"/>
      <c r="L40" s="155"/>
      <c r="M40" s="155"/>
    </row>
    <row r="41" spans="1:20" s="16" customFormat="1" ht="14.1" customHeight="1" x14ac:dyDescent="0.2">
      <c r="A41" s="160" t="s">
        <v>307</v>
      </c>
      <c r="B41" s="155"/>
      <c r="C41" s="155"/>
      <c r="D41" s="156"/>
      <c r="O41" s="643"/>
      <c r="P41" s="643"/>
      <c r="Q41" s="643"/>
      <c r="R41" s="644"/>
      <c r="S41" s="644"/>
      <c r="T41" s="644"/>
    </row>
    <row r="42" spans="1:20" s="16" customFormat="1" ht="14.1" customHeight="1" x14ac:dyDescent="0.2">
      <c r="A42" s="160"/>
      <c r="B42" s="155"/>
      <c r="C42" s="155"/>
      <c r="D42" s="156"/>
      <c r="O42" s="643"/>
      <c r="P42" s="643"/>
      <c r="Q42" s="643"/>
      <c r="R42" s="644"/>
      <c r="S42" s="644"/>
      <c r="T42" s="644"/>
    </row>
    <row r="43" spans="1:20" s="16" customFormat="1" ht="14.1" customHeight="1" x14ac:dyDescent="0.2">
      <c r="A43" s="160"/>
      <c r="B43" s="155"/>
      <c r="C43" s="155"/>
      <c r="D43" s="156"/>
      <c r="O43" s="643"/>
      <c r="P43" s="643"/>
      <c r="Q43" s="643"/>
      <c r="R43" s="644"/>
      <c r="S43" s="644"/>
      <c r="T43" s="644"/>
    </row>
    <row r="44" spans="1:20" s="16" customFormat="1" ht="14.1" customHeight="1" x14ac:dyDescent="0.2">
      <c r="A44" s="160"/>
      <c r="B44" s="155"/>
      <c r="C44" s="155"/>
      <c r="D44" s="156"/>
      <c r="O44" s="643"/>
      <c r="P44" s="643"/>
      <c r="Q44" s="643"/>
      <c r="R44" s="644"/>
      <c r="S44" s="644"/>
      <c r="T44" s="644"/>
    </row>
    <row r="45" spans="1:20" s="16" customFormat="1" ht="14.1" customHeight="1" x14ac:dyDescent="0.2">
      <c r="A45" s="160"/>
      <c r="B45" s="155"/>
      <c r="C45" s="155"/>
      <c r="D45" s="156"/>
      <c r="O45" s="643"/>
      <c r="P45" s="643"/>
      <c r="Q45" s="643"/>
      <c r="R45" s="644"/>
      <c r="S45" s="644"/>
      <c r="T45" s="644"/>
    </row>
    <row r="46" spans="1:20" x14ac:dyDescent="0.2">
      <c r="A46" s="16"/>
      <c r="B46" s="16"/>
      <c r="C46" s="16"/>
      <c r="D46" s="17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">
      <c r="A47" s="16"/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6"/>
    </row>
    <row r="48" spans="1:20" x14ac:dyDescent="0.2">
      <c r="A48" s="16"/>
      <c r="B48" s="16"/>
      <c r="C48" s="16"/>
      <c r="D48" s="17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A49" s="16"/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2">
      <c r="A50" s="16"/>
      <c r="B50" s="16"/>
      <c r="C50" s="16"/>
      <c r="D50" s="17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">
      <c r="A51" s="16"/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">
      <c r="A52" s="16"/>
      <c r="B52" s="16"/>
      <c r="C52" s="16"/>
      <c r="D52" s="17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A53" s="16"/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A54" s="16"/>
      <c r="B54" s="16"/>
      <c r="C54" s="16"/>
      <c r="D54" s="17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A55" s="16"/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16"/>
      <c r="B56" s="16"/>
      <c r="C56" s="16"/>
      <c r="D56" s="17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16"/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2">
      <c r="A58" s="16"/>
      <c r="B58" s="16"/>
      <c r="C58" s="16"/>
      <c r="D58" s="17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A59" s="16"/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A60" s="16"/>
      <c r="B60" s="16"/>
      <c r="C60" s="16"/>
      <c r="D60" s="17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A61" s="16"/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A62" s="16"/>
      <c r="B62" s="16"/>
      <c r="C62" s="16"/>
      <c r="D62" s="17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s="16"/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6"/>
    </row>
    <row r="64" spans="1:13" x14ac:dyDescent="0.2">
      <c r="A64" s="16"/>
      <c r="B64" s="16"/>
      <c r="C64" s="16"/>
      <c r="D64" s="17"/>
      <c r="E64" s="16"/>
      <c r="F64" s="16"/>
      <c r="G64" s="16"/>
      <c r="H64" s="16"/>
      <c r="I64" s="16"/>
      <c r="J64" s="16"/>
      <c r="K64" s="16"/>
      <c r="L64" s="16"/>
      <c r="M64" s="16"/>
    </row>
    <row r="65" spans="1:13" x14ac:dyDescent="0.2">
      <c r="A65" s="16"/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</row>
    <row r="66" spans="1:13" x14ac:dyDescent="0.2">
      <c r="A66" s="16"/>
      <c r="B66" s="16"/>
      <c r="C66" s="16"/>
      <c r="D66" s="17"/>
      <c r="E66" s="16"/>
      <c r="F66" s="16"/>
      <c r="G66" s="16"/>
      <c r="H66" s="16"/>
      <c r="I66" s="16"/>
      <c r="J66" s="16"/>
      <c r="K66" s="16"/>
      <c r="L66" s="16"/>
      <c r="M66" s="16"/>
    </row>
    <row r="67" spans="1:13" x14ac:dyDescent="0.2">
      <c r="A67" s="16"/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</row>
    <row r="68" spans="1:13" x14ac:dyDescent="0.2">
      <c r="A68" s="16"/>
      <c r="B68" s="16"/>
      <c r="C68" s="16"/>
      <c r="D68" s="17"/>
      <c r="E68" s="16"/>
      <c r="F68" s="16"/>
      <c r="G68" s="16"/>
      <c r="H68" s="16"/>
      <c r="I68" s="16"/>
      <c r="J68" s="16"/>
      <c r="K68" s="16"/>
      <c r="L68" s="16"/>
      <c r="M68" s="16"/>
    </row>
    <row r="69" spans="1:13" x14ac:dyDescent="0.2">
      <c r="A69" s="16"/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6"/>
    </row>
    <row r="70" spans="1:13" x14ac:dyDescent="0.2">
      <c r="A70" s="16"/>
      <c r="B70" s="16"/>
      <c r="C70" s="16"/>
      <c r="D70" s="17"/>
      <c r="E70" s="16"/>
      <c r="F70" s="16"/>
      <c r="G70" s="16"/>
      <c r="H70" s="16"/>
      <c r="I70" s="16"/>
      <c r="J70" s="16"/>
      <c r="K70" s="16"/>
      <c r="L70" s="16"/>
      <c r="M70" s="16"/>
    </row>
    <row r="71" spans="1:13" x14ac:dyDescent="0.2">
      <c r="A71" s="16"/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6"/>
    </row>
    <row r="72" spans="1:13" x14ac:dyDescent="0.2">
      <c r="A72" s="16"/>
      <c r="B72" s="16"/>
      <c r="C72" s="16"/>
      <c r="D72" s="17"/>
      <c r="E72" s="16"/>
      <c r="F72" s="16"/>
      <c r="G72" s="16"/>
      <c r="H72" s="16"/>
      <c r="I72" s="16"/>
      <c r="J72" s="16"/>
      <c r="K72" s="16"/>
      <c r="L72" s="16"/>
      <c r="M72" s="16"/>
    </row>
    <row r="73" spans="1:13" x14ac:dyDescent="0.2">
      <c r="A73" s="16"/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</row>
    <row r="74" spans="1:13" x14ac:dyDescent="0.2">
      <c r="A74" s="16"/>
      <c r="B74" s="16"/>
      <c r="C74" s="16"/>
      <c r="D74" s="17"/>
      <c r="E74" s="16"/>
      <c r="F74" s="16"/>
      <c r="G74" s="16"/>
      <c r="H74" s="16"/>
      <c r="I74" s="16"/>
      <c r="J74" s="16"/>
      <c r="K74" s="16"/>
      <c r="L74" s="16"/>
      <c r="M74" s="16"/>
    </row>
    <row r="75" spans="1:13" x14ac:dyDescent="0.2">
      <c r="A75" s="16"/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</row>
    <row r="76" spans="1:13" x14ac:dyDescent="0.2">
      <c r="A76" s="16"/>
      <c r="B76" s="16"/>
      <c r="C76" s="16"/>
      <c r="D76" s="17"/>
      <c r="E76" s="16"/>
      <c r="F76" s="16"/>
      <c r="G76" s="16"/>
      <c r="H76" s="16"/>
      <c r="I76" s="16"/>
      <c r="J76" s="16"/>
      <c r="K76" s="16"/>
      <c r="L76" s="16"/>
      <c r="M76" s="16"/>
    </row>
    <row r="77" spans="1:13" x14ac:dyDescent="0.2">
      <c r="A77" s="16"/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6"/>
    </row>
    <row r="78" spans="1:13" x14ac:dyDescent="0.2">
      <c r="A78" s="16"/>
      <c r="B78" s="16"/>
      <c r="C78" s="16"/>
      <c r="D78" s="17"/>
      <c r="E78" s="16"/>
      <c r="F78" s="16"/>
      <c r="G78" s="16"/>
      <c r="H78" s="16"/>
      <c r="I78" s="16"/>
      <c r="J78" s="16"/>
      <c r="K78" s="16"/>
      <c r="L78" s="16"/>
      <c r="M78" s="16"/>
    </row>
    <row r="79" spans="1:13" x14ac:dyDescent="0.2">
      <c r="A79" s="16"/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">
      <c r="A80" s="16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</row>
    <row r="81" spans="1:13" x14ac:dyDescent="0.2">
      <c r="A81" s="16"/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6"/>
    </row>
    <row r="82" spans="1:13" x14ac:dyDescent="0.2">
      <c r="A82" s="16"/>
      <c r="B82" s="16"/>
      <c r="C82" s="16"/>
      <c r="D82" s="17"/>
      <c r="E82" s="16"/>
      <c r="F82" s="16"/>
      <c r="G82" s="16"/>
      <c r="H82" s="16"/>
      <c r="I82" s="16"/>
      <c r="J82" s="16"/>
      <c r="K82" s="16"/>
      <c r="L82" s="16"/>
      <c r="M82" s="16"/>
    </row>
    <row r="83" spans="1:13" x14ac:dyDescent="0.2">
      <c r="A83" s="16"/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</row>
    <row r="84" spans="1:13" x14ac:dyDescent="0.2">
      <c r="A84" s="16"/>
      <c r="B84" s="16"/>
      <c r="C84" s="16"/>
      <c r="D84" s="17"/>
      <c r="E84" s="16"/>
      <c r="F84" s="16"/>
      <c r="G84" s="16"/>
      <c r="H84" s="16"/>
      <c r="I84" s="16"/>
      <c r="J84" s="16"/>
      <c r="K84" s="16"/>
      <c r="L84" s="16"/>
      <c r="M84" s="16"/>
    </row>
    <row r="85" spans="1:13" x14ac:dyDescent="0.2">
      <c r="A85" s="16"/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</row>
    <row r="86" spans="1:13" x14ac:dyDescent="0.2">
      <c r="A86" s="16"/>
      <c r="B86" s="16"/>
      <c r="C86" s="16"/>
      <c r="D86" s="17"/>
      <c r="E86" s="16"/>
      <c r="F86" s="16"/>
      <c r="G86" s="16"/>
      <c r="H86" s="16"/>
      <c r="I86" s="16"/>
      <c r="J86" s="16"/>
      <c r="K86" s="16"/>
      <c r="L86" s="16"/>
      <c r="M86" s="16"/>
    </row>
    <row r="87" spans="1:13" x14ac:dyDescent="0.2">
      <c r="A87" s="16"/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6"/>
    </row>
    <row r="88" spans="1:13" x14ac:dyDescent="0.2">
      <c r="A88" s="16"/>
      <c r="B88" s="16"/>
      <c r="C88" s="16"/>
      <c r="D88" s="17"/>
      <c r="E88" s="16"/>
      <c r="F88" s="16"/>
      <c r="G88" s="16"/>
      <c r="H88" s="16"/>
      <c r="I88" s="16"/>
      <c r="J88" s="16"/>
      <c r="K88" s="16"/>
      <c r="L88" s="16"/>
      <c r="M88" s="16"/>
    </row>
    <row r="89" spans="1:13" x14ac:dyDescent="0.2">
      <c r="A89" s="16"/>
      <c r="B89" s="16"/>
      <c r="C89" s="16"/>
      <c r="D89" s="17"/>
      <c r="E89" s="16"/>
      <c r="F89" s="16"/>
      <c r="G89" s="16"/>
      <c r="H89" s="16"/>
      <c r="I89" s="16"/>
      <c r="J89" s="16"/>
      <c r="K89" s="16"/>
      <c r="L89" s="16"/>
      <c r="M89" s="16"/>
    </row>
    <row r="90" spans="1:13" x14ac:dyDescent="0.2">
      <c r="A90" s="16"/>
      <c r="B90" s="16"/>
      <c r="C90" s="16"/>
      <c r="D90" s="17"/>
      <c r="E90" s="16"/>
      <c r="F90" s="16"/>
      <c r="G90" s="16"/>
      <c r="H90" s="16"/>
      <c r="I90" s="16"/>
      <c r="J90" s="16"/>
      <c r="K90" s="16"/>
      <c r="L90" s="16"/>
      <c r="M90" s="16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  <ignoredErrors>
    <ignoredError sqref="D17 D12 B32 B37 C3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65"/>
  <sheetViews>
    <sheetView showGridLines="0" zoomScaleNormal="100" zoomScaleSheetLayoutView="100" workbookViewId="0">
      <selection activeCell="J55" sqref="J55"/>
    </sheetView>
  </sheetViews>
  <sheetFormatPr baseColWidth="10" defaultColWidth="13" defaultRowHeight="12" x14ac:dyDescent="0.2"/>
  <cols>
    <col min="1" max="1" width="12.42578125" style="23" customWidth="1"/>
    <col min="2" max="2" width="7.85546875" style="23" hidden="1" customWidth="1"/>
    <col min="3" max="8" width="13.5703125" style="23" customWidth="1"/>
    <col min="9" max="15" width="13" style="572"/>
    <col min="16" max="16384" width="13" style="23"/>
  </cols>
  <sheetData>
    <row r="1" spans="1:15" ht="15" customHeight="1" x14ac:dyDescent="0.2">
      <c r="A1" s="334" t="s">
        <v>311</v>
      </c>
      <c r="B1" s="43"/>
    </row>
    <row r="2" spans="1:15" ht="15" customHeight="1" x14ac:dyDescent="0.2">
      <c r="A2" s="43"/>
      <c r="B2" s="43"/>
    </row>
    <row r="3" spans="1:15" ht="5.0999999999999996" customHeight="1" x14ac:dyDescent="0.2">
      <c r="A3" s="545"/>
      <c r="B3" s="545"/>
      <c r="C3" s="546"/>
      <c r="D3" s="546"/>
      <c r="E3" s="546"/>
      <c r="F3" s="546"/>
      <c r="G3" s="546"/>
      <c r="H3" s="546"/>
      <c r="I3" s="573"/>
    </row>
    <row r="4" spans="1:15" ht="15" customHeight="1" x14ac:dyDescent="0.2">
      <c r="A4" s="509"/>
      <c r="B4" s="552"/>
      <c r="C4" s="697" t="s">
        <v>229</v>
      </c>
      <c r="D4" s="698"/>
      <c r="E4" s="697" t="s">
        <v>230</v>
      </c>
      <c r="F4" s="697"/>
      <c r="G4" s="697" t="s">
        <v>231</v>
      </c>
      <c r="H4" s="697"/>
      <c r="I4" s="573"/>
    </row>
    <row r="5" spans="1:15" ht="19.149999999999999" customHeight="1" x14ac:dyDescent="0.2">
      <c r="A5" s="511" t="s">
        <v>61</v>
      </c>
      <c r="B5" s="512"/>
      <c r="C5" s="512" t="s">
        <v>133</v>
      </c>
      <c r="D5" s="512" t="s">
        <v>134</v>
      </c>
      <c r="E5" s="512" t="s">
        <v>133</v>
      </c>
      <c r="F5" s="512" t="s">
        <v>134</v>
      </c>
      <c r="G5" s="512" t="s">
        <v>133</v>
      </c>
      <c r="H5" s="512" t="s">
        <v>134</v>
      </c>
      <c r="I5" s="573"/>
    </row>
    <row r="6" spans="1:15" ht="0.75" customHeight="1" x14ac:dyDescent="0.2">
      <c r="A6" s="44"/>
      <c r="B6" s="44"/>
      <c r="C6" s="45"/>
      <c r="D6" s="45"/>
      <c r="E6" s="45"/>
      <c r="F6" s="45"/>
      <c r="G6" s="45"/>
      <c r="H6" s="46"/>
    </row>
    <row r="7" spans="1:15" ht="17.25" hidden="1" customHeight="1" x14ac:dyDescent="0.2">
      <c r="A7" s="197">
        <v>2014</v>
      </c>
      <c r="B7" s="198">
        <f>C7+D7</f>
        <v>11209.570021209998</v>
      </c>
      <c r="C7" s="310">
        <v>5451.0072196800002</v>
      </c>
      <c r="D7" s="310">
        <v>5758.562801529999</v>
      </c>
      <c r="E7" s="310">
        <f t="shared" ref="E7:E10" si="0">C7/B7*100</f>
        <v>48.628156203725645</v>
      </c>
      <c r="F7" s="310">
        <f t="shared" ref="F7:F10" si="1">D7/B7*100</f>
        <v>51.371843796274362</v>
      </c>
      <c r="G7" s="310" t="e">
        <f t="shared" ref="G7:G10" si="2">C7/C6*100-100</f>
        <v>#DIV/0!</v>
      </c>
      <c r="H7" s="310" t="e">
        <f t="shared" ref="H7:H10" si="3">D7/D6*100-100</f>
        <v>#DIV/0!</v>
      </c>
    </row>
    <row r="8" spans="1:15" s="58" customFormat="1" ht="15.95" hidden="1" customHeight="1" x14ac:dyDescent="0.2">
      <c r="A8" s="47">
        <v>2015</v>
      </c>
      <c r="B8" s="198">
        <f>C8+D8</f>
        <v>10942.388893379999</v>
      </c>
      <c r="C8" s="311">
        <v>5460.757180489999</v>
      </c>
      <c r="D8" s="311">
        <v>5481.63171289</v>
      </c>
      <c r="E8" s="310">
        <f t="shared" si="0"/>
        <v>49.904616201254598</v>
      </c>
      <c r="F8" s="310">
        <f t="shared" si="1"/>
        <v>50.095383798745395</v>
      </c>
      <c r="G8" s="330">
        <f t="shared" si="2"/>
        <v>0.17886530721878557</v>
      </c>
      <c r="H8" s="310">
        <f t="shared" si="3"/>
        <v>-4.8090313188287439</v>
      </c>
      <c r="I8" s="574"/>
      <c r="J8" s="574"/>
      <c r="K8" s="574"/>
      <c r="L8" s="574"/>
      <c r="M8" s="574"/>
      <c r="N8" s="574"/>
      <c r="O8" s="574"/>
    </row>
    <row r="9" spans="1:15" s="199" customFormat="1" ht="15.95" hidden="1" customHeight="1" x14ac:dyDescent="0.2">
      <c r="A9" s="47">
        <v>2016</v>
      </c>
      <c r="B9" s="550">
        <f t="shared" ref="B9:B10" si="4">C9+D9</f>
        <v>8701.8137477399996</v>
      </c>
      <c r="C9" s="311">
        <v>4921.4605084100003</v>
      </c>
      <c r="D9" s="311">
        <v>3780.3532393299993</v>
      </c>
      <c r="E9" s="310">
        <f t="shared" si="0"/>
        <v>56.556720829472852</v>
      </c>
      <c r="F9" s="310">
        <f t="shared" si="1"/>
        <v>43.443279170527148</v>
      </c>
      <c r="G9" s="310">
        <f>C9/C8*100-100</f>
        <v>-9.8758588645321765</v>
      </c>
      <c r="H9" s="310">
        <f>D9/D8*100-100</f>
        <v>-31.035986411846352</v>
      </c>
      <c r="I9" s="572"/>
      <c r="J9" s="572"/>
      <c r="K9" s="572"/>
      <c r="L9" s="572"/>
      <c r="M9" s="572"/>
      <c r="N9" s="572"/>
      <c r="O9" s="572"/>
    </row>
    <row r="10" spans="1:15" s="58" customFormat="1" ht="15.95" hidden="1" customHeight="1" x14ac:dyDescent="0.2">
      <c r="A10" s="197">
        <v>2017</v>
      </c>
      <c r="B10" s="590">
        <f t="shared" si="4"/>
        <v>9186.1555077569919</v>
      </c>
      <c r="C10" s="311">
        <v>5038.6555077569919</v>
      </c>
      <c r="D10" s="311">
        <v>4147.5</v>
      </c>
      <c r="E10" s="310">
        <f t="shared" si="0"/>
        <v>54.850535716516447</v>
      </c>
      <c r="F10" s="310">
        <f t="shared" si="1"/>
        <v>45.149464283483546</v>
      </c>
      <c r="G10" s="310">
        <f t="shared" si="2"/>
        <v>2.3813052882721166</v>
      </c>
      <c r="H10" s="310">
        <f t="shared" si="3"/>
        <v>9.7119696871256167</v>
      </c>
      <c r="I10" s="574"/>
      <c r="J10" s="574"/>
      <c r="K10" s="574"/>
      <c r="L10" s="574"/>
      <c r="M10" s="574"/>
      <c r="N10" s="574"/>
      <c r="O10" s="574"/>
    </row>
    <row r="11" spans="1:15" s="58" customFormat="1" ht="15.95" customHeight="1" x14ac:dyDescent="0.2">
      <c r="A11" s="197">
        <v>2019</v>
      </c>
      <c r="B11" s="591">
        <f t="shared" ref="B11:B14" si="5">C11+D11</f>
        <v>8991.8980542199915</v>
      </c>
      <c r="C11" s="311">
        <v>4765.1605649829926</v>
      </c>
      <c r="D11" s="311">
        <v>4226.737489236999</v>
      </c>
      <c r="E11" s="310">
        <f t="shared" ref="E11" si="6">C11/B11*100</f>
        <v>52.993934498030185</v>
      </c>
      <c r="F11" s="310">
        <f t="shared" ref="F11:F12" si="7">D11/B11*100</f>
        <v>47.006065501969815</v>
      </c>
      <c r="G11" s="310">
        <f t="shared" ref="G11:G14" si="8">C11/C10*100-100</f>
        <v>-5.4279349392502496</v>
      </c>
      <c r="H11" s="460">
        <f t="shared" ref="H11:H14" si="9">D11/D10*100-100</f>
        <v>1.9104879864255224</v>
      </c>
      <c r="I11" s="574"/>
      <c r="J11" s="574"/>
      <c r="K11" s="574"/>
      <c r="L11" s="574"/>
      <c r="M11" s="574"/>
      <c r="N11" s="574"/>
      <c r="O11" s="574"/>
    </row>
    <row r="12" spans="1:15" s="58" customFormat="1" ht="15.95" customHeight="1" x14ac:dyDescent="0.2">
      <c r="A12" s="197">
        <v>2020</v>
      </c>
      <c r="B12" s="590">
        <f t="shared" si="5"/>
        <v>7654.1804048100003</v>
      </c>
      <c r="C12" s="311">
        <v>4367.95939223</v>
      </c>
      <c r="D12" s="311">
        <v>3286.2210125799998</v>
      </c>
      <c r="E12" s="310">
        <f>C12/B12*100</f>
        <v>57.066324037582262</v>
      </c>
      <c r="F12" s="310">
        <f t="shared" si="7"/>
        <v>42.933675962417738</v>
      </c>
      <c r="G12" s="310">
        <f t="shared" si="8"/>
        <v>-8.335525473618759</v>
      </c>
      <c r="H12" s="310">
        <f t="shared" si="9"/>
        <v>-22.251594262760307</v>
      </c>
      <c r="I12" s="574"/>
      <c r="J12" s="574"/>
      <c r="K12" s="574"/>
      <c r="L12" s="574"/>
      <c r="M12" s="574"/>
      <c r="N12" s="574"/>
      <c r="O12" s="574"/>
    </row>
    <row r="13" spans="1:15" s="58" customFormat="1" ht="15.95" customHeight="1" x14ac:dyDescent="0.2">
      <c r="A13" s="197">
        <v>2021</v>
      </c>
      <c r="B13" s="590">
        <f t="shared" si="5"/>
        <v>5623.0321672297359</v>
      </c>
      <c r="C13" s="311">
        <v>4354.6507726297359</v>
      </c>
      <c r="D13" s="311">
        <v>1268.3813946</v>
      </c>
      <c r="E13" s="310">
        <f>C13/B13*100</f>
        <v>77.443106194697691</v>
      </c>
      <c r="F13" s="310">
        <f>D13/B13*100</f>
        <v>22.556893805302298</v>
      </c>
      <c r="G13" s="460">
        <f t="shared" si="8"/>
        <v>-0.304687347229887</v>
      </c>
      <c r="H13" s="310">
        <f t="shared" si="9"/>
        <v>-61.403040460623231</v>
      </c>
      <c r="I13" s="574"/>
      <c r="J13" s="574"/>
      <c r="K13" s="574"/>
      <c r="L13" s="574"/>
      <c r="M13" s="574"/>
      <c r="N13" s="574"/>
      <c r="O13" s="574"/>
    </row>
    <row r="14" spans="1:15" ht="15.95" customHeight="1" x14ac:dyDescent="0.2">
      <c r="A14" s="197">
        <v>2022</v>
      </c>
      <c r="B14" s="590">
        <f t="shared" si="5"/>
        <v>5094.3461669000008</v>
      </c>
      <c r="C14" s="311">
        <v>3990.0736323000006</v>
      </c>
      <c r="D14" s="311">
        <v>1104.2725346000002</v>
      </c>
      <c r="E14" s="310">
        <f>C14/B14*100</f>
        <v>78.323566981472538</v>
      </c>
      <c r="F14" s="310">
        <f>D14/B14*100</f>
        <v>21.676433018527469</v>
      </c>
      <c r="G14" s="460">
        <f t="shared" si="8"/>
        <v>-8.3721326775779659</v>
      </c>
      <c r="H14" s="310">
        <f t="shared" si="9"/>
        <v>-12.938447433766839</v>
      </c>
      <c r="I14" s="592"/>
    </row>
    <row r="15" spans="1:15" s="58" customFormat="1" ht="15.95" customHeight="1" x14ac:dyDescent="0.2">
      <c r="A15" s="205">
        <v>2023</v>
      </c>
      <c r="B15" s="590">
        <f t="shared" ref="B15" si="10">C15+D15</f>
        <v>4840.3670915100001</v>
      </c>
      <c r="C15" s="331">
        <v>3773.7510057700001</v>
      </c>
      <c r="D15" s="331">
        <v>1066.61608574</v>
      </c>
      <c r="E15" s="332">
        <f>C15/B15*100</f>
        <v>77.964148884268639</v>
      </c>
      <c r="F15" s="332">
        <f>D15/B15*100</f>
        <v>22.035851115731361</v>
      </c>
      <c r="G15" s="605">
        <f t="shared" ref="G15:H15" si="11">C15/C14*100-100</f>
        <v>-5.421519662666114</v>
      </c>
      <c r="H15" s="332">
        <f t="shared" si="11"/>
        <v>-3.410068409755425</v>
      </c>
      <c r="I15" s="589"/>
      <c r="J15" s="574"/>
      <c r="K15" s="574"/>
      <c r="L15" s="574"/>
      <c r="M15" s="574"/>
      <c r="N15" s="574"/>
      <c r="O15" s="574"/>
    </row>
    <row r="16" spans="1:15" ht="5.0999999999999996" customHeight="1" x14ac:dyDescent="0.2">
      <c r="A16" s="348"/>
      <c r="B16" s="551"/>
      <c r="C16" s="349"/>
      <c r="D16" s="350"/>
      <c r="E16" s="349"/>
      <c r="F16" s="349"/>
      <c r="G16" s="349"/>
      <c r="H16" s="349"/>
    </row>
    <row r="17" spans="1:15" ht="5.0999999999999996" customHeight="1" x14ac:dyDescent="0.2">
      <c r="A17" s="49"/>
      <c r="B17" s="49"/>
      <c r="C17" s="312"/>
      <c r="D17" s="313"/>
      <c r="E17" s="312"/>
      <c r="F17" s="312"/>
      <c r="G17" s="312"/>
      <c r="H17" s="312"/>
    </row>
    <row r="18" spans="1:15" ht="15" customHeight="1" x14ac:dyDescent="0.2">
      <c r="A18" s="47" t="s">
        <v>303</v>
      </c>
      <c r="B18" s="49"/>
      <c r="C18" s="312"/>
      <c r="D18" s="313"/>
      <c r="E18" s="312"/>
      <c r="F18" s="312"/>
      <c r="G18" s="312"/>
      <c r="H18" s="312"/>
    </row>
    <row r="19" spans="1:15" ht="15" customHeight="1" x14ac:dyDescent="0.2">
      <c r="A19" s="47"/>
      <c r="B19" s="49"/>
      <c r="C19" s="312"/>
      <c r="D19" s="313"/>
      <c r="E19" s="312"/>
      <c r="F19" s="312"/>
      <c r="G19" s="312"/>
      <c r="H19" s="312"/>
    </row>
    <row r="20" spans="1:15" ht="15" customHeight="1" x14ac:dyDescent="0.2">
      <c r="A20" s="51"/>
      <c r="B20" s="51"/>
      <c r="C20" s="314"/>
      <c r="D20" s="314"/>
      <c r="E20" s="314"/>
      <c r="F20" s="314"/>
      <c r="G20" s="314"/>
      <c r="H20" s="315"/>
    </row>
    <row r="21" spans="1:15" ht="15" customHeight="1" x14ac:dyDescent="0.2">
      <c r="A21" s="334" t="s">
        <v>312</v>
      </c>
      <c r="B21" s="48"/>
      <c r="C21" s="316"/>
      <c r="D21" s="317"/>
      <c r="E21" s="317"/>
      <c r="F21" s="317"/>
      <c r="G21" s="318"/>
      <c r="H21" s="318"/>
    </row>
    <row r="22" spans="1:15" ht="15" customHeight="1" x14ac:dyDescent="0.2">
      <c r="A22" s="43"/>
      <c r="B22" s="48"/>
      <c r="C22" s="316"/>
      <c r="D22" s="317"/>
      <c r="E22" s="317"/>
      <c r="F22" s="317"/>
      <c r="G22" s="318"/>
      <c r="H22" s="318"/>
    </row>
    <row r="23" spans="1:15" ht="4.9000000000000004" customHeight="1" x14ac:dyDescent="0.2">
      <c r="A23" s="44"/>
      <c r="B23" s="48"/>
      <c r="C23" s="319"/>
      <c r="D23" s="319"/>
      <c r="E23" s="319"/>
      <c r="F23" s="319"/>
      <c r="G23" s="319"/>
      <c r="H23" s="319"/>
      <c r="K23" s="572" t="s">
        <v>237</v>
      </c>
    </row>
    <row r="24" spans="1:15" ht="4.9000000000000004" customHeight="1" x14ac:dyDescent="0.2">
      <c r="A24" s="177"/>
      <c r="B24" s="50"/>
      <c r="C24" s="346"/>
      <c r="D24" s="346"/>
      <c r="E24" s="346"/>
      <c r="F24" s="346"/>
      <c r="G24" s="346"/>
      <c r="H24" s="346"/>
    </row>
    <row r="25" spans="1:15" ht="15" customHeight="1" x14ac:dyDescent="0.2">
      <c r="A25" s="553"/>
      <c r="B25" s="344"/>
      <c r="C25" s="554"/>
      <c r="D25" s="554" t="s">
        <v>2</v>
      </c>
      <c r="E25" s="554" t="s">
        <v>3</v>
      </c>
      <c r="F25" s="554"/>
      <c r="G25" s="554" t="s">
        <v>4</v>
      </c>
      <c r="H25" s="554" t="s">
        <v>78</v>
      </c>
    </row>
    <row r="26" spans="1:15" ht="15" customHeight="1" x14ac:dyDescent="0.2">
      <c r="A26" s="553"/>
      <c r="B26" s="553"/>
      <c r="C26" s="554" t="s">
        <v>262</v>
      </c>
      <c r="D26" s="554" t="s">
        <v>6</v>
      </c>
      <c r="E26" s="554" t="s">
        <v>7</v>
      </c>
      <c r="F26" s="554" t="s">
        <v>8</v>
      </c>
      <c r="G26" s="554" t="s">
        <v>9</v>
      </c>
      <c r="H26" s="554" t="s">
        <v>35</v>
      </c>
      <c r="I26" s="575"/>
    </row>
    <row r="27" spans="1:15" ht="15" customHeight="1" x14ac:dyDescent="0.2">
      <c r="A27" s="511" t="s">
        <v>61</v>
      </c>
      <c r="B27" s="553"/>
      <c r="C27" s="554" t="s">
        <v>33</v>
      </c>
      <c r="D27" s="554" t="s">
        <v>62</v>
      </c>
      <c r="E27" s="554" t="s">
        <v>58</v>
      </c>
      <c r="F27" s="554" t="s">
        <v>63</v>
      </c>
      <c r="G27" s="554" t="s">
        <v>10</v>
      </c>
      <c r="H27" s="554" t="s">
        <v>33</v>
      </c>
    </row>
    <row r="28" spans="1:15" ht="4.5" customHeight="1" x14ac:dyDescent="0.2">
      <c r="A28" s="339"/>
      <c r="B28" s="339"/>
      <c r="C28" s="345"/>
      <c r="D28" s="345"/>
      <c r="E28" s="345"/>
      <c r="F28" s="345"/>
      <c r="G28" s="345"/>
      <c r="H28" s="345"/>
    </row>
    <row r="29" spans="1:15" ht="4.5" customHeight="1" x14ac:dyDescent="0.2">
      <c r="A29" s="44"/>
      <c r="B29" s="47"/>
      <c r="C29" s="320"/>
      <c r="D29" s="320"/>
      <c r="E29" s="320"/>
      <c r="F29" s="320"/>
      <c r="G29" s="320"/>
      <c r="H29" s="321"/>
    </row>
    <row r="30" spans="1:15" ht="15.95" hidden="1" customHeight="1" x14ac:dyDescent="0.2">
      <c r="A30" s="47">
        <v>2016</v>
      </c>
      <c r="B30" s="47"/>
      <c r="C30" s="227">
        <v>2619.2249999999999</v>
      </c>
      <c r="D30" s="316">
        <v>1185.4491</v>
      </c>
      <c r="E30" s="317">
        <v>64.2</v>
      </c>
      <c r="F30" s="317">
        <v>1106.7795000000001</v>
      </c>
      <c r="G30" s="317">
        <v>4078.2287139999999</v>
      </c>
      <c r="H30" s="317">
        <v>3793.6410000000001</v>
      </c>
      <c r="K30" s="575">
        <v>5460.757180489999</v>
      </c>
      <c r="L30" s="576">
        <f>C30/$K$30*100</f>
        <v>47.964502237123355</v>
      </c>
      <c r="M30" s="576">
        <f>D30/$K$30*100</f>
        <v>21.708511490592016</v>
      </c>
      <c r="N30" s="576">
        <f>E30/$K$30*100</f>
        <v>1.1756611377882082</v>
      </c>
      <c r="O30" s="576">
        <f>F30/$K$30*100</f>
        <v>20.267876109823433</v>
      </c>
    </row>
    <row r="31" spans="1:15" ht="15.95" hidden="1" customHeight="1" x14ac:dyDescent="0.2">
      <c r="A31" s="47">
        <v>2017</v>
      </c>
      <c r="B31" s="47"/>
      <c r="C31" s="317">
        <v>2522.2478999999998</v>
      </c>
      <c r="D31" s="316">
        <v>1050.758</v>
      </c>
      <c r="E31" s="317">
        <v>83</v>
      </c>
      <c r="F31" s="317">
        <v>1055.143</v>
      </c>
      <c r="G31" s="317">
        <v>5581.1864692207992</v>
      </c>
      <c r="H31" s="317">
        <v>5233.3789498207998</v>
      </c>
      <c r="K31" s="575">
        <v>4921.4605084100003</v>
      </c>
      <c r="L31" s="576">
        <f>C31/$K$31*100</f>
        <v>51.249987593924118</v>
      </c>
      <c r="M31" s="576">
        <f>D31/$K$31*100</f>
        <v>21.350531985462855</v>
      </c>
      <c r="N31" s="576">
        <f>E31/$K$31*100</f>
        <v>1.6864912327990051</v>
      </c>
      <c r="O31" s="576">
        <f>F31/$K$31*100</f>
        <v>21.439631552400488</v>
      </c>
    </row>
    <row r="32" spans="1:15" ht="15.95" customHeight="1" x14ac:dyDescent="0.2">
      <c r="A32" s="47">
        <v>2019</v>
      </c>
      <c r="B32" s="47"/>
      <c r="C32" s="317">
        <v>2371.4504999999999</v>
      </c>
      <c r="D32" s="316">
        <v>951.06650000000002</v>
      </c>
      <c r="E32" s="317">
        <v>124.467</v>
      </c>
      <c r="F32" s="317">
        <v>923.87909999999999</v>
      </c>
      <c r="G32" s="317">
        <v>5486.3661290870159</v>
      </c>
      <c r="H32" s="317">
        <v>5195.2560987207999</v>
      </c>
      <c r="K32" s="575">
        <f>C11</f>
        <v>4765.1605649829926</v>
      </c>
      <c r="L32" s="576">
        <f>C32/$K$32*100</f>
        <v>49.766434260929543</v>
      </c>
      <c r="M32" s="576">
        <f>D32/$K$32*100</f>
        <v>19.958750330239805</v>
      </c>
      <c r="N32" s="576">
        <f>E32/$K$32*100</f>
        <v>2.6120211124605457</v>
      </c>
      <c r="O32" s="576">
        <f>F32/$K$32*100</f>
        <v>19.388205022705201</v>
      </c>
    </row>
    <row r="33" spans="1:15" ht="15.95" customHeight="1" x14ac:dyDescent="0.2">
      <c r="A33" s="47">
        <v>2020</v>
      </c>
      <c r="B33" s="47"/>
      <c r="C33" s="317">
        <v>2320.1559999999999</v>
      </c>
      <c r="D33" s="316">
        <v>894.82489999999996</v>
      </c>
      <c r="E33" s="317">
        <v>111.9</v>
      </c>
      <c r="F33" s="317">
        <v>813.5951</v>
      </c>
      <c r="G33" s="317">
        <v>5863.48</v>
      </c>
      <c r="H33" s="317">
        <v>4045.27</v>
      </c>
      <c r="K33" s="575">
        <f>C12</f>
        <v>4367.95939223</v>
      </c>
      <c r="L33" s="576">
        <f>C33/$K$33*100</f>
        <v>53.1176183580653</v>
      </c>
      <c r="M33" s="576">
        <f>D33/$K$33*100</f>
        <v>20.486108492486686</v>
      </c>
      <c r="N33" s="576">
        <f>E33/$K$33*100</f>
        <v>2.5618370033168061</v>
      </c>
      <c r="O33" s="576">
        <f>F33/$K$33*100</f>
        <v>18.626434610341708</v>
      </c>
    </row>
    <row r="34" spans="1:15" ht="15.95" customHeight="1" x14ac:dyDescent="0.2">
      <c r="A34" s="47">
        <v>2021</v>
      </c>
      <c r="B34" s="47"/>
      <c r="C34" s="317">
        <v>2433.2702999999997</v>
      </c>
      <c r="D34" s="316">
        <v>651.89049999999997</v>
      </c>
      <c r="E34" s="317">
        <v>119.74299999999999</v>
      </c>
      <c r="F34" s="317">
        <v>797.65880000000004</v>
      </c>
      <c r="G34" s="317">
        <v>4407.4958880905642</v>
      </c>
      <c r="H34" s="317">
        <v>3607.3566887905645</v>
      </c>
    </row>
    <row r="35" spans="1:15" ht="15.95" customHeight="1" x14ac:dyDescent="0.2">
      <c r="A35" s="47">
        <v>2022</v>
      </c>
      <c r="B35" s="47"/>
      <c r="C35" s="317">
        <v>2373.8582999999999</v>
      </c>
      <c r="D35" s="316">
        <v>843.50780000000009</v>
      </c>
      <c r="E35" s="317">
        <v>120.2</v>
      </c>
      <c r="F35" s="317">
        <v>659.10760000000005</v>
      </c>
      <c r="G35" s="317">
        <v>3217.8647508000004</v>
      </c>
      <c r="H35" s="317">
        <v>2551.1795900000002</v>
      </c>
    </row>
    <row r="36" spans="1:15" ht="15.95" customHeight="1" x14ac:dyDescent="0.2">
      <c r="A36" s="49">
        <v>2023</v>
      </c>
      <c r="B36" s="49"/>
      <c r="C36" s="312" t="s">
        <v>1</v>
      </c>
      <c r="D36" s="313">
        <v>955.02509999999995</v>
      </c>
      <c r="E36" s="312">
        <v>106.5</v>
      </c>
      <c r="F36" s="312">
        <v>590.78110000000004</v>
      </c>
      <c r="G36" s="312">
        <v>2222.6933607999999</v>
      </c>
      <c r="H36" s="312">
        <v>1556.0082</v>
      </c>
    </row>
    <row r="37" spans="1:15" ht="4.9000000000000004" customHeight="1" x14ac:dyDescent="0.2">
      <c r="A37" s="351"/>
      <c r="B37" s="351"/>
      <c r="C37" s="352"/>
      <c r="D37" s="351"/>
      <c r="E37" s="351"/>
      <c r="F37" s="351"/>
      <c r="G37" s="351"/>
      <c r="H37" s="351"/>
    </row>
    <row r="38" spans="1:15" ht="4.9000000000000004" customHeight="1" x14ac:dyDescent="0.2">
      <c r="A38" s="56"/>
      <c r="B38" s="56"/>
      <c r="C38" s="56"/>
      <c r="D38" s="56"/>
      <c r="E38" s="56"/>
      <c r="F38" s="56"/>
      <c r="G38" s="56"/>
      <c r="H38" s="56"/>
    </row>
    <row r="39" spans="1:15" ht="15" customHeight="1" x14ac:dyDescent="0.2">
      <c r="A39" s="57" t="s">
        <v>182</v>
      </c>
      <c r="B39" s="56"/>
      <c r="C39" s="56"/>
      <c r="D39" s="56"/>
      <c r="E39" s="56"/>
      <c r="F39" s="56"/>
      <c r="G39" s="56"/>
      <c r="H39" s="56"/>
    </row>
    <row r="40" spans="1:15" ht="15" customHeight="1" x14ac:dyDescent="0.2">
      <c r="A40" s="47" t="s">
        <v>303</v>
      </c>
      <c r="B40" s="56"/>
      <c r="C40" s="56"/>
      <c r="D40" s="56"/>
      <c r="E40" s="56"/>
      <c r="F40" s="56"/>
      <c r="G40" s="56"/>
      <c r="H40" s="56"/>
    </row>
    <row r="41" spans="1:15" ht="15" customHeight="1" x14ac:dyDescent="0.2">
      <c r="A41" s="47"/>
      <c r="B41" s="56"/>
      <c r="C41" s="56"/>
      <c r="D41" s="56"/>
      <c r="E41" s="56"/>
      <c r="F41" s="56"/>
      <c r="G41" s="56"/>
      <c r="H41" s="56"/>
    </row>
    <row r="42" spans="1:15" ht="15" customHeight="1" x14ac:dyDescent="0.2">
      <c r="A42" s="56"/>
      <c r="B42" s="56"/>
      <c r="C42" s="56"/>
      <c r="D42" s="56"/>
      <c r="E42" s="56"/>
      <c r="F42" s="56"/>
      <c r="G42" s="56"/>
      <c r="H42" s="56"/>
    </row>
    <row r="43" spans="1:15" ht="15" customHeight="1" x14ac:dyDescent="0.2">
      <c r="A43" s="334" t="s">
        <v>313</v>
      </c>
      <c r="B43" s="56"/>
      <c r="C43" s="56"/>
      <c r="D43" s="56"/>
      <c r="E43" s="56"/>
      <c r="F43" s="51"/>
      <c r="G43" s="56"/>
      <c r="H43" s="56"/>
    </row>
    <row r="44" spans="1:15" ht="15" customHeight="1" x14ac:dyDescent="0.2">
      <c r="A44" s="56"/>
      <c r="B44" s="56"/>
      <c r="C44" s="56"/>
      <c r="D44" s="56"/>
      <c r="E44" s="56"/>
      <c r="F44" s="51"/>
      <c r="G44" s="56"/>
      <c r="H44" s="56"/>
    </row>
    <row r="45" spans="1:15" ht="4.9000000000000004" customHeight="1" x14ac:dyDescent="0.2">
      <c r="A45" s="44"/>
      <c r="B45" s="51"/>
      <c r="C45" s="51"/>
      <c r="D45" s="52"/>
      <c r="E45" s="52"/>
      <c r="F45" s="52"/>
      <c r="G45" s="52"/>
      <c r="H45" s="53"/>
    </row>
    <row r="46" spans="1:15" ht="4.9000000000000004" customHeight="1" x14ac:dyDescent="0.2">
      <c r="A46" s="341"/>
      <c r="B46" s="51"/>
      <c r="C46" s="51"/>
      <c r="D46" s="342"/>
      <c r="E46" s="342"/>
      <c r="F46" s="342"/>
      <c r="G46" s="342"/>
      <c r="H46" s="347"/>
    </row>
    <row r="47" spans="1:15" ht="15" customHeight="1" x14ac:dyDescent="0.2">
      <c r="A47" s="553"/>
      <c r="B47" s="553"/>
      <c r="C47" s="553"/>
      <c r="D47" s="512"/>
      <c r="E47" s="512" t="s">
        <v>11</v>
      </c>
      <c r="F47" s="512" t="s">
        <v>12</v>
      </c>
      <c r="G47" s="512" t="s">
        <v>52</v>
      </c>
      <c r="H47" s="512" t="s">
        <v>13</v>
      </c>
    </row>
    <row r="48" spans="1:15" ht="15" customHeight="1" x14ac:dyDescent="0.2">
      <c r="A48" s="553"/>
      <c r="B48" s="553"/>
      <c r="C48" s="553"/>
      <c r="D48" s="512" t="s">
        <v>14</v>
      </c>
      <c r="E48" s="512" t="s">
        <v>15</v>
      </c>
      <c r="F48" s="512" t="s">
        <v>16</v>
      </c>
      <c r="G48" s="512" t="s">
        <v>53</v>
      </c>
      <c r="H48" s="512" t="s">
        <v>18</v>
      </c>
    </row>
    <row r="49" spans="1:15" ht="15" customHeight="1" x14ac:dyDescent="0.2">
      <c r="A49" s="511" t="s">
        <v>61</v>
      </c>
      <c r="B49" s="553"/>
      <c r="C49" s="553"/>
      <c r="D49" s="512" t="s">
        <v>81</v>
      </c>
      <c r="E49" s="512" t="s">
        <v>80</v>
      </c>
      <c r="F49" s="512" t="s">
        <v>10</v>
      </c>
      <c r="G49" s="512" t="s">
        <v>54</v>
      </c>
      <c r="H49" s="512" t="s">
        <v>154</v>
      </c>
    </row>
    <row r="50" spans="1:15" ht="4.9000000000000004" customHeight="1" x14ac:dyDescent="0.2">
      <c r="A50" s="339"/>
      <c r="B50" s="343"/>
      <c r="C50" s="343"/>
      <c r="D50" s="340"/>
      <c r="E50" s="340"/>
      <c r="F50" s="340"/>
      <c r="G50" s="340"/>
      <c r="H50" s="340"/>
    </row>
    <row r="51" spans="1:15" ht="4.9000000000000004" customHeight="1" x14ac:dyDescent="0.2">
      <c r="A51" s="54"/>
      <c r="B51" s="56"/>
      <c r="C51" s="56"/>
      <c r="D51" s="55"/>
      <c r="E51" s="55"/>
      <c r="F51" s="55"/>
      <c r="G51" s="55"/>
      <c r="H51" s="55"/>
    </row>
    <row r="52" spans="1:15" ht="15.95" hidden="1" customHeight="1" x14ac:dyDescent="0.2">
      <c r="A52" s="47">
        <v>2016</v>
      </c>
      <c r="B52" s="56"/>
      <c r="C52" s="56"/>
      <c r="D52" s="322">
        <v>20458.599999999999</v>
      </c>
      <c r="E52" s="322">
        <v>2205.0389</v>
      </c>
      <c r="F52" s="322">
        <v>92.416399999999996</v>
      </c>
      <c r="G52" s="322">
        <v>179.5</v>
      </c>
      <c r="H52" s="322">
        <v>210.1491</v>
      </c>
    </row>
    <row r="53" spans="1:15" ht="15.95" hidden="1" customHeight="1" x14ac:dyDescent="0.2">
      <c r="A53" s="47">
        <v>2017</v>
      </c>
      <c r="B53" s="56"/>
      <c r="C53" s="56"/>
      <c r="D53" s="322">
        <v>20558.099999999999</v>
      </c>
      <c r="E53" s="322">
        <v>2631.5045</v>
      </c>
      <c r="F53" s="322">
        <v>76.959000000000003</v>
      </c>
      <c r="G53" s="322">
        <v>176.8888</v>
      </c>
      <c r="H53" s="322">
        <v>197.13589999999999</v>
      </c>
    </row>
    <row r="54" spans="1:15" ht="15.95" customHeight="1" x14ac:dyDescent="0.2">
      <c r="A54" s="47">
        <v>2019</v>
      </c>
      <c r="B54" s="56"/>
      <c r="C54" s="56"/>
      <c r="D54" s="322">
        <v>20705.599999999999</v>
      </c>
      <c r="E54" s="322">
        <v>1701.2904600000002</v>
      </c>
      <c r="F54" s="322">
        <v>76.060400000000016</v>
      </c>
      <c r="G54" s="322">
        <v>173.8339</v>
      </c>
      <c r="H54" s="322">
        <v>185.35170000000002</v>
      </c>
    </row>
    <row r="55" spans="1:15" ht="15.95" customHeight="1" x14ac:dyDescent="0.2">
      <c r="A55" s="47">
        <v>2020</v>
      </c>
      <c r="B55" s="56"/>
      <c r="C55" s="56"/>
      <c r="D55" s="322">
        <v>19070.900000000001</v>
      </c>
      <c r="E55" s="322">
        <v>2052</v>
      </c>
      <c r="F55" s="322">
        <v>75.599999999999994</v>
      </c>
      <c r="G55" s="322">
        <v>171.3</v>
      </c>
      <c r="H55" s="322">
        <v>187.6</v>
      </c>
    </row>
    <row r="56" spans="1:15" s="58" customFormat="1" ht="15.95" customHeight="1" x14ac:dyDescent="0.2">
      <c r="A56" s="47">
        <v>2021</v>
      </c>
      <c r="B56" s="56"/>
      <c r="C56" s="56"/>
      <c r="D56" s="322">
        <v>17965.500000000004</v>
      </c>
      <c r="E56" s="322">
        <v>1461.4258</v>
      </c>
      <c r="F56" s="322">
        <v>59.17</v>
      </c>
      <c r="G56" s="322">
        <v>148.19999999999999</v>
      </c>
      <c r="H56" s="322">
        <v>183.88200000000001</v>
      </c>
      <c r="I56" s="574"/>
      <c r="J56" s="574"/>
      <c r="K56" s="574"/>
      <c r="L56" s="574"/>
      <c r="M56" s="574"/>
      <c r="N56" s="574"/>
      <c r="O56" s="574"/>
    </row>
    <row r="57" spans="1:15" s="58" customFormat="1" ht="15.95" customHeight="1" x14ac:dyDescent="0.2">
      <c r="A57" s="47">
        <v>2022</v>
      </c>
      <c r="B57" s="56"/>
      <c r="C57" s="56"/>
      <c r="D57" s="322">
        <v>15732.1</v>
      </c>
      <c r="E57" s="322">
        <v>1618.8760000000002</v>
      </c>
      <c r="F57" s="322">
        <v>39.442599999999999</v>
      </c>
      <c r="G57" s="322">
        <v>144.6</v>
      </c>
      <c r="H57" s="322">
        <v>181.18729999999999</v>
      </c>
      <c r="I57" s="574"/>
      <c r="J57" s="574"/>
      <c r="K57" s="574"/>
      <c r="L57" s="574"/>
      <c r="M57" s="574"/>
      <c r="N57" s="574"/>
      <c r="O57" s="574"/>
    </row>
    <row r="58" spans="1:15" s="58" customFormat="1" ht="15.95" customHeight="1" x14ac:dyDescent="0.2">
      <c r="A58" s="49">
        <v>2023</v>
      </c>
      <c r="B58" s="215"/>
      <c r="C58" s="215"/>
      <c r="D58" s="323">
        <v>15331.1</v>
      </c>
      <c r="E58" s="323" t="s">
        <v>1</v>
      </c>
      <c r="F58" s="323">
        <v>65.533600000000021</v>
      </c>
      <c r="G58" s="323">
        <v>117.8682</v>
      </c>
      <c r="H58" s="323">
        <v>175</v>
      </c>
      <c r="I58" s="574"/>
      <c r="J58" s="574"/>
      <c r="K58" s="574"/>
      <c r="L58" s="574"/>
      <c r="M58" s="574"/>
      <c r="N58" s="574"/>
      <c r="O58" s="574"/>
    </row>
    <row r="59" spans="1:15" ht="4.9000000000000004" customHeight="1" x14ac:dyDescent="0.2">
      <c r="A59" s="348"/>
      <c r="B59" s="351"/>
      <c r="C59" s="351"/>
      <c r="D59" s="353"/>
      <c r="E59" s="353"/>
      <c r="F59" s="353"/>
      <c r="G59" s="354"/>
      <c r="H59" s="353"/>
    </row>
    <row r="60" spans="1:15" ht="4.9000000000000004" customHeight="1" x14ac:dyDescent="0.2">
      <c r="B60" s="56"/>
      <c r="C60" s="56"/>
    </row>
    <row r="61" spans="1:15" ht="15" customHeight="1" x14ac:dyDescent="0.2">
      <c r="A61" s="47" t="s">
        <v>304</v>
      </c>
      <c r="B61" s="56"/>
      <c r="C61" s="56"/>
      <c r="D61" s="56"/>
      <c r="E61" s="56"/>
      <c r="F61" s="56"/>
      <c r="G61" s="56"/>
      <c r="H61" s="56"/>
    </row>
    <row r="62" spans="1:15" ht="15" customHeight="1" x14ac:dyDescent="0.2">
      <c r="A62" s="56"/>
      <c r="B62" s="56"/>
      <c r="C62" s="56"/>
      <c r="D62" s="56"/>
      <c r="E62" s="56"/>
      <c r="F62" s="56"/>
      <c r="G62" s="56"/>
      <c r="H62" s="56"/>
    </row>
    <row r="63" spans="1:15" ht="15" customHeight="1" x14ac:dyDescent="0.2">
      <c r="A63" s="56"/>
      <c r="B63" s="56"/>
      <c r="C63" s="56"/>
      <c r="D63" s="56"/>
      <c r="E63" s="56"/>
      <c r="F63" s="56"/>
      <c r="G63" s="56"/>
      <c r="H63" s="56"/>
    </row>
    <row r="64" spans="1:15" ht="15" customHeight="1" x14ac:dyDescent="0.2">
      <c r="A64" s="56"/>
      <c r="B64" s="56"/>
      <c r="C64" s="56"/>
      <c r="D64" s="56"/>
      <c r="E64" s="56"/>
      <c r="F64" s="56"/>
      <c r="G64" s="56"/>
      <c r="H64" s="56"/>
    </row>
    <row r="65" spans="1:8" x14ac:dyDescent="0.2">
      <c r="A65" s="56"/>
      <c r="B65" s="56"/>
      <c r="C65" s="56"/>
      <c r="D65" s="56"/>
      <c r="E65" s="56"/>
      <c r="F65" s="56"/>
      <c r="G65" s="56"/>
      <c r="H65" s="56"/>
    </row>
  </sheetData>
  <mergeCells count="3">
    <mergeCell ref="E4:F4"/>
    <mergeCell ref="G4:H4"/>
    <mergeCell ref="C4:D4"/>
  </mergeCells>
  <phoneticPr fontId="2" type="noConversion"/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  <ignoredErrors>
    <ignoredError sqref="E8:E10 F8:F10 G8:G10 H8:H1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1"/>
  <sheetViews>
    <sheetView showGridLines="0" zoomScaleNormal="100" zoomScaleSheetLayoutView="100" workbookViewId="0">
      <selection activeCell="B8" sqref="B8:F20"/>
    </sheetView>
  </sheetViews>
  <sheetFormatPr baseColWidth="10" defaultColWidth="13" defaultRowHeight="12" x14ac:dyDescent="0.2"/>
  <cols>
    <col min="1" max="1" width="41.7109375" style="23" customWidth="1"/>
    <col min="2" max="6" width="10.5703125" style="23" customWidth="1"/>
    <col min="7" max="7" width="17.85546875" style="577" bestFit="1" customWidth="1"/>
    <col min="8" max="9" width="13" style="572"/>
    <col min="10" max="16384" width="13" style="23"/>
  </cols>
  <sheetData>
    <row r="1" spans="1:11" ht="15" customHeight="1" x14ac:dyDescent="0.2">
      <c r="A1" s="334" t="s">
        <v>314</v>
      </c>
      <c r="B1" s="60"/>
      <c r="C1" s="60"/>
    </row>
    <row r="2" spans="1:11" ht="15" customHeight="1" x14ac:dyDescent="0.2">
      <c r="A2" s="334"/>
      <c r="B2" s="60"/>
      <c r="C2" s="60"/>
    </row>
    <row r="3" spans="1:11" ht="15" customHeight="1" x14ac:dyDescent="0.2">
      <c r="A3" s="59"/>
      <c r="B3" s="60"/>
      <c r="C3" s="60"/>
      <c r="D3" s="61"/>
      <c r="E3" s="61"/>
      <c r="F3" s="61" t="s">
        <v>177</v>
      </c>
    </row>
    <row r="4" spans="1:11" ht="5.0999999999999996" customHeight="1" x14ac:dyDescent="0.2">
      <c r="A4" s="542"/>
      <c r="B4" s="544"/>
      <c r="C4" s="544"/>
      <c r="D4" s="544"/>
      <c r="E4" s="544"/>
      <c r="F4" s="544"/>
    </row>
    <row r="5" spans="1:11" ht="4.7" customHeight="1" x14ac:dyDescent="0.2">
      <c r="A5" s="542"/>
      <c r="B5" s="543"/>
      <c r="C5" s="543"/>
      <c r="D5" s="543"/>
      <c r="E5" s="543"/>
      <c r="F5" s="543"/>
    </row>
    <row r="6" spans="1:11" ht="15" customHeight="1" x14ac:dyDescent="0.2">
      <c r="A6" s="441" t="s">
        <v>135</v>
      </c>
      <c r="B6" s="510">
        <v>2018</v>
      </c>
      <c r="C6" s="510">
        <v>2019</v>
      </c>
      <c r="D6" s="510">
        <v>2020</v>
      </c>
      <c r="E6" s="510">
        <v>2021</v>
      </c>
      <c r="F6" s="510">
        <v>2022</v>
      </c>
      <c r="G6" s="578"/>
      <c r="J6" s="592"/>
      <c r="K6" s="592"/>
    </row>
    <row r="7" spans="1:11" ht="5.0999999999999996" customHeight="1" x14ac:dyDescent="0.2">
      <c r="A7" s="62"/>
      <c r="J7" s="592"/>
      <c r="K7" s="592"/>
    </row>
    <row r="8" spans="1:11" ht="22.9" customHeight="1" x14ac:dyDescent="0.2">
      <c r="A8" s="441" t="s">
        <v>48</v>
      </c>
      <c r="B8" s="442">
        <f>SUM(B9:B17)+B19+B20</f>
        <v>2750.6987199999999</v>
      </c>
      <c r="C8" s="442">
        <f>SUM(C9:C17)+C19+C20</f>
        <v>1701.2904600000002</v>
      </c>
      <c r="D8" s="442">
        <f>SUM(D9:D17)+D19+D20</f>
        <v>2052</v>
      </c>
      <c r="E8" s="442">
        <f>SUM(E9:E17)+E19+E20</f>
        <v>1461.4258</v>
      </c>
      <c r="F8" s="442">
        <f>SUM(F9:F17)+F19+F20</f>
        <v>1618.8760000000002</v>
      </c>
      <c r="G8" s="609"/>
      <c r="H8" s="665">
        <f>SUM(F6)</f>
        <v>2022</v>
      </c>
      <c r="J8" s="592"/>
      <c r="K8" s="592"/>
    </row>
    <row r="9" spans="1:11" ht="22.9" customHeight="1" x14ac:dyDescent="0.2">
      <c r="A9" s="673" t="s">
        <v>69</v>
      </c>
      <c r="B9" s="226">
        <v>29.8627</v>
      </c>
      <c r="C9" s="226">
        <v>21.556000000000001</v>
      </c>
      <c r="D9" s="226">
        <v>38.9</v>
      </c>
      <c r="E9" s="226">
        <v>27.8017</v>
      </c>
      <c r="F9" s="226">
        <v>27.534700000000001</v>
      </c>
      <c r="G9" s="610" t="s">
        <v>243</v>
      </c>
      <c r="H9" s="611">
        <f t="shared" ref="H9:H14" si="0">SUM(F9)</f>
        <v>27.534700000000001</v>
      </c>
      <c r="I9" s="579"/>
      <c r="J9" s="592"/>
      <c r="K9" s="592"/>
    </row>
    <row r="10" spans="1:11" ht="22.9" customHeight="1" x14ac:dyDescent="0.2">
      <c r="A10" s="64" t="s">
        <v>70</v>
      </c>
      <c r="B10" s="309">
        <v>212.02799999999999</v>
      </c>
      <c r="C10" s="309">
        <v>199.15199999999999</v>
      </c>
      <c r="D10" s="309">
        <v>291.10000000000002</v>
      </c>
      <c r="E10" s="309">
        <v>107.348</v>
      </c>
      <c r="F10" s="309">
        <v>142.1</v>
      </c>
      <c r="G10" s="610" t="s">
        <v>242</v>
      </c>
      <c r="H10" s="611">
        <f t="shared" si="0"/>
        <v>142.1</v>
      </c>
      <c r="I10" s="579"/>
      <c r="J10" s="592"/>
      <c r="K10" s="592"/>
    </row>
    <row r="11" spans="1:11" ht="22.9" customHeight="1" x14ac:dyDescent="0.2">
      <c r="A11" s="64" t="s">
        <v>200</v>
      </c>
      <c r="B11" s="309">
        <v>6.5190000000000001</v>
      </c>
      <c r="C11" s="309">
        <v>1.0960000000000001</v>
      </c>
      <c r="D11" s="309">
        <v>4.2</v>
      </c>
      <c r="E11" s="309">
        <v>3.766</v>
      </c>
      <c r="F11" s="309">
        <v>2.4</v>
      </c>
      <c r="G11" s="610" t="s">
        <v>200</v>
      </c>
      <c r="H11" s="611">
        <f t="shared" si="0"/>
        <v>2.4</v>
      </c>
      <c r="I11" s="579"/>
      <c r="J11" s="592"/>
      <c r="K11" s="592"/>
    </row>
    <row r="12" spans="1:11" ht="22.9" customHeight="1" x14ac:dyDescent="0.2">
      <c r="A12" s="64" t="s">
        <v>201</v>
      </c>
      <c r="B12" s="309">
        <v>65.659000000000006</v>
      </c>
      <c r="C12" s="309">
        <v>82.843000000000004</v>
      </c>
      <c r="D12" s="309">
        <v>37.299999999999997</v>
      </c>
      <c r="E12" s="309">
        <v>36.96</v>
      </c>
      <c r="F12" s="309">
        <v>33.700000000000003</v>
      </c>
      <c r="G12" s="610" t="s">
        <v>201</v>
      </c>
      <c r="H12" s="611">
        <f t="shared" si="0"/>
        <v>33.700000000000003</v>
      </c>
      <c r="I12" s="579"/>
      <c r="J12" s="592"/>
      <c r="K12" s="592"/>
    </row>
    <row r="13" spans="1:11" ht="22.9" customHeight="1" x14ac:dyDescent="0.2">
      <c r="A13" s="64" t="s">
        <v>71</v>
      </c>
      <c r="B13" s="309">
        <v>702.72905000000003</v>
      </c>
      <c r="C13" s="309">
        <v>447.44788</v>
      </c>
      <c r="D13" s="309">
        <v>540.70000000000005</v>
      </c>
      <c r="E13" s="309">
        <v>382.44400000000002</v>
      </c>
      <c r="F13" s="309">
        <v>338.38299999999998</v>
      </c>
      <c r="G13" s="610" t="s">
        <v>71</v>
      </c>
      <c r="H13" s="611">
        <f t="shared" si="0"/>
        <v>338.38299999999998</v>
      </c>
      <c r="I13" s="579"/>
      <c r="J13" s="592"/>
      <c r="K13" s="592"/>
    </row>
    <row r="14" spans="1:11" ht="22.9" customHeight="1" x14ac:dyDescent="0.2">
      <c r="A14" s="64" t="s">
        <v>72</v>
      </c>
      <c r="B14" s="309">
        <v>1313.2711400000001</v>
      </c>
      <c r="C14" s="309">
        <v>766.3070100000001</v>
      </c>
      <c r="D14" s="309">
        <v>903.3</v>
      </c>
      <c r="E14" s="309">
        <v>663.83489999999995</v>
      </c>
      <c r="F14" s="309">
        <v>928.7</v>
      </c>
      <c r="G14" s="610" t="s">
        <v>72</v>
      </c>
      <c r="H14" s="611">
        <f t="shared" si="0"/>
        <v>928.7</v>
      </c>
      <c r="I14" s="579"/>
      <c r="J14" s="592"/>
      <c r="K14" s="592"/>
    </row>
    <row r="15" spans="1:11" ht="22.9" customHeight="1" x14ac:dyDescent="0.2">
      <c r="A15" s="64" t="s">
        <v>73</v>
      </c>
      <c r="B15" s="224">
        <v>1.379</v>
      </c>
      <c r="C15" s="224">
        <v>0.97899999999999998</v>
      </c>
      <c r="D15" s="224">
        <v>4</v>
      </c>
      <c r="E15" s="227" t="s">
        <v>40</v>
      </c>
      <c r="F15" s="227" t="s">
        <v>40</v>
      </c>
      <c r="G15" s="575" t="s">
        <v>289</v>
      </c>
      <c r="H15" s="575">
        <f>SUM(F15:F17)+SUM(F19:F20)</f>
        <v>146.05829999999997</v>
      </c>
      <c r="I15" s="666"/>
      <c r="J15" s="592"/>
      <c r="K15" s="592"/>
    </row>
    <row r="16" spans="1:11" ht="22.9" customHeight="1" x14ac:dyDescent="0.2">
      <c r="A16" s="64" t="s">
        <v>74</v>
      </c>
      <c r="B16" s="224">
        <v>4.2265999999999995</v>
      </c>
      <c r="C16" s="224">
        <v>5.2731000000000003</v>
      </c>
      <c r="D16" s="224">
        <v>14.4</v>
      </c>
      <c r="E16" s="224">
        <v>8.033199999999999</v>
      </c>
      <c r="F16" s="224">
        <v>10.712999999999999</v>
      </c>
      <c r="G16" s="575"/>
      <c r="I16" s="577"/>
      <c r="J16" s="592"/>
      <c r="K16" s="592"/>
    </row>
    <row r="17" spans="1:11" ht="22.9" customHeight="1" x14ac:dyDescent="0.2">
      <c r="A17" s="64" t="s">
        <v>223</v>
      </c>
      <c r="B17" s="224">
        <v>300.91041999999999</v>
      </c>
      <c r="C17" s="224">
        <v>105.06676999999999</v>
      </c>
      <c r="D17" s="224">
        <v>148.30000000000001</v>
      </c>
      <c r="E17" s="224">
        <v>171.8186</v>
      </c>
      <c r="F17" s="224">
        <v>81.259</v>
      </c>
      <c r="G17" s="575"/>
      <c r="I17" s="577"/>
      <c r="J17" s="592"/>
      <c r="K17" s="592"/>
    </row>
    <row r="18" spans="1:11" ht="22.9" customHeight="1" x14ac:dyDescent="0.2">
      <c r="A18" s="64" t="s">
        <v>194</v>
      </c>
      <c r="B18" s="224">
        <v>281.81479999999999</v>
      </c>
      <c r="C18" s="224">
        <v>87.300190000000001</v>
      </c>
      <c r="D18" s="224">
        <v>133.4</v>
      </c>
      <c r="E18" s="224">
        <v>158.99</v>
      </c>
      <c r="F18" s="224">
        <v>66.075000000000003</v>
      </c>
      <c r="G18" s="575"/>
      <c r="I18" s="577"/>
    </row>
    <row r="19" spans="1:11" ht="22.9" customHeight="1" x14ac:dyDescent="0.2">
      <c r="A19" s="64" t="s">
        <v>75</v>
      </c>
      <c r="B19" s="224">
        <v>51.082900000000002</v>
      </c>
      <c r="C19" s="224">
        <v>33.159500000000001</v>
      </c>
      <c r="D19" s="224">
        <v>36.299999999999997</v>
      </c>
      <c r="E19" s="224">
        <v>30.697200000000002</v>
      </c>
      <c r="F19" s="224">
        <v>25.686299999999999</v>
      </c>
      <c r="G19" s="575"/>
      <c r="I19" s="577"/>
    </row>
    <row r="20" spans="1:11" ht="22.9" customHeight="1" x14ac:dyDescent="0.2">
      <c r="A20" s="64" t="s">
        <v>76</v>
      </c>
      <c r="B20" s="224">
        <v>63.030909999999999</v>
      </c>
      <c r="C20" s="224">
        <v>38.410199999999996</v>
      </c>
      <c r="D20" s="224">
        <v>33.5</v>
      </c>
      <c r="E20" s="224">
        <v>28.722200000000001</v>
      </c>
      <c r="F20" s="224">
        <v>28.4</v>
      </c>
      <c r="G20" s="575"/>
      <c r="I20" s="577"/>
    </row>
    <row r="21" spans="1:11" ht="4.9000000000000004" customHeight="1" x14ac:dyDescent="0.2">
      <c r="A21" s="355"/>
      <c r="B21" s="356"/>
      <c r="C21" s="356"/>
      <c r="D21" s="357"/>
      <c r="E21" s="357"/>
      <c r="F21" s="357"/>
      <c r="G21" s="575"/>
    </row>
    <row r="22" spans="1:11" ht="15" customHeight="1" x14ac:dyDescent="0.2">
      <c r="A22" s="74" t="s">
        <v>305</v>
      </c>
      <c r="B22" s="278"/>
      <c r="C22" s="278"/>
      <c r="D22" s="224"/>
      <c r="E22" s="224"/>
      <c r="F22" s="224"/>
      <c r="G22" s="575"/>
      <c r="H22" s="575"/>
    </row>
    <row r="23" spans="1:11" ht="15" customHeight="1" x14ac:dyDescent="0.2">
      <c r="A23" s="74"/>
      <c r="B23" s="278"/>
      <c r="C23" s="278"/>
      <c r="D23" s="224"/>
      <c r="E23" s="224"/>
      <c r="F23" s="224"/>
      <c r="G23" s="575"/>
      <c r="H23" s="575"/>
    </row>
    <row r="24" spans="1:11" ht="15" customHeight="1" x14ac:dyDescent="0.2">
      <c r="A24" s="74"/>
      <c r="B24" s="278"/>
      <c r="C24" s="278"/>
      <c r="D24" s="224"/>
      <c r="E24" s="224"/>
      <c r="F24" s="224"/>
      <c r="G24" s="575"/>
      <c r="H24" s="575"/>
    </row>
    <row r="25" spans="1:11" ht="15" customHeight="1" x14ac:dyDescent="0.2">
      <c r="A25" s="74"/>
      <c r="B25" s="278"/>
      <c r="C25" s="278"/>
      <c r="D25" s="224"/>
      <c r="E25" s="224"/>
      <c r="F25" s="224"/>
      <c r="G25" s="575"/>
      <c r="H25" s="575"/>
    </row>
    <row r="26" spans="1:11" x14ac:dyDescent="0.2">
      <c r="B26" s="224"/>
      <c r="C26" s="224"/>
      <c r="D26" s="224"/>
      <c r="E26" s="224"/>
      <c r="F26" s="224"/>
      <c r="G26" s="575"/>
    </row>
    <row r="27" spans="1:11" x14ac:dyDescent="0.2">
      <c r="B27" s="224"/>
      <c r="C27" s="224"/>
      <c r="D27" s="224"/>
      <c r="E27" s="224"/>
      <c r="F27" s="224"/>
      <c r="G27" s="575"/>
    </row>
    <row r="28" spans="1:11" x14ac:dyDescent="0.2">
      <c r="B28" s="224"/>
      <c r="C28" s="224"/>
      <c r="D28" s="224"/>
      <c r="E28" s="224"/>
      <c r="F28" s="224"/>
      <c r="G28" s="575"/>
    </row>
    <row r="29" spans="1:11" x14ac:dyDescent="0.2">
      <c r="B29" s="224"/>
      <c r="C29" s="224"/>
      <c r="D29" s="224"/>
      <c r="E29" s="224"/>
      <c r="F29" s="224"/>
      <c r="G29" s="575"/>
    </row>
    <row r="30" spans="1:11" x14ac:dyDescent="0.2">
      <c r="B30" s="224"/>
      <c r="C30" s="224"/>
      <c r="D30" s="224"/>
      <c r="E30" s="224"/>
      <c r="F30" s="224"/>
      <c r="G30" s="575"/>
    </row>
    <row r="31" spans="1:11" x14ac:dyDescent="0.2">
      <c r="B31" s="224"/>
      <c r="C31" s="224"/>
      <c r="D31" s="224"/>
      <c r="E31" s="224"/>
      <c r="F31" s="224"/>
      <c r="G31" s="575"/>
    </row>
  </sheetData>
  <phoneticPr fontId="3" type="noConversion"/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7"/>
  <sheetViews>
    <sheetView showGridLines="0" zoomScaleNormal="100" zoomScaleSheetLayoutView="100" workbookViewId="0">
      <selection activeCell="D32" sqref="D32:H37"/>
    </sheetView>
  </sheetViews>
  <sheetFormatPr baseColWidth="10" defaultColWidth="12.5703125" defaultRowHeight="12" x14ac:dyDescent="0.2"/>
  <cols>
    <col min="1" max="1" width="26.85546875" style="70" customWidth="1"/>
    <col min="2" max="2" width="7.5703125" style="70" bestFit="1" customWidth="1"/>
    <col min="3" max="3" width="7.28515625" style="70" bestFit="1" customWidth="1"/>
    <col min="4" max="4" width="10.5703125" style="70" customWidth="1"/>
    <col min="5" max="5" width="8.7109375" style="70" bestFit="1" customWidth="1"/>
    <col min="6" max="8" width="11" style="70" customWidth="1"/>
    <col min="9" max="12" width="12.5703125" style="581"/>
    <col min="13" max="16384" width="12.5703125" style="70"/>
  </cols>
  <sheetData>
    <row r="1" spans="1:14" s="67" customFormat="1" ht="15" customHeight="1" x14ac:dyDescent="0.2">
      <c r="A1" s="334" t="s">
        <v>315</v>
      </c>
      <c r="B1" s="66"/>
      <c r="C1" s="66"/>
      <c r="D1" s="66"/>
      <c r="E1" s="66"/>
      <c r="F1" s="66"/>
      <c r="I1" s="580"/>
      <c r="J1" s="580"/>
      <c r="K1" s="580"/>
      <c r="L1" s="580"/>
    </row>
    <row r="2" spans="1:14" s="67" customFormat="1" ht="15" customHeight="1" x14ac:dyDescent="0.2">
      <c r="A2" s="65"/>
      <c r="B2" s="66"/>
      <c r="C2" s="66"/>
      <c r="D2" s="66"/>
      <c r="E2" s="66"/>
      <c r="F2" s="66"/>
      <c r="I2" s="594"/>
      <c r="J2" s="594"/>
      <c r="K2" s="594"/>
      <c r="L2" s="594"/>
      <c r="M2" s="594"/>
      <c r="N2" s="594"/>
    </row>
    <row r="3" spans="1:14" s="67" customFormat="1" ht="5.0999999999999996" customHeight="1" x14ac:dyDescent="0.2">
      <c r="A3" s="535"/>
      <c r="B3" s="536"/>
      <c r="C3" s="536"/>
      <c r="D3" s="536"/>
      <c r="E3" s="536"/>
      <c r="F3" s="537"/>
      <c r="G3" s="538"/>
      <c r="H3" s="538"/>
      <c r="I3" s="594"/>
      <c r="J3" s="594"/>
      <c r="K3" s="594"/>
      <c r="L3" s="594"/>
      <c r="M3" s="594"/>
      <c r="N3" s="594"/>
    </row>
    <row r="4" spans="1:14" s="68" customFormat="1" ht="5.0999999999999996" customHeight="1" x14ac:dyDescent="0.2">
      <c r="A4" s="539"/>
      <c r="B4" s="540"/>
      <c r="C4" s="540"/>
      <c r="D4" s="540"/>
      <c r="E4" s="540"/>
      <c r="F4" s="540"/>
      <c r="G4" s="541"/>
      <c r="H4" s="541"/>
      <c r="I4" s="595"/>
      <c r="J4" s="595"/>
      <c r="K4" s="595"/>
      <c r="L4" s="595"/>
      <c r="M4" s="595"/>
      <c r="N4" s="595"/>
    </row>
    <row r="5" spans="1:14" s="68" customFormat="1" ht="15" customHeight="1" x14ac:dyDescent="0.2">
      <c r="A5" s="358"/>
      <c r="B5" s="699" t="s">
        <v>163</v>
      </c>
      <c r="C5" s="699"/>
      <c r="D5" s="699" t="s">
        <v>164</v>
      </c>
      <c r="E5" s="698"/>
      <c r="F5" s="698"/>
      <c r="G5" s="359"/>
      <c r="H5" s="359"/>
      <c r="I5" s="595"/>
      <c r="J5" s="595"/>
      <c r="K5" s="595"/>
      <c r="L5" s="595"/>
      <c r="M5" s="595"/>
      <c r="N5" s="595"/>
    </row>
    <row r="6" spans="1:14" s="69" customFormat="1" ht="15" customHeight="1" x14ac:dyDescent="0.2">
      <c r="A6" s="648"/>
      <c r="B6" s="649"/>
      <c r="C6" s="649" t="s">
        <v>136</v>
      </c>
      <c r="D6" s="649" t="s">
        <v>137</v>
      </c>
      <c r="E6" s="649" t="s">
        <v>19</v>
      </c>
      <c r="F6" s="649"/>
      <c r="G6" s="699" t="s">
        <v>162</v>
      </c>
      <c r="H6" s="698"/>
      <c r="I6" s="596"/>
      <c r="J6" s="596"/>
      <c r="K6" s="596"/>
      <c r="L6" s="596"/>
      <c r="M6" s="596"/>
      <c r="N6" s="596"/>
    </row>
    <row r="7" spans="1:14" ht="15" customHeight="1" x14ac:dyDescent="0.2">
      <c r="A7" s="650" t="s">
        <v>61</v>
      </c>
      <c r="B7" s="649" t="s">
        <v>5</v>
      </c>
      <c r="C7" s="649" t="s">
        <v>138</v>
      </c>
      <c r="D7" s="649" t="s">
        <v>20</v>
      </c>
      <c r="E7" s="649" t="s">
        <v>139</v>
      </c>
      <c r="F7" s="649" t="s">
        <v>14</v>
      </c>
      <c r="G7" s="649" t="s">
        <v>140</v>
      </c>
      <c r="H7" s="649" t="s">
        <v>141</v>
      </c>
      <c r="I7" s="597"/>
      <c r="J7" s="597"/>
      <c r="K7" s="597"/>
      <c r="L7" s="597"/>
      <c r="M7" s="597"/>
      <c r="N7" s="597"/>
    </row>
    <row r="8" spans="1:14" ht="3" customHeight="1" x14ac:dyDescent="0.2">
      <c r="A8" s="360"/>
      <c r="B8" s="361"/>
      <c r="C8" s="361"/>
      <c r="D8" s="361"/>
      <c r="E8" s="361"/>
      <c r="F8" s="361"/>
      <c r="G8" s="361"/>
      <c r="H8" s="361"/>
      <c r="I8" s="598"/>
      <c r="J8" s="597"/>
      <c r="K8" s="597"/>
      <c r="L8" s="597"/>
      <c r="M8" s="597"/>
      <c r="N8" s="597"/>
    </row>
    <row r="9" spans="1:14" ht="19.5" hidden="1" customHeight="1" x14ac:dyDescent="0.2">
      <c r="A9" s="71"/>
      <c r="B9" s="71"/>
      <c r="C9" s="301"/>
      <c r="D9" s="301"/>
      <c r="E9" s="301"/>
      <c r="F9" s="301"/>
      <c r="G9" s="301"/>
      <c r="H9" s="301"/>
      <c r="I9" s="598"/>
      <c r="J9" s="597"/>
      <c r="K9" s="597"/>
      <c r="L9" s="597"/>
      <c r="M9" s="597"/>
      <c r="N9" s="597"/>
    </row>
    <row r="10" spans="1:14" ht="15" hidden="1" customHeight="1" x14ac:dyDescent="0.2">
      <c r="A10" s="72">
        <v>1989</v>
      </c>
      <c r="B10" s="73">
        <v>8714.2999999999993</v>
      </c>
      <c r="C10" s="301">
        <v>197</v>
      </c>
      <c r="D10" s="301">
        <v>4651.8999999999996</v>
      </c>
      <c r="E10" s="301">
        <v>66.900000000000006</v>
      </c>
      <c r="F10" s="301"/>
      <c r="G10" s="301"/>
      <c r="H10" s="301"/>
      <c r="I10" s="598"/>
      <c r="J10" s="597"/>
      <c r="K10" s="597"/>
      <c r="L10" s="597"/>
      <c r="M10" s="597"/>
      <c r="N10" s="597"/>
    </row>
    <row r="11" spans="1:14" s="172" customFormat="1" ht="15" hidden="1" customHeight="1" x14ac:dyDescent="0.2">
      <c r="A11" s="207">
        <v>2016</v>
      </c>
      <c r="B11" s="222">
        <v>3711.953</v>
      </c>
      <c r="C11" s="222">
        <v>2.2000000000000002</v>
      </c>
      <c r="D11" s="222">
        <v>3154.8</v>
      </c>
      <c r="E11" s="302">
        <v>1.1000000000000001</v>
      </c>
      <c r="F11" s="302" t="s">
        <v>40</v>
      </c>
      <c r="G11" s="222">
        <v>-15.864524358527405</v>
      </c>
      <c r="H11" s="222">
        <v>-67.694566813509539</v>
      </c>
      <c r="I11" s="599"/>
      <c r="J11" s="600"/>
      <c r="K11" s="600"/>
      <c r="L11" s="600"/>
      <c r="M11" s="600"/>
      <c r="N11" s="600"/>
    </row>
    <row r="12" spans="1:14" ht="15" hidden="1" customHeight="1" x14ac:dyDescent="0.2">
      <c r="A12" s="74">
        <v>2017</v>
      </c>
      <c r="B12" s="222">
        <v>2839.62</v>
      </c>
      <c r="C12" s="222">
        <v>3.6312199999999999</v>
      </c>
      <c r="D12" s="222">
        <v>3402.3398581000006</v>
      </c>
      <c r="E12" s="333">
        <v>0.47810799999999998</v>
      </c>
      <c r="F12" s="302" t="s">
        <v>40</v>
      </c>
      <c r="G12" s="222">
        <v>-23.448193437373206</v>
      </c>
      <c r="H12" s="222">
        <f>(D12+E12)/(D11+E11)*100-100</f>
        <v>7.8240110935074085</v>
      </c>
      <c r="I12" s="598"/>
      <c r="J12" s="597"/>
      <c r="K12" s="597"/>
      <c r="L12" s="597"/>
      <c r="M12" s="597"/>
      <c r="N12" s="597"/>
    </row>
    <row r="13" spans="1:14" s="172" customFormat="1" ht="15" customHeight="1" x14ac:dyDescent="0.2">
      <c r="A13" s="74">
        <v>2019</v>
      </c>
      <c r="B13" s="222">
        <v>2415.8752199999999</v>
      </c>
      <c r="C13" s="455">
        <v>0</v>
      </c>
      <c r="D13" s="222">
        <v>2810.5826531000002</v>
      </c>
      <c r="E13" s="690" t="s">
        <v>40</v>
      </c>
      <c r="F13" s="302">
        <v>449.43220000000002</v>
      </c>
      <c r="G13" s="222">
        <v>-5.4297931033218276</v>
      </c>
      <c r="H13" s="222">
        <v>8.5327310129790703</v>
      </c>
      <c r="I13" s="599"/>
      <c r="J13" s="600"/>
      <c r="K13" s="600"/>
      <c r="L13" s="600"/>
      <c r="M13" s="600"/>
      <c r="N13" s="600"/>
    </row>
    <row r="14" spans="1:14" s="172" customFormat="1" ht="15" customHeight="1" x14ac:dyDescent="0.2">
      <c r="A14" s="74">
        <v>2020</v>
      </c>
      <c r="B14" s="222">
        <v>1793.4</v>
      </c>
      <c r="C14" s="720">
        <v>2.17</v>
      </c>
      <c r="D14" s="222">
        <v>3084.1680740000002</v>
      </c>
      <c r="E14" s="690" t="s">
        <v>40</v>
      </c>
      <c r="F14" s="303">
        <v>1401.62</v>
      </c>
      <c r="G14" s="222">
        <v>-25.676211042058696</v>
      </c>
      <c r="H14" s="222">
        <v>37.600234236184292</v>
      </c>
      <c r="I14" s="599"/>
      <c r="J14" s="600"/>
      <c r="K14" s="600"/>
      <c r="L14" s="600"/>
      <c r="M14" s="600"/>
      <c r="N14" s="600"/>
    </row>
    <row r="15" spans="1:14" ht="15" customHeight="1" x14ac:dyDescent="0.2">
      <c r="A15" s="74">
        <v>2021</v>
      </c>
      <c r="B15" s="593">
        <v>2305.2746230000002</v>
      </c>
      <c r="C15" s="593">
        <v>4.255699299999999</v>
      </c>
      <c r="D15" s="222">
        <v>2562.7148071779998</v>
      </c>
      <c r="E15" s="690" t="s">
        <v>40</v>
      </c>
      <c r="F15" s="303">
        <v>1384.7</v>
      </c>
      <c r="G15" s="593">
        <v>28.623797585167921</v>
      </c>
      <c r="H15" s="593">
        <v>-12.001754383860799</v>
      </c>
      <c r="I15" s="598"/>
      <c r="J15" s="597"/>
      <c r="K15" s="597"/>
      <c r="L15" s="597"/>
      <c r="M15" s="597"/>
      <c r="N15" s="597"/>
    </row>
    <row r="16" spans="1:14" ht="15" customHeight="1" x14ac:dyDescent="0.2">
      <c r="A16" s="74">
        <v>2022</v>
      </c>
      <c r="B16" s="593">
        <v>2394.7165279999999</v>
      </c>
      <c r="C16" s="593">
        <v>2.3491419999999996</v>
      </c>
      <c r="D16" s="593">
        <v>2342.1120129199999</v>
      </c>
      <c r="E16" s="690" t="s">
        <v>40</v>
      </c>
      <c r="F16" s="303">
        <v>2590.6999999999998</v>
      </c>
      <c r="G16" s="593">
        <v>-8.6081679334784127</v>
      </c>
      <c r="H16" s="593">
        <v>3.7901796246098058</v>
      </c>
      <c r="I16" s="598"/>
      <c r="J16" s="597"/>
      <c r="K16" s="597"/>
      <c r="L16" s="597"/>
      <c r="M16" s="597"/>
      <c r="N16" s="597"/>
    </row>
    <row r="17" spans="1:15" ht="15" customHeight="1" x14ac:dyDescent="0.2">
      <c r="A17" s="206">
        <v>2023</v>
      </c>
      <c r="B17" s="462" t="s">
        <v>1</v>
      </c>
      <c r="C17" s="462" t="s">
        <v>1</v>
      </c>
      <c r="D17" s="462" t="s">
        <v>1</v>
      </c>
      <c r="E17" s="462" t="s">
        <v>1</v>
      </c>
      <c r="F17" s="304">
        <v>4493.8334000000004</v>
      </c>
      <c r="G17" s="462" t="s">
        <v>1</v>
      </c>
      <c r="H17" s="462" t="s">
        <v>1</v>
      </c>
      <c r="I17" s="598"/>
      <c r="J17" s="597"/>
      <c r="K17" s="597"/>
      <c r="L17" s="597"/>
      <c r="M17" s="597"/>
      <c r="N17" s="597"/>
    </row>
    <row r="18" spans="1:15" ht="5.0999999999999996" customHeight="1" x14ac:dyDescent="0.2">
      <c r="A18" s="362"/>
      <c r="B18" s="363"/>
      <c r="C18" s="364"/>
      <c r="D18" s="364"/>
      <c r="E18" s="364"/>
      <c r="F18" s="364"/>
      <c r="G18" s="364"/>
      <c r="H18" s="364"/>
      <c r="I18" s="597"/>
      <c r="J18" s="597"/>
      <c r="K18" s="597"/>
      <c r="L18" s="597"/>
      <c r="M18" s="597"/>
      <c r="N18" s="597"/>
    </row>
    <row r="19" spans="1:15" ht="15" customHeight="1" x14ac:dyDescent="0.2">
      <c r="A19" s="74" t="s">
        <v>294</v>
      </c>
      <c r="B19" s="75"/>
      <c r="C19" s="305"/>
      <c r="D19" s="305"/>
      <c r="E19" s="305"/>
      <c r="F19" s="305"/>
      <c r="G19" s="222"/>
      <c r="H19" s="222"/>
      <c r="I19" s="597"/>
      <c r="J19" s="597"/>
      <c r="K19" s="597"/>
      <c r="L19" s="597"/>
      <c r="M19" s="597"/>
      <c r="N19" s="597"/>
    </row>
    <row r="20" spans="1:15" x14ac:dyDescent="0.2">
      <c r="D20" s="305"/>
      <c r="E20" s="305"/>
      <c r="F20" s="305"/>
      <c r="G20" s="222"/>
      <c r="H20" s="222"/>
      <c r="M20" s="597"/>
      <c r="N20" s="597"/>
    </row>
    <row r="21" spans="1:15" ht="15" customHeight="1" x14ac:dyDescent="0.2">
      <c r="A21" s="47"/>
      <c r="C21" s="222"/>
      <c r="D21" s="222"/>
      <c r="E21" s="222"/>
      <c r="F21" s="222"/>
      <c r="G21" s="222"/>
      <c r="H21" s="222"/>
      <c r="M21" s="597"/>
      <c r="N21" s="597"/>
    </row>
    <row r="22" spans="1:15" ht="15" customHeight="1" x14ac:dyDescent="0.2">
      <c r="A22" s="334" t="s">
        <v>316</v>
      </c>
      <c r="C22" s="222"/>
      <c r="D22" s="222"/>
      <c r="E22" s="222"/>
      <c r="F22" s="222"/>
      <c r="G22" s="222"/>
      <c r="H22" s="222"/>
      <c r="M22" s="597"/>
      <c r="N22" s="597"/>
    </row>
    <row r="23" spans="1:15" ht="15" customHeight="1" x14ac:dyDescent="0.2">
      <c r="C23" s="222"/>
      <c r="D23" s="222"/>
      <c r="E23" s="222"/>
      <c r="F23" s="222"/>
      <c r="G23" s="222"/>
      <c r="H23" s="222"/>
      <c r="M23" s="597"/>
      <c r="N23" s="597"/>
    </row>
    <row r="24" spans="1:15" ht="15" customHeight="1" x14ac:dyDescent="0.2">
      <c r="A24" s="76"/>
      <c r="B24" s="76"/>
      <c r="C24" s="306"/>
      <c r="D24" s="224"/>
      <c r="F24" s="301"/>
      <c r="G24" s="301"/>
      <c r="H24" s="301" t="s">
        <v>177</v>
      </c>
      <c r="L24" s="597"/>
    </row>
    <row r="25" spans="1:15" ht="4.9000000000000004" customHeight="1" x14ac:dyDescent="0.2">
      <c r="A25" s="178"/>
      <c r="B25" s="178"/>
      <c r="C25" s="307"/>
      <c r="D25" s="308"/>
      <c r="E25" s="307"/>
      <c r="F25" s="290"/>
      <c r="G25" s="290"/>
      <c r="H25" s="290"/>
      <c r="L25" s="597"/>
    </row>
    <row r="26" spans="1:15" ht="15" customHeight="1" x14ac:dyDescent="0.2">
      <c r="A26" s="651" t="s">
        <v>135</v>
      </c>
      <c r="B26" s="651"/>
      <c r="C26" s="508"/>
      <c r="D26" s="508">
        <v>2018</v>
      </c>
      <c r="E26" s="508">
        <v>2019</v>
      </c>
      <c r="F26" s="508">
        <v>2020</v>
      </c>
      <c r="G26" s="508">
        <v>2021</v>
      </c>
      <c r="H26" s="508">
        <v>2022</v>
      </c>
      <c r="L26" s="597"/>
    </row>
    <row r="27" spans="1:15" ht="4.9000000000000004" customHeight="1" x14ac:dyDescent="0.2">
      <c r="A27" s="360"/>
      <c r="B27" s="360"/>
      <c r="C27" s="365"/>
      <c r="D27" s="366"/>
      <c r="E27" s="366"/>
      <c r="F27" s="366"/>
      <c r="G27" s="366"/>
      <c r="H27" s="366"/>
      <c r="L27" s="597"/>
    </row>
    <row r="28" spans="1:15" ht="5.0999999999999996" customHeight="1" x14ac:dyDescent="0.2">
      <c r="A28" s="178"/>
      <c r="B28" s="178"/>
      <c r="C28" s="181"/>
      <c r="D28" s="290"/>
      <c r="E28" s="290"/>
      <c r="F28" s="290"/>
      <c r="G28" s="290"/>
      <c r="H28" s="290"/>
      <c r="L28" s="597"/>
    </row>
    <row r="29" spans="1:15" ht="15" customHeight="1" x14ac:dyDescent="0.2">
      <c r="A29" s="443" t="s">
        <v>48</v>
      </c>
      <c r="B29" s="443"/>
      <c r="C29" s="444"/>
      <c r="D29" s="444">
        <f>SUM(D30:D38)</f>
        <v>3002.5231857119998</v>
      </c>
      <c r="E29" s="444">
        <f>SUM(E30:E38)</f>
        <v>2810.5826531000002</v>
      </c>
      <c r="F29" s="444">
        <f>SUM(F30:F38)</f>
        <v>3084.1680740000002</v>
      </c>
      <c r="G29" s="444">
        <f>SUM(G30:G38)</f>
        <v>2562.7148071779998</v>
      </c>
      <c r="H29" s="444">
        <f>SUM(H30:H38)</f>
        <v>2342.1120129199999</v>
      </c>
      <c r="I29" s="613" t="s">
        <v>244</v>
      </c>
      <c r="J29" s="612"/>
      <c r="K29" s="612"/>
      <c r="L29" s="598"/>
      <c r="M29" s="222"/>
      <c r="N29" s="222"/>
      <c r="O29" s="222"/>
    </row>
    <row r="30" spans="1:15" ht="15" customHeight="1" x14ac:dyDescent="0.2">
      <c r="A30" s="72" t="s">
        <v>202</v>
      </c>
      <c r="B30" s="72"/>
      <c r="C30" s="222"/>
      <c r="D30" s="456">
        <v>134.59977673</v>
      </c>
      <c r="E30" s="222">
        <v>119.220495</v>
      </c>
      <c r="F30" s="222">
        <v>111.7</v>
      </c>
      <c r="G30" s="222">
        <v>152.08642207000003</v>
      </c>
      <c r="H30" s="222">
        <v>187.49262428</v>
      </c>
      <c r="I30" s="614" t="s">
        <v>245</v>
      </c>
      <c r="J30" s="612"/>
      <c r="K30" s="612"/>
      <c r="L30" s="598"/>
      <c r="M30" s="222"/>
      <c r="N30" s="222"/>
      <c r="O30" s="222"/>
    </row>
    <row r="31" spans="1:15" ht="15" customHeight="1" x14ac:dyDescent="0.2">
      <c r="A31" s="77" t="s">
        <v>203</v>
      </c>
      <c r="B31" s="77"/>
      <c r="C31" s="222"/>
      <c r="D31" s="456">
        <v>254.436218</v>
      </c>
      <c r="E31" s="222">
        <v>236.27895000000001</v>
      </c>
      <c r="F31" s="222">
        <v>226.4</v>
      </c>
      <c r="G31" s="222">
        <v>125.777862</v>
      </c>
      <c r="H31" s="222">
        <v>380.65886359999996</v>
      </c>
      <c r="I31" s="613" t="s">
        <v>204</v>
      </c>
      <c r="J31" s="612"/>
      <c r="K31" s="612"/>
      <c r="L31" s="598"/>
      <c r="M31" s="222"/>
      <c r="N31" s="222"/>
      <c r="O31" s="222"/>
    </row>
    <row r="32" spans="1:15" ht="15" customHeight="1" x14ac:dyDescent="0.2">
      <c r="A32" s="72" t="s">
        <v>204</v>
      </c>
      <c r="B32" s="72"/>
      <c r="C32" s="222"/>
      <c r="D32" s="456">
        <v>467.27618800000005</v>
      </c>
      <c r="E32" s="222">
        <v>366.75794400000001</v>
      </c>
      <c r="F32" s="222">
        <v>234.57</v>
      </c>
      <c r="G32" s="222">
        <v>174.898539</v>
      </c>
      <c r="H32" s="222">
        <v>181.67028500000001</v>
      </c>
      <c r="I32" s="614" t="s">
        <v>205</v>
      </c>
      <c r="J32" s="612"/>
      <c r="K32" s="612"/>
      <c r="L32" s="598"/>
      <c r="M32" s="222"/>
      <c r="N32" s="222"/>
      <c r="O32" s="222"/>
    </row>
    <row r="33" spans="1:15" ht="15" customHeight="1" x14ac:dyDescent="0.2">
      <c r="A33" s="77" t="s">
        <v>205</v>
      </c>
      <c r="B33" s="77"/>
      <c r="C33" s="222"/>
      <c r="D33" s="456">
        <v>1178.400457</v>
      </c>
      <c r="E33" s="222">
        <v>729.75566900000001</v>
      </c>
      <c r="F33" s="222">
        <v>539.1</v>
      </c>
      <c r="G33" s="222">
        <v>956.65944340999999</v>
      </c>
      <c r="H33" s="222">
        <v>876.03510400000005</v>
      </c>
      <c r="I33" s="613" t="s">
        <v>206</v>
      </c>
      <c r="J33" s="612"/>
      <c r="K33" s="612"/>
      <c r="L33" s="598"/>
      <c r="M33" s="222"/>
      <c r="N33" s="222"/>
      <c r="O33" s="222"/>
    </row>
    <row r="34" spans="1:15" ht="15" customHeight="1" x14ac:dyDescent="0.2">
      <c r="A34" s="72" t="s">
        <v>206</v>
      </c>
      <c r="B34" s="72"/>
      <c r="C34" s="222"/>
      <c r="D34" s="456">
        <v>911.96594948999996</v>
      </c>
      <c r="E34" s="222">
        <v>1342.7686410000001</v>
      </c>
      <c r="F34" s="222">
        <v>1935</v>
      </c>
      <c r="G34" s="222">
        <v>1124.6201620000002</v>
      </c>
      <c r="H34" s="222">
        <v>679.24434199999996</v>
      </c>
      <c r="J34" s="612"/>
      <c r="K34" s="612"/>
      <c r="L34" s="598"/>
      <c r="M34" s="222"/>
      <c r="N34" s="222"/>
      <c r="O34" s="223"/>
    </row>
    <row r="35" spans="1:15" ht="15" customHeight="1" x14ac:dyDescent="0.2">
      <c r="A35" s="77" t="s">
        <v>207</v>
      </c>
      <c r="B35" s="77"/>
      <c r="C35" s="222"/>
      <c r="D35" s="456">
        <v>3.4182763120000001</v>
      </c>
      <c r="E35" s="222">
        <v>3.5509540999999998</v>
      </c>
      <c r="F35" s="222">
        <v>1.3</v>
      </c>
      <c r="G35" s="222">
        <v>4.1256641980000008</v>
      </c>
      <c r="H35" s="222">
        <v>10.00968104</v>
      </c>
      <c r="L35" s="597"/>
    </row>
    <row r="36" spans="1:15" ht="15" customHeight="1" x14ac:dyDescent="0.2">
      <c r="A36" s="72" t="s">
        <v>208</v>
      </c>
      <c r="B36" s="72"/>
      <c r="C36" s="222"/>
      <c r="D36" s="456">
        <v>6.6203799999999999</v>
      </c>
      <c r="E36" s="455">
        <v>0</v>
      </c>
      <c r="F36" s="223">
        <v>5.18</v>
      </c>
      <c r="G36" s="223">
        <v>2.0087739999999998</v>
      </c>
      <c r="H36" s="223">
        <v>2.220723</v>
      </c>
      <c r="I36" s="597"/>
      <c r="J36" s="597"/>
      <c r="K36" s="597"/>
      <c r="L36" s="597"/>
    </row>
    <row r="37" spans="1:15" ht="15" customHeight="1" x14ac:dyDescent="0.2">
      <c r="A37" s="72" t="s">
        <v>209</v>
      </c>
      <c r="B37" s="72"/>
      <c r="C37" s="455"/>
      <c r="D37" s="456">
        <v>45.80594018</v>
      </c>
      <c r="E37" s="222">
        <v>12.25</v>
      </c>
      <c r="F37" s="222">
        <v>30.918074000000001</v>
      </c>
      <c r="G37" s="222">
        <v>22.537940500000001</v>
      </c>
      <c r="H37" s="222">
        <v>24.780390000000001</v>
      </c>
      <c r="I37" s="597"/>
      <c r="J37" s="597"/>
      <c r="K37" s="597"/>
      <c r="L37" s="597"/>
    </row>
    <row r="38" spans="1:15" ht="15" hidden="1" customHeight="1" x14ac:dyDescent="0.2">
      <c r="A38" s="74" t="s">
        <v>210</v>
      </c>
      <c r="B38" s="74"/>
      <c r="C38" s="455"/>
      <c r="D38" s="692" t="s">
        <v>40</v>
      </c>
      <c r="E38" s="692" t="s">
        <v>40</v>
      </c>
      <c r="F38" s="692" t="s">
        <v>40</v>
      </c>
      <c r="G38" s="692" t="s">
        <v>40</v>
      </c>
      <c r="H38" s="692" t="s">
        <v>40</v>
      </c>
      <c r="I38" s="597"/>
      <c r="J38" s="597"/>
      <c r="K38" s="597"/>
      <c r="L38" s="597"/>
    </row>
    <row r="39" spans="1:15" ht="4.9000000000000004" customHeight="1" x14ac:dyDescent="0.2">
      <c r="A39" s="367"/>
      <c r="B39" s="367"/>
      <c r="C39" s="368"/>
      <c r="D39" s="367"/>
      <c r="E39" s="369"/>
      <c r="F39" s="352"/>
      <c r="G39" s="352"/>
      <c r="H39" s="352"/>
      <c r="I39" s="597"/>
      <c r="J39" s="597"/>
      <c r="K39" s="597"/>
      <c r="L39" s="597"/>
    </row>
    <row r="40" spans="1:15" ht="15" customHeight="1" x14ac:dyDescent="0.2">
      <c r="A40" s="74" t="s">
        <v>294</v>
      </c>
      <c r="B40" s="23"/>
      <c r="C40" s="23"/>
      <c r="D40" s="23"/>
      <c r="E40" s="23"/>
      <c r="F40" s="23"/>
      <c r="G40" s="23"/>
      <c r="H40" s="23"/>
      <c r="I40" s="597"/>
      <c r="J40" s="597"/>
      <c r="K40" s="597"/>
      <c r="L40" s="597"/>
      <c r="M40" s="597"/>
      <c r="N40" s="597"/>
    </row>
    <row r="41" spans="1:15" ht="15" customHeight="1" x14ac:dyDescent="0.2">
      <c r="A41" s="74"/>
      <c r="B41" s="23"/>
      <c r="C41" s="23"/>
      <c r="D41" s="23"/>
      <c r="E41" s="23"/>
      <c r="F41" s="23"/>
      <c r="G41" s="23"/>
      <c r="H41" s="23"/>
      <c r="I41" s="597"/>
      <c r="J41" s="597"/>
      <c r="K41" s="597"/>
      <c r="L41" s="597"/>
      <c r="M41" s="597"/>
      <c r="N41" s="597"/>
    </row>
    <row r="42" spans="1:15" ht="15" customHeight="1" x14ac:dyDescent="0.2">
      <c r="A42" s="74"/>
      <c r="B42" s="23"/>
      <c r="C42" s="23"/>
      <c r="D42" s="23"/>
      <c r="E42" s="23"/>
      <c r="F42" s="23"/>
      <c r="G42" s="23"/>
      <c r="H42" s="23"/>
      <c r="I42" s="597"/>
      <c r="J42" s="597"/>
      <c r="K42" s="597"/>
      <c r="L42" s="597"/>
      <c r="M42" s="597"/>
      <c r="N42" s="597"/>
    </row>
    <row r="43" spans="1:15" x14ac:dyDescent="0.2">
      <c r="I43" s="597"/>
      <c r="J43" s="597"/>
      <c r="K43" s="597"/>
      <c r="L43" s="597"/>
      <c r="M43" s="597"/>
      <c r="N43" s="597"/>
    </row>
    <row r="44" spans="1:15" x14ac:dyDescent="0.2">
      <c r="I44" s="597"/>
      <c r="J44" s="597"/>
      <c r="K44" s="597"/>
      <c r="L44" s="597"/>
      <c r="M44" s="597"/>
      <c r="N44" s="597"/>
    </row>
    <row r="45" spans="1:15" x14ac:dyDescent="0.2">
      <c r="I45" s="597"/>
      <c r="J45" s="597"/>
      <c r="K45" s="597"/>
      <c r="L45" s="597"/>
      <c r="M45" s="597"/>
      <c r="N45" s="597"/>
    </row>
    <row r="46" spans="1:15" x14ac:dyDescent="0.2">
      <c r="I46" s="597"/>
      <c r="J46" s="597"/>
      <c r="K46" s="597"/>
      <c r="L46" s="597"/>
      <c r="M46" s="597"/>
      <c r="N46" s="597"/>
    </row>
    <row r="47" spans="1:15" x14ac:dyDescent="0.2">
      <c r="I47" s="597"/>
      <c r="J47" s="597"/>
      <c r="K47" s="597"/>
      <c r="L47" s="597"/>
      <c r="M47" s="597"/>
      <c r="N47" s="597"/>
    </row>
  </sheetData>
  <mergeCells count="3">
    <mergeCell ref="B5:C5"/>
    <mergeCell ref="G6:H6"/>
    <mergeCell ref="D5:F5"/>
  </mergeCells>
  <phoneticPr fontId="3" type="noConversion"/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2"/>
  <sheetViews>
    <sheetView showGridLines="0" zoomScaleNormal="100" zoomScaleSheetLayoutView="100" workbookViewId="0">
      <selection activeCell="E24" sqref="E24:I27"/>
    </sheetView>
  </sheetViews>
  <sheetFormatPr baseColWidth="10" defaultColWidth="13" defaultRowHeight="12" x14ac:dyDescent="0.2"/>
  <cols>
    <col min="1" max="1" width="32.140625" style="23" customWidth="1"/>
    <col min="2" max="2" width="8.7109375" style="78" customWidth="1"/>
    <col min="3" max="3" width="10" style="23" hidden="1" customWidth="1"/>
    <col min="4" max="4" width="10.7109375" style="23" hidden="1" customWidth="1"/>
    <col min="5" max="9" width="10.7109375" style="23" customWidth="1"/>
    <col min="10" max="10" width="9.7109375" style="664" customWidth="1"/>
    <col min="11" max="12" width="13" style="572"/>
    <col min="13" max="15" width="7.42578125" style="572" customWidth="1"/>
    <col min="16" max="16" width="8.5703125" style="572" customWidth="1"/>
    <col min="17" max="18" width="7.42578125" style="572" customWidth="1"/>
    <col min="19" max="21" width="13" style="572"/>
    <col min="22" max="16384" width="13" style="23"/>
  </cols>
  <sheetData>
    <row r="1" spans="1:21" ht="15" customHeight="1" x14ac:dyDescent="0.2">
      <c r="A1" s="334" t="s">
        <v>317</v>
      </c>
      <c r="B1" s="79"/>
      <c r="C1" s="80"/>
      <c r="D1" s="81"/>
      <c r="E1" s="81"/>
    </row>
    <row r="2" spans="1:21" ht="15" customHeight="1" x14ac:dyDescent="0.2">
      <c r="A2" s="82"/>
      <c r="B2" s="79"/>
      <c r="C2" s="80"/>
      <c r="D2" s="81"/>
      <c r="E2" s="81"/>
      <c r="U2" s="616" t="e">
        <f>N1*100/U1</f>
        <v>#DIV/0!</v>
      </c>
    </row>
    <row r="3" spans="1:21" ht="5.0999999999999996" customHeight="1" x14ac:dyDescent="0.2">
      <c r="A3" s="531"/>
      <c r="B3" s="534"/>
      <c r="C3" s="531"/>
      <c r="D3" s="532"/>
      <c r="E3" s="532"/>
      <c r="F3" s="532"/>
      <c r="G3" s="532"/>
      <c r="H3" s="532"/>
      <c r="I3" s="532"/>
      <c r="J3" s="373"/>
    </row>
    <row r="4" spans="1:21" ht="15" customHeight="1" x14ac:dyDescent="0.2">
      <c r="A4" s="646" t="s">
        <v>135</v>
      </c>
      <c r="B4" s="652" t="s">
        <v>28</v>
      </c>
      <c r="C4" s="508">
        <v>2013</v>
      </c>
      <c r="D4" s="374">
        <v>2017</v>
      </c>
      <c r="E4" s="374">
        <v>2019</v>
      </c>
      <c r="F4" s="374">
        <v>2020</v>
      </c>
      <c r="G4" s="374">
        <v>2021</v>
      </c>
      <c r="H4" s="374">
        <v>2022</v>
      </c>
      <c r="I4" s="374">
        <v>2023</v>
      </c>
      <c r="M4" s="672">
        <f>SUM(E4)</f>
        <v>2019</v>
      </c>
      <c r="N4" s="672">
        <f t="shared" ref="N4:P4" si="0">SUM(F4)</f>
        <v>2020</v>
      </c>
      <c r="O4" s="672">
        <f t="shared" si="0"/>
        <v>2021</v>
      </c>
      <c r="P4" s="672">
        <f t="shared" si="0"/>
        <v>2022</v>
      </c>
    </row>
    <row r="5" spans="1:21" ht="5.0999999999999996" customHeight="1" x14ac:dyDescent="0.2">
      <c r="A5" s="374"/>
      <c r="B5" s="374"/>
      <c r="C5" s="508"/>
      <c r="D5" s="374"/>
      <c r="E5" s="374"/>
      <c r="F5" s="374"/>
      <c r="G5" s="374"/>
      <c r="H5" s="374"/>
      <c r="I5" s="374"/>
    </row>
    <row r="6" spans="1:21" ht="15" customHeight="1" x14ac:dyDescent="0.2">
      <c r="A6" s="453" t="s">
        <v>142</v>
      </c>
      <c r="B6" s="464" t="s">
        <v>29</v>
      </c>
      <c r="C6" s="86">
        <v>6097.6</v>
      </c>
      <c r="D6" s="227">
        <v>4766.32</v>
      </c>
      <c r="E6" s="227">
        <v>4691.9036499999993</v>
      </c>
      <c r="F6" s="227">
        <v>2610.7642299999998</v>
      </c>
      <c r="G6" s="227">
        <v>3002.94895</v>
      </c>
      <c r="H6" s="227">
        <v>3032.0978399999999</v>
      </c>
      <c r="I6" s="227" t="s">
        <v>1</v>
      </c>
      <c r="L6" s="615"/>
      <c r="M6" s="615">
        <f>SUM(E6:E8,E10,M11)</f>
        <v>11778.806583771433</v>
      </c>
      <c r="N6" s="615">
        <f t="shared" ref="N6:P6" si="1">SUM(F6:F8,F10,N11)</f>
        <v>9972.3577041488752</v>
      </c>
      <c r="O6" s="615">
        <f t="shared" si="1"/>
        <v>8720.7144211548912</v>
      </c>
      <c r="P6" s="615">
        <f t="shared" si="1"/>
        <v>7632.5610638570352</v>
      </c>
      <c r="S6" s="576"/>
      <c r="T6" s="576"/>
      <c r="U6" s="576"/>
    </row>
    <row r="7" spans="1:21" ht="15" customHeight="1" x14ac:dyDescent="0.2">
      <c r="A7" s="87" t="s">
        <v>27</v>
      </c>
      <c r="B7" s="78" t="s">
        <v>29</v>
      </c>
      <c r="C7" s="88">
        <v>12.6</v>
      </c>
      <c r="D7" s="227">
        <v>2.4168580000000004</v>
      </c>
      <c r="E7" s="224">
        <v>1.3680589999999999</v>
      </c>
      <c r="F7" s="224">
        <v>1.1366160000000001</v>
      </c>
      <c r="G7" s="176">
        <v>0.236708</v>
      </c>
      <c r="H7" s="176">
        <v>0.70405399999999996</v>
      </c>
      <c r="I7" s="176">
        <v>0.236708</v>
      </c>
      <c r="L7" s="616"/>
      <c r="M7" s="616">
        <f>E6*100/M6</f>
        <v>39.833438274335833</v>
      </c>
      <c r="N7" s="616">
        <f t="shared" ref="N7:P7" si="2">F6*100/N6</f>
        <v>26.180009857787429</v>
      </c>
      <c r="O7" s="616">
        <f t="shared" si="2"/>
        <v>34.434666759817105</v>
      </c>
      <c r="P7" s="616">
        <f t="shared" si="2"/>
        <v>39.725824852657787</v>
      </c>
      <c r="Q7" s="617" t="s">
        <v>142</v>
      </c>
      <c r="S7" s="576"/>
      <c r="T7" s="576"/>
      <c r="U7" s="576"/>
    </row>
    <row r="8" spans="1:21" ht="15" customHeight="1" x14ac:dyDescent="0.2">
      <c r="A8" s="89" t="s">
        <v>143</v>
      </c>
      <c r="B8" s="78" t="s">
        <v>29</v>
      </c>
      <c r="C8" s="288">
        <v>7563.4</v>
      </c>
      <c r="D8" s="227">
        <v>5577.5070673885921</v>
      </c>
      <c r="E8" s="224">
        <v>5426.9795382114335</v>
      </c>
      <c r="F8" s="224">
        <v>5763.19</v>
      </c>
      <c r="G8" s="224">
        <v>4355.0291130548912</v>
      </c>
      <c r="H8" s="224">
        <v>3175.5841698570352</v>
      </c>
      <c r="I8" s="224">
        <v>2204.0826595498597</v>
      </c>
      <c r="L8" s="616"/>
      <c r="M8" s="616">
        <f>E8*100/M6</f>
        <v>46.074103514770336</v>
      </c>
      <c r="N8" s="616">
        <f t="shared" ref="N8:P8" si="3">F8*100/N6</f>
        <v>57.791649387008015</v>
      </c>
      <c r="O8" s="616">
        <f t="shared" si="3"/>
        <v>49.938902969811402</v>
      </c>
      <c r="P8" s="616">
        <f t="shared" si="3"/>
        <v>41.605748624725535</v>
      </c>
      <c r="Q8" s="617" t="s">
        <v>143</v>
      </c>
      <c r="S8" s="576"/>
      <c r="T8" s="576"/>
      <c r="U8" s="576"/>
    </row>
    <row r="9" spans="1:21" ht="15" customHeight="1" x14ac:dyDescent="0.2">
      <c r="A9" s="87" t="s">
        <v>222</v>
      </c>
      <c r="C9" s="287">
        <v>7058.4</v>
      </c>
      <c r="D9" s="227">
        <v>5256.3812333885917</v>
      </c>
      <c r="E9" s="224">
        <v>5154.4108599598831</v>
      </c>
      <c r="F9" s="224">
        <v>4048.04</v>
      </c>
      <c r="G9" s="224">
        <v>3600.359511669642</v>
      </c>
      <c r="H9" s="224">
        <v>2545.8537103071753</v>
      </c>
      <c r="I9" s="224">
        <v>1574.3522</v>
      </c>
      <c r="L9" s="616"/>
      <c r="M9" s="616">
        <f>E10*100/M6</f>
        <v>6.9938350217499892</v>
      </c>
      <c r="N9" s="616">
        <f t="shared" ref="N9:P9" si="4">F10*100/N6</f>
        <v>8.141163043742738</v>
      </c>
      <c r="O9" s="616">
        <f t="shared" si="4"/>
        <v>8.4392168400182079</v>
      </c>
      <c r="P9" s="616">
        <f t="shared" si="4"/>
        <v>8.0182784635427762</v>
      </c>
      <c r="Q9" s="618" t="s">
        <v>8</v>
      </c>
      <c r="S9" s="576"/>
      <c r="T9" s="576"/>
      <c r="U9" s="576"/>
    </row>
    <row r="10" spans="1:21" ht="15" customHeight="1" x14ac:dyDescent="0.2">
      <c r="A10" s="89" t="s">
        <v>8</v>
      </c>
      <c r="B10" s="78" t="s">
        <v>29</v>
      </c>
      <c r="C10" s="288">
        <v>1832.3</v>
      </c>
      <c r="D10" s="227">
        <v>1053.4137327461081</v>
      </c>
      <c r="E10" s="224">
        <v>823.7903</v>
      </c>
      <c r="F10" s="224">
        <v>811.86590000000001</v>
      </c>
      <c r="G10" s="224">
        <v>735.96</v>
      </c>
      <c r="H10" s="224">
        <v>612</v>
      </c>
      <c r="I10" s="224">
        <v>548.6</v>
      </c>
      <c r="K10" s="619"/>
      <c r="L10" s="617"/>
      <c r="M10" s="620"/>
      <c r="N10" s="621"/>
      <c r="O10" s="622"/>
      <c r="P10" s="622"/>
      <c r="Q10" s="575"/>
      <c r="S10" s="576"/>
      <c r="T10" s="576"/>
      <c r="U10" s="576"/>
    </row>
    <row r="11" spans="1:21" ht="15" customHeight="1" x14ac:dyDescent="0.2">
      <c r="A11" s="89" t="s">
        <v>144</v>
      </c>
      <c r="B11" s="90" t="s">
        <v>183</v>
      </c>
      <c r="C11" s="288">
        <v>658</v>
      </c>
      <c r="D11" s="227">
        <v>956.22799999999995</v>
      </c>
      <c r="E11" s="224">
        <v>917.32421599999998</v>
      </c>
      <c r="F11" s="224">
        <v>863.07797598777609</v>
      </c>
      <c r="G11" s="224">
        <v>688.50510999999995</v>
      </c>
      <c r="H11" s="224">
        <v>892.5</v>
      </c>
      <c r="I11" s="224">
        <v>660.53458259999991</v>
      </c>
      <c r="K11" s="618"/>
      <c r="L11" s="645" t="s">
        <v>297</v>
      </c>
      <c r="M11" s="621">
        <f>E11*0.91</f>
        <v>834.76503656</v>
      </c>
      <c r="N11" s="621">
        <f t="shared" ref="N11:P11" si="5">F11*0.91</f>
        <v>785.40095814887627</v>
      </c>
      <c r="O11" s="621">
        <f t="shared" si="5"/>
        <v>626.53965010000002</v>
      </c>
      <c r="P11" s="621">
        <f t="shared" si="5"/>
        <v>812.17500000000007</v>
      </c>
      <c r="S11" s="576">
        <v>834.76503656</v>
      </c>
      <c r="T11" s="576">
        <v>785.40095814887627</v>
      </c>
      <c r="U11" s="576">
        <v>626.53965010000002</v>
      </c>
    </row>
    <row r="12" spans="1:21" ht="5.0999999999999996" customHeight="1" x14ac:dyDescent="0.2">
      <c r="A12" s="377"/>
      <c r="B12" s="378"/>
      <c r="C12" s="379"/>
      <c r="D12" s="357"/>
      <c r="E12" s="357"/>
      <c r="F12" s="357"/>
      <c r="G12" s="352"/>
      <c r="H12" s="352"/>
      <c r="I12" s="352"/>
      <c r="K12" s="618"/>
      <c r="L12" s="624"/>
      <c r="M12" s="623"/>
      <c r="N12" s="621"/>
      <c r="O12" s="622"/>
      <c r="P12" s="622"/>
      <c r="Q12" s="575"/>
    </row>
    <row r="13" spans="1:21" ht="5.0999999999999996" customHeight="1" x14ac:dyDescent="0.2">
      <c r="A13" s="210"/>
      <c r="B13" s="211"/>
      <c r="C13" s="289"/>
      <c r="D13" s="289"/>
      <c r="E13" s="290"/>
      <c r="F13" s="290"/>
      <c r="G13" s="290"/>
      <c r="H13" s="290"/>
      <c r="I13" s="290"/>
      <c r="J13" s="667"/>
    </row>
    <row r="14" spans="1:21" ht="15" customHeight="1" x14ac:dyDescent="0.2">
      <c r="A14" s="47" t="s">
        <v>303</v>
      </c>
      <c r="C14" s="224"/>
      <c r="D14" s="224"/>
      <c r="E14" s="224"/>
      <c r="F14" s="224"/>
      <c r="G14" s="224"/>
      <c r="H14" s="224"/>
      <c r="I14" s="224"/>
    </row>
    <row r="15" spans="1:21" ht="15" customHeight="1" x14ac:dyDescent="0.2">
      <c r="A15" s="47"/>
      <c r="B15" s="464"/>
      <c r="C15" s="224"/>
      <c r="D15" s="224"/>
      <c r="E15" s="224"/>
      <c r="F15" s="224"/>
      <c r="G15" s="224"/>
      <c r="H15" s="224"/>
      <c r="I15" s="224"/>
      <c r="N15" s="577"/>
      <c r="O15" s="577"/>
      <c r="P15" s="577"/>
      <c r="Q15" s="577"/>
      <c r="R15" s="577"/>
    </row>
    <row r="16" spans="1:21" ht="15" customHeight="1" x14ac:dyDescent="0.2">
      <c r="A16" s="47"/>
      <c r="C16" s="224"/>
      <c r="D16" s="224"/>
      <c r="E16" s="224"/>
      <c r="F16" s="224"/>
      <c r="G16" s="224"/>
      <c r="H16" s="224"/>
      <c r="I16" s="224"/>
      <c r="N16" s="576"/>
      <c r="O16" s="576"/>
      <c r="P16" s="576"/>
      <c r="Q16" s="576"/>
    </row>
    <row r="17" spans="1:21" ht="15" customHeight="1" x14ac:dyDescent="0.2">
      <c r="A17" s="334" t="s">
        <v>318</v>
      </c>
      <c r="B17" s="79"/>
      <c r="C17" s="231"/>
      <c r="D17" s="291"/>
      <c r="E17" s="291"/>
      <c r="F17" s="224"/>
      <c r="G17" s="224"/>
      <c r="H17" s="224"/>
      <c r="I17" s="224"/>
      <c r="N17" s="576"/>
      <c r="O17" s="576"/>
      <c r="P17" s="576"/>
      <c r="Q17" s="576"/>
    </row>
    <row r="18" spans="1:21" ht="15" customHeight="1" x14ac:dyDescent="0.2">
      <c r="A18" s="82"/>
      <c r="B18" s="79"/>
      <c r="C18" s="231"/>
      <c r="D18" s="291"/>
      <c r="E18" s="291"/>
      <c r="F18" s="224"/>
      <c r="G18" s="224"/>
      <c r="H18" s="224"/>
      <c r="I18" s="224"/>
      <c r="N18" s="576"/>
      <c r="O18" s="576"/>
      <c r="P18" s="576"/>
      <c r="Q18" s="576"/>
    </row>
    <row r="19" spans="1:21" ht="5.0999999999999996" customHeight="1" x14ac:dyDescent="0.2">
      <c r="A19" s="83"/>
      <c r="B19" s="84"/>
      <c r="C19" s="292"/>
      <c r="D19" s="293"/>
      <c r="E19" s="293"/>
      <c r="F19" s="293"/>
      <c r="G19" s="293"/>
      <c r="H19" s="293"/>
      <c r="I19" s="293"/>
      <c r="J19" s="85"/>
    </row>
    <row r="20" spans="1:21" ht="5.0999999999999996" customHeight="1" x14ac:dyDescent="0.2">
      <c r="A20" s="179"/>
      <c r="B20" s="180"/>
      <c r="C20" s="294"/>
      <c r="D20" s="375"/>
      <c r="E20" s="375"/>
      <c r="F20" s="375"/>
      <c r="G20" s="375"/>
      <c r="H20" s="375"/>
      <c r="I20" s="375"/>
      <c r="J20" s="373"/>
    </row>
    <row r="21" spans="1:21" ht="15" customHeight="1" x14ac:dyDescent="0.2">
      <c r="A21" s="646" t="s">
        <v>135</v>
      </c>
      <c r="B21" s="652" t="s">
        <v>28</v>
      </c>
      <c r="C21" s="376">
        <v>2003</v>
      </c>
      <c r="D21" s="508">
        <v>2017</v>
      </c>
      <c r="E21" s="508">
        <v>2019</v>
      </c>
      <c r="F21" s="508">
        <v>2020</v>
      </c>
      <c r="G21" s="508">
        <v>2021</v>
      </c>
      <c r="H21" s="508">
        <v>2022</v>
      </c>
      <c r="I21" s="508">
        <v>2023</v>
      </c>
      <c r="L21" s="572">
        <v>2015</v>
      </c>
      <c r="M21" s="572">
        <v>2016</v>
      </c>
      <c r="N21" s="572">
        <v>2017</v>
      </c>
      <c r="O21" s="572">
        <v>2018</v>
      </c>
      <c r="P21" s="572">
        <v>2019</v>
      </c>
      <c r="Q21" s="572">
        <v>2020</v>
      </c>
    </row>
    <row r="22" spans="1:21" ht="4.7" customHeight="1" x14ac:dyDescent="0.2">
      <c r="A22" s="370"/>
      <c r="B22" s="371"/>
      <c r="C22" s="372"/>
      <c r="D22" s="376"/>
      <c r="E22" s="376"/>
      <c r="F22" s="376"/>
      <c r="G22" s="374"/>
      <c r="H22" s="374"/>
      <c r="I22" s="374"/>
    </row>
    <row r="23" spans="1:21" ht="4.7" customHeight="1" x14ac:dyDescent="0.2">
      <c r="A23" s="83"/>
      <c r="B23" s="84"/>
      <c r="C23" s="292"/>
      <c r="D23" s="293"/>
      <c r="E23" s="293"/>
      <c r="F23" s="293"/>
      <c r="G23" s="293"/>
      <c r="H23" s="293"/>
      <c r="I23" s="293"/>
    </row>
    <row r="24" spans="1:21" ht="15" customHeight="1" x14ac:dyDescent="0.2">
      <c r="A24" s="23" t="s">
        <v>184</v>
      </c>
      <c r="B24" s="78" t="s">
        <v>29</v>
      </c>
      <c r="C24" s="225">
        <v>7608.95993</v>
      </c>
      <c r="D24" s="227">
        <v>7248.8065390559486</v>
      </c>
      <c r="E24" s="224">
        <v>6995.2170366624487</v>
      </c>
      <c r="F24" s="232">
        <v>6496.872397203575</v>
      </c>
      <c r="G24" s="606">
        <v>6557.4960805826631</v>
      </c>
      <c r="H24" s="227">
        <v>6242.8978878241769</v>
      </c>
      <c r="I24" s="227" t="s">
        <v>239</v>
      </c>
      <c r="J24" s="606"/>
      <c r="L24" s="575">
        <v>7049.5228373086347</v>
      </c>
      <c r="M24" s="572">
        <v>7081.5468102448212</v>
      </c>
      <c r="N24" s="572">
        <v>7248.8065390559486</v>
      </c>
      <c r="O24" s="572">
        <v>7303.3686511351762</v>
      </c>
      <c r="P24" s="572">
        <v>6989.408056662448</v>
      </c>
      <c r="R24" s="572" t="s">
        <v>246</v>
      </c>
    </row>
    <row r="25" spans="1:21" ht="15" customHeight="1" x14ac:dyDescent="0.2">
      <c r="A25" s="92" t="s">
        <v>30</v>
      </c>
      <c r="B25" s="78" t="s">
        <v>29</v>
      </c>
      <c r="C25" s="295">
        <v>64</v>
      </c>
      <c r="D25" s="227">
        <v>53.315967811371991</v>
      </c>
      <c r="E25" s="224">
        <v>71.79040000000002</v>
      </c>
      <c r="F25" s="232">
        <v>70.360658596589033</v>
      </c>
      <c r="G25" s="232">
        <v>56.3</v>
      </c>
      <c r="H25" s="224">
        <v>37.5</v>
      </c>
      <c r="I25" s="224">
        <v>22.7</v>
      </c>
      <c r="K25" s="625"/>
      <c r="L25" s="575">
        <v>52.3</v>
      </c>
      <c r="M25" s="626">
        <v>64</v>
      </c>
      <c r="N25" s="627">
        <v>53.315967811371991</v>
      </c>
      <c r="O25" s="575">
        <v>47.3</v>
      </c>
      <c r="P25" s="575">
        <v>71.79040000000002</v>
      </c>
    </row>
    <row r="26" spans="1:21" ht="15" customHeight="1" x14ac:dyDescent="0.2">
      <c r="A26" s="93" t="s">
        <v>23</v>
      </c>
      <c r="B26" s="90" t="s">
        <v>183</v>
      </c>
      <c r="C26" s="296">
        <v>192.5</v>
      </c>
      <c r="D26" s="227">
        <v>197.1</v>
      </c>
      <c r="E26" s="224">
        <v>185.3</v>
      </c>
      <c r="F26" s="232">
        <v>187.3</v>
      </c>
      <c r="G26" s="232">
        <v>180.2</v>
      </c>
      <c r="H26" s="224">
        <v>177.75</v>
      </c>
      <c r="I26" s="224">
        <v>171.6</v>
      </c>
      <c r="J26" s="606"/>
      <c r="K26" s="628"/>
      <c r="L26" s="627">
        <v>206.70229999999998</v>
      </c>
      <c r="M26" s="629">
        <v>210.1</v>
      </c>
      <c r="N26" s="627">
        <v>197.1</v>
      </c>
      <c r="O26" s="575">
        <v>188.7296</v>
      </c>
      <c r="P26" s="575">
        <v>185.3</v>
      </c>
      <c r="R26" s="628" t="s">
        <v>23</v>
      </c>
    </row>
    <row r="27" spans="1:21" ht="15" customHeight="1" x14ac:dyDescent="0.2">
      <c r="A27" s="93" t="s">
        <v>36</v>
      </c>
      <c r="B27" s="90" t="s">
        <v>24</v>
      </c>
      <c r="C27" s="297">
        <v>609.9</v>
      </c>
      <c r="D27" s="227">
        <v>181.7</v>
      </c>
      <c r="E27" s="224">
        <v>170.2</v>
      </c>
      <c r="F27" s="232">
        <v>162.71906975566904</v>
      </c>
      <c r="G27" s="232">
        <v>143.1</v>
      </c>
      <c r="H27" s="224">
        <v>138.80000000000001</v>
      </c>
      <c r="I27" s="224">
        <v>132.30000000000001</v>
      </c>
      <c r="K27" s="628"/>
      <c r="L27" s="627">
        <v>181.16090999999997</v>
      </c>
      <c r="M27" s="630">
        <v>184.39999999999998</v>
      </c>
      <c r="N27" s="627">
        <v>181.7</v>
      </c>
      <c r="O27" s="575">
        <v>179.40719999999999</v>
      </c>
      <c r="P27" s="575">
        <v>170.2</v>
      </c>
    </row>
    <row r="28" spans="1:21" ht="5.0999999999999996" customHeight="1" x14ac:dyDescent="0.2">
      <c r="A28" s="380"/>
      <c r="B28" s="381"/>
      <c r="C28" s="379"/>
      <c r="D28" s="379"/>
      <c r="E28" s="357"/>
      <c r="F28" s="357"/>
      <c r="G28" s="352"/>
      <c r="H28" s="352"/>
      <c r="I28" s="352"/>
    </row>
    <row r="29" spans="1:21" ht="5.0999999999999996" customHeight="1" x14ac:dyDescent="0.2">
      <c r="A29" s="95"/>
      <c r="B29" s="94"/>
      <c r="C29" s="298"/>
      <c r="D29" s="298"/>
      <c r="E29" s="298"/>
      <c r="F29" s="224"/>
      <c r="G29" s="224"/>
      <c r="H29" s="224"/>
      <c r="I29" s="224"/>
      <c r="L29" s="627"/>
      <c r="M29" s="627"/>
      <c r="N29" s="627"/>
      <c r="O29" s="575"/>
    </row>
    <row r="30" spans="1:21" s="98" customFormat="1" ht="14.1" customHeight="1" x14ac:dyDescent="0.2">
      <c r="A30" s="96" t="s">
        <v>198</v>
      </c>
      <c r="B30" s="97"/>
      <c r="C30" s="299"/>
      <c r="D30" s="299"/>
      <c r="E30" s="299"/>
      <c r="F30" s="300"/>
      <c r="G30" s="300"/>
      <c r="H30" s="300"/>
      <c r="I30" s="300"/>
      <c r="J30" s="668"/>
      <c r="K30" s="631"/>
      <c r="L30" s="627">
        <f>SUM(L24:L27)</f>
        <v>7489.6860473086344</v>
      </c>
      <c r="M30" s="627">
        <f>SUM(M24:M27)</f>
        <v>7540.0468102448212</v>
      </c>
      <c r="N30" s="627">
        <f>SUM(N24:N27)</f>
        <v>7680.9225068673204</v>
      </c>
      <c r="O30" s="627">
        <f>SUM(O24:O27)</f>
        <v>7718.8054511351756</v>
      </c>
      <c r="P30" s="627">
        <f>SUM(P24:P27)</f>
        <v>7416.6984566624478</v>
      </c>
      <c r="Q30" s="631"/>
      <c r="R30" s="631"/>
      <c r="S30" s="631"/>
      <c r="T30" s="631"/>
      <c r="U30" s="631"/>
    </row>
    <row r="31" spans="1:21" x14ac:dyDescent="0.2">
      <c r="A31" s="47" t="s">
        <v>303</v>
      </c>
      <c r="B31" s="94"/>
      <c r="C31" s="298"/>
      <c r="D31" s="298"/>
      <c r="E31" s="298"/>
      <c r="F31" s="224"/>
      <c r="G31" s="224"/>
      <c r="H31" s="224"/>
      <c r="I31" s="224"/>
      <c r="L31" s="576">
        <f>L24/L30*100</f>
        <v>94.12307529020967</v>
      </c>
      <c r="M31" s="576">
        <f>M24/M30*100</f>
        <v>93.919135894792774</v>
      </c>
      <c r="N31" s="576">
        <f>N24/N30*100</f>
        <v>94.374165766872039</v>
      </c>
      <c r="O31" s="576">
        <f>O24/O30*100</f>
        <v>94.617861499036721</v>
      </c>
      <c r="P31" s="576">
        <f>P24/P30*100</f>
        <v>94.238805817753544</v>
      </c>
    </row>
    <row r="32" spans="1:21" x14ac:dyDescent="0.2">
      <c r="C32" s="224"/>
      <c r="D32" s="224"/>
      <c r="E32" s="224"/>
      <c r="F32" s="224"/>
      <c r="G32" s="224"/>
      <c r="H32" s="224"/>
      <c r="I32" s="224"/>
      <c r="L32" s="576">
        <f>L26/L30*100</f>
        <v>2.7598259619210204</v>
      </c>
      <c r="M32" s="576">
        <f>M26/M30*100</f>
        <v>2.7864548495180781</v>
      </c>
      <c r="N32" s="576">
        <f>N26/N30*100</f>
        <v>2.5660980152290018</v>
      </c>
      <c r="O32" s="576">
        <f>O26/O30*100</f>
        <v>2.445062272844877</v>
      </c>
      <c r="P32" s="576">
        <f>P26/P30*100</f>
        <v>2.4984162573516029</v>
      </c>
    </row>
  </sheetData>
  <phoneticPr fontId="3" type="noConversion"/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7"/>
  <sheetViews>
    <sheetView showGridLines="0" zoomScaleNormal="100" zoomScaleSheetLayoutView="100" workbookViewId="0">
      <selection activeCell="E8" sqref="E8:I20"/>
    </sheetView>
  </sheetViews>
  <sheetFormatPr baseColWidth="10" defaultRowHeight="12.75" x14ac:dyDescent="0.2"/>
  <cols>
    <col min="1" max="1" width="41.140625" customWidth="1"/>
    <col min="2" max="2" width="3.85546875" hidden="1" customWidth="1"/>
    <col min="3" max="3" width="11.42578125" hidden="1" customWidth="1"/>
    <col min="4" max="4" width="10.7109375" hidden="1" customWidth="1"/>
    <col min="5" max="9" width="10.7109375" customWidth="1"/>
    <col min="10" max="17" width="11.42578125" style="582"/>
    <col min="18" max="18" width="11.5703125" style="693"/>
  </cols>
  <sheetData>
    <row r="1" spans="1:19" x14ac:dyDescent="0.2">
      <c r="A1" s="334" t="s">
        <v>319</v>
      </c>
      <c r="B1" s="78"/>
      <c r="C1" s="23"/>
      <c r="D1" s="23"/>
      <c r="E1" s="23"/>
      <c r="F1" s="23"/>
      <c r="G1" s="23"/>
      <c r="H1" s="23"/>
      <c r="I1" s="23"/>
    </row>
    <row r="2" spans="1:19" x14ac:dyDescent="0.2">
      <c r="A2" s="334"/>
      <c r="B2" s="489"/>
      <c r="C2" s="23"/>
      <c r="D2" s="23"/>
      <c r="E2" s="23"/>
      <c r="F2" s="23"/>
      <c r="G2" s="23"/>
      <c r="H2" s="23"/>
      <c r="I2" s="23"/>
    </row>
    <row r="3" spans="1:19" x14ac:dyDescent="0.2">
      <c r="A3" s="703"/>
      <c r="B3" s="703"/>
      <c r="C3" s="23"/>
      <c r="D3" s="23"/>
      <c r="E3" s="23"/>
      <c r="F3" s="23"/>
      <c r="G3" s="61"/>
      <c r="H3" s="61"/>
      <c r="I3" s="61" t="s">
        <v>177</v>
      </c>
    </row>
    <row r="4" spans="1:19" ht="4.5" customHeight="1" x14ac:dyDescent="0.2">
      <c r="A4" s="708"/>
      <c r="B4" s="708"/>
      <c r="C4" s="533"/>
      <c r="D4" s="532"/>
      <c r="E4" s="532"/>
      <c r="F4" s="532"/>
      <c r="G4" s="532"/>
      <c r="H4" s="532"/>
      <c r="I4" s="532"/>
    </row>
    <row r="5" spans="1:19" ht="4.5" customHeight="1" x14ac:dyDescent="0.2">
      <c r="A5" s="709"/>
      <c r="B5" s="709"/>
      <c r="C5" s="338"/>
      <c r="D5" s="374"/>
      <c r="E5" s="374"/>
      <c r="F5" s="374"/>
      <c r="G5" s="374"/>
      <c r="H5" s="374"/>
      <c r="I5" s="374"/>
    </row>
    <row r="6" spans="1:19" x14ac:dyDescent="0.2">
      <c r="A6" s="707" t="s">
        <v>135</v>
      </c>
      <c r="B6" s="707"/>
      <c r="C6" s="509"/>
      <c r="D6" s="508">
        <v>2016</v>
      </c>
      <c r="E6" s="508">
        <v>2018</v>
      </c>
      <c r="F6" s="508">
        <v>2019</v>
      </c>
      <c r="G6" s="508">
        <v>2020</v>
      </c>
      <c r="H6" s="508">
        <v>2021</v>
      </c>
      <c r="I6" s="508">
        <v>2022</v>
      </c>
      <c r="K6" s="669">
        <f>SUM(E6)</f>
        <v>2018</v>
      </c>
      <c r="L6" s="669">
        <f t="shared" ref="L6:O6" si="0">SUM(F6)</f>
        <v>2019</v>
      </c>
      <c r="M6" s="669">
        <f t="shared" si="0"/>
        <v>2020</v>
      </c>
      <c r="N6" s="669">
        <f t="shared" si="0"/>
        <v>2021</v>
      </c>
      <c r="O6" s="669">
        <f t="shared" si="0"/>
        <v>2022</v>
      </c>
    </row>
    <row r="7" spans="1:19" ht="4.5" customHeight="1" x14ac:dyDescent="0.2">
      <c r="A7" s="83"/>
      <c r="B7" s="78"/>
      <c r="C7" s="23"/>
      <c r="D7" s="80"/>
      <c r="E7" s="80"/>
      <c r="F7" s="80"/>
      <c r="G7" s="80"/>
      <c r="H7" s="80"/>
      <c r="I7" s="80"/>
    </row>
    <row r="8" spans="1:19" ht="20.100000000000001" customHeight="1" x14ac:dyDescent="0.2">
      <c r="A8" s="706" t="s">
        <v>48</v>
      </c>
      <c r="B8" s="706"/>
      <c r="C8" s="653"/>
      <c r="D8" s="445">
        <f>SUM(D9:D20)</f>
        <v>7640.581590244823</v>
      </c>
      <c r="E8" s="445">
        <f t="shared" ref="E8:H8" si="1">SUM(E9:E20)</f>
        <v>7303.3686511351762</v>
      </c>
      <c r="F8" s="445">
        <f t="shared" si="1"/>
        <v>6995.2170366624487</v>
      </c>
      <c r="G8" s="445">
        <f t="shared" si="1"/>
        <v>6597.9443972035751</v>
      </c>
      <c r="H8" s="445">
        <f t="shared" si="1"/>
        <v>6557.4960805826631</v>
      </c>
      <c r="I8" s="445">
        <f t="shared" ref="I8" si="2">SUM(I9:I20)</f>
        <v>6242.8978878241769</v>
      </c>
    </row>
    <row r="9" spans="1:19" ht="20.100000000000001" customHeight="1" x14ac:dyDescent="0.2">
      <c r="A9" s="712" t="s">
        <v>211</v>
      </c>
      <c r="B9" s="712"/>
      <c r="C9" s="224"/>
      <c r="D9" s="224">
        <v>50.473409999999994</v>
      </c>
      <c r="E9" s="224">
        <v>54.061809999999994</v>
      </c>
      <c r="F9" s="224">
        <v>49.740520000000004</v>
      </c>
      <c r="G9" s="224">
        <v>40.224580000000017</v>
      </c>
      <c r="H9" s="224">
        <v>37.281937000000013</v>
      </c>
      <c r="I9" s="224">
        <v>39.116519999999987</v>
      </c>
      <c r="J9" s="632"/>
      <c r="K9" s="632">
        <f>-E9*100/E$8*-1</f>
        <v>0.74023115335410417</v>
      </c>
      <c r="L9" s="632">
        <f t="shared" ref="L9:O20" si="3">-F9*100/F$8*-1</f>
        <v>0.71106471377951919</v>
      </c>
      <c r="M9" s="632">
        <f t="shared" si="3"/>
        <v>0.6096532128559391</v>
      </c>
      <c r="N9" s="632">
        <f t="shared" si="3"/>
        <v>0.56853921896187154</v>
      </c>
      <c r="O9" s="632">
        <f t="shared" si="3"/>
        <v>0.62657632245260353</v>
      </c>
    </row>
    <row r="10" spans="1:19" ht="20.100000000000001" customHeight="1" x14ac:dyDescent="0.2">
      <c r="A10" s="712" t="s">
        <v>212</v>
      </c>
      <c r="B10" s="712"/>
      <c r="C10" s="224"/>
      <c r="D10" s="224">
        <v>62.59675</v>
      </c>
      <c r="E10" s="224">
        <v>65.327339999999992</v>
      </c>
      <c r="F10" s="232">
        <v>42.60859</v>
      </c>
      <c r="G10" s="224">
        <v>36.427169999999997</v>
      </c>
      <c r="H10" s="224">
        <v>27.952729999999999</v>
      </c>
      <c r="I10" s="224">
        <v>10.55044</v>
      </c>
      <c r="J10" s="632"/>
      <c r="K10" s="632">
        <f>-E10*100/E$8*-1</f>
        <v>0.89448230153144526</v>
      </c>
      <c r="L10" s="632">
        <f t="shared" si="3"/>
        <v>0.60911033605798415</v>
      </c>
      <c r="M10" s="632">
        <f t="shared" si="3"/>
        <v>0.55209877208784941</v>
      </c>
      <c r="N10" s="632">
        <f t="shared" si="3"/>
        <v>0.42627139469851227</v>
      </c>
      <c r="O10" s="632">
        <f t="shared" si="3"/>
        <v>0.1689990800678805</v>
      </c>
      <c r="P10" s="611"/>
      <c r="Q10" s="611"/>
      <c r="R10" s="575"/>
      <c r="S10" s="224"/>
    </row>
    <row r="11" spans="1:19" ht="20.100000000000001" customHeight="1" x14ac:dyDescent="0.2">
      <c r="A11" s="704" t="s">
        <v>213</v>
      </c>
      <c r="B11" s="704"/>
      <c r="C11" s="224"/>
      <c r="D11" s="224">
        <v>1340.3948719497655</v>
      </c>
      <c r="E11" s="224">
        <v>1786.9531386292037</v>
      </c>
      <c r="F11" s="224">
        <v>1458.1218100553424</v>
      </c>
      <c r="G11" s="224">
        <v>1112.613874176245</v>
      </c>
      <c r="H11" s="224">
        <v>1185.70875</v>
      </c>
      <c r="I11" s="224">
        <v>1157.3040700000001</v>
      </c>
      <c r="J11" s="632"/>
      <c r="K11" s="632">
        <f>-E11*100/E$8*-1</f>
        <v>24.467519359733462</v>
      </c>
      <c r="L11" s="632">
        <f t="shared" si="3"/>
        <v>20.844554249185101</v>
      </c>
      <c r="M11" s="632">
        <f t="shared" si="3"/>
        <v>16.863038049362878</v>
      </c>
      <c r="N11" s="632">
        <f t="shared" si="3"/>
        <v>18.081730212710159</v>
      </c>
      <c r="O11" s="632">
        <f>-I11*100/I$8*-1</f>
        <v>18.537930473877296</v>
      </c>
      <c r="P11" s="701" t="s">
        <v>213</v>
      </c>
      <c r="Q11" s="701"/>
      <c r="R11" s="694"/>
      <c r="S11" s="225"/>
    </row>
    <row r="12" spans="1:19" ht="20.100000000000001" customHeight="1" x14ac:dyDescent="0.2">
      <c r="A12" s="704" t="s">
        <v>214</v>
      </c>
      <c r="B12" s="704"/>
      <c r="C12" s="224"/>
      <c r="D12" s="224">
        <v>8.3569999999999993</v>
      </c>
      <c r="E12" s="224">
        <v>1.379</v>
      </c>
      <c r="F12" s="224">
        <v>0.97899999999999998</v>
      </c>
      <c r="G12" s="224">
        <v>4</v>
      </c>
      <c r="H12" s="227" t="s">
        <v>40</v>
      </c>
      <c r="I12" s="227" t="s">
        <v>40</v>
      </c>
      <c r="J12" s="632"/>
      <c r="K12" s="632">
        <f t="shared" ref="K12:K20" si="4">-E12*100/E$8*-1</f>
        <v>1.8881697828380326E-2</v>
      </c>
      <c r="L12" s="632">
        <f t="shared" si="3"/>
        <v>1.3995276985245613E-2</v>
      </c>
      <c r="M12" s="632">
        <f t="shared" si="3"/>
        <v>6.0624942545671211E-2</v>
      </c>
      <c r="N12" s="632" t="e">
        <f t="shared" si="3"/>
        <v>#VALUE!</v>
      </c>
      <c r="O12" s="632" t="e">
        <f t="shared" si="3"/>
        <v>#VALUE!</v>
      </c>
      <c r="P12" s="611"/>
      <c r="Q12" s="611"/>
      <c r="R12" s="575"/>
      <c r="S12" s="224"/>
    </row>
    <row r="13" spans="1:19" ht="19.350000000000001" customHeight="1" x14ac:dyDescent="0.2">
      <c r="A13" s="705" t="s">
        <v>215</v>
      </c>
      <c r="B13" s="705"/>
      <c r="C13" s="224"/>
      <c r="D13" s="224">
        <v>5473.9347800000005</v>
      </c>
      <c r="E13" s="225">
        <v>4769.7429400000001</v>
      </c>
      <c r="F13" s="225">
        <v>4833.6551099999997</v>
      </c>
      <c r="G13" s="225">
        <v>4793.2616699999999</v>
      </c>
      <c r="H13" s="225">
        <v>4686.4251145999997</v>
      </c>
      <c r="I13" s="225">
        <v>4240.5665899999995</v>
      </c>
      <c r="J13" s="632"/>
      <c r="K13" s="632">
        <f t="shared" si="4"/>
        <v>65.308807042879181</v>
      </c>
      <c r="L13" s="632">
        <f t="shared" si="3"/>
        <v>69.099430148720998</v>
      </c>
      <c r="M13" s="632">
        <f t="shared" si="3"/>
        <v>72.64780333752951</v>
      </c>
      <c r="N13" s="632">
        <f t="shared" si="3"/>
        <v>71.46668571372733</v>
      </c>
      <c r="O13" s="632">
        <f t="shared" si="3"/>
        <v>67.926252618524799</v>
      </c>
      <c r="P13" s="702" t="s">
        <v>206</v>
      </c>
      <c r="Q13" s="702"/>
      <c r="R13" s="575"/>
      <c r="S13" s="224"/>
    </row>
    <row r="14" spans="1:19" ht="20.100000000000001" customHeight="1" x14ac:dyDescent="0.2">
      <c r="A14" s="704" t="s">
        <v>216</v>
      </c>
      <c r="B14" s="704"/>
      <c r="C14" s="224"/>
      <c r="D14" s="224">
        <v>4.5060000000000002</v>
      </c>
      <c r="E14" s="224">
        <v>4.2265999999999995</v>
      </c>
      <c r="F14" s="224">
        <v>5.2731000000000003</v>
      </c>
      <c r="G14" s="224">
        <v>14.4</v>
      </c>
      <c r="H14" s="224">
        <v>8.0337999999999994</v>
      </c>
      <c r="I14" s="224">
        <v>10.71</v>
      </c>
      <c r="J14" s="632"/>
      <c r="K14" s="632">
        <f t="shared" si="4"/>
        <v>5.7871924613076345E-2</v>
      </c>
      <c r="L14" s="632">
        <f t="shared" si="3"/>
        <v>7.5381506711847457E-2</v>
      </c>
      <c r="M14" s="632">
        <f t="shared" si="3"/>
        <v>0.21824979316441634</v>
      </c>
      <c r="N14" s="632">
        <f t="shared" si="3"/>
        <v>0.12251322610453104</v>
      </c>
      <c r="O14" s="632">
        <f t="shared" si="3"/>
        <v>0.17155494439350397</v>
      </c>
      <c r="P14" s="611"/>
      <c r="Q14" s="611"/>
      <c r="R14" s="695"/>
      <c r="S14" s="226"/>
    </row>
    <row r="15" spans="1:19" ht="20.100000000000001" customHeight="1" x14ac:dyDescent="0.2">
      <c r="A15" s="710" t="s">
        <v>202</v>
      </c>
      <c r="B15" s="710"/>
      <c r="C15" s="224"/>
      <c r="D15" s="224">
        <v>140.93571366342681</v>
      </c>
      <c r="E15" s="224">
        <v>159.75144570597203</v>
      </c>
      <c r="F15" s="224">
        <v>170.15584660710689</v>
      </c>
      <c r="G15" s="224">
        <v>153.52229354881601</v>
      </c>
      <c r="H15" s="224">
        <v>162.34053172266306</v>
      </c>
      <c r="I15" s="224">
        <v>179.08533478417758</v>
      </c>
      <c r="J15" s="632"/>
      <c r="K15" s="632">
        <f t="shared" si="4"/>
        <v>2.1873665884460261</v>
      </c>
      <c r="L15" s="632">
        <f t="shared" si="3"/>
        <v>2.4324598610065644</v>
      </c>
      <c r="M15" s="632">
        <f t="shared" si="3"/>
        <v>2.3268200564691601</v>
      </c>
      <c r="N15" s="632">
        <f t="shared" si="3"/>
        <v>2.4756481700899218</v>
      </c>
      <c r="O15" s="632">
        <f t="shared" si="3"/>
        <v>2.8686250840888539</v>
      </c>
      <c r="P15" s="700" t="s">
        <v>202</v>
      </c>
      <c r="Q15" s="700"/>
      <c r="R15" s="696"/>
      <c r="S15" s="228"/>
    </row>
    <row r="16" spans="1:19" ht="20.100000000000001" customHeight="1" x14ac:dyDescent="0.2">
      <c r="A16" s="705" t="s">
        <v>208</v>
      </c>
      <c r="B16" s="705"/>
      <c r="C16" s="224"/>
      <c r="D16" s="224">
        <v>3.3107500000000001</v>
      </c>
      <c r="E16" s="224">
        <v>4.2842200000000004</v>
      </c>
      <c r="F16" s="224">
        <v>2.6181900000000002</v>
      </c>
      <c r="G16" s="224">
        <v>2.8790399999999998</v>
      </c>
      <c r="H16" s="224">
        <v>2.4720599999999999</v>
      </c>
      <c r="I16" s="224">
        <v>3.0102799999999998</v>
      </c>
      <c r="J16" s="632"/>
      <c r="K16" s="632">
        <f t="shared" si="4"/>
        <v>5.8660875612983006E-2</v>
      </c>
      <c r="L16" s="632">
        <f t="shared" si="3"/>
        <v>3.742828830439246E-2</v>
      </c>
      <c r="M16" s="632">
        <f t="shared" si="3"/>
        <v>4.3635408646672307E-2</v>
      </c>
      <c r="N16" s="632">
        <f t="shared" si="3"/>
        <v>3.7698230690827131E-2</v>
      </c>
      <c r="O16" s="632">
        <f t="shared" si="3"/>
        <v>4.82192733901846E-2</v>
      </c>
      <c r="P16" s="632"/>
      <c r="Q16" s="632"/>
      <c r="R16" s="696"/>
      <c r="S16" s="228"/>
    </row>
    <row r="17" spans="1:17" ht="20.100000000000001" customHeight="1" x14ac:dyDescent="0.2">
      <c r="A17" s="704" t="s">
        <v>203</v>
      </c>
      <c r="B17" s="704"/>
      <c r="C17" s="224"/>
      <c r="D17" s="224">
        <v>238.18483263163071</v>
      </c>
      <c r="E17" s="224">
        <v>254.31296</v>
      </c>
      <c r="F17" s="224">
        <v>232.12745000000004</v>
      </c>
      <c r="G17" s="224">
        <v>203.87627038751498</v>
      </c>
      <c r="H17" s="224">
        <v>250.23357999999999</v>
      </c>
      <c r="I17" s="224">
        <v>343.90667999999999</v>
      </c>
      <c r="J17" s="632"/>
      <c r="K17" s="632">
        <f t="shared" si="4"/>
        <v>3.4821323165779354</v>
      </c>
      <c r="L17" s="632">
        <f t="shared" si="3"/>
        <v>3.3183738086095533</v>
      </c>
      <c r="M17" s="632">
        <f t="shared" si="3"/>
        <v>3.0899967946672056</v>
      </c>
      <c r="N17" s="632">
        <f t="shared" si="3"/>
        <v>3.8159928259959495</v>
      </c>
      <c r="O17" s="632">
        <f t="shared" si="3"/>
        <v>5.5087667006493515</v>
      </c>
      <c r="P17" s="701" t="s">
        <v>203</v>
      </c>
      <c r="Q17" s="701"/>
    </row>
    <row r="18" spans="1:17" ht="20.100000000000001" customHeight="1" x14ac:dyDescent="0.2">
      <c r="A18" s="711" t="s">
        <v>217</v>
      </c>
      <c r="B18" s="711"/>
      <c r="C18" s="224"/>
      <c r="D18" s="224">
        <v>57.064889999999998</v>
      </c>
      <c r="E18" s="224">
        <v>48.551349999999999</v>
      </c>
      <c r="F18" s="224">
        <v>44.451630000000002</v>
      </c>
      <c r="G18" s="224">
        <v>40.310960000000009</v>
      </c>
      <c r="H18" s="224">
        <v>48.301690000000001</v>
      </c>
      <c r="I18" s="224">
        <v>47.706339999999997</v>
      </c>
      <c r="J18" s="632"/>
      <c r="K18" s="632">
        <f t="shared" si="4"/>
        <v>0.66478021744737714</v>
      </c>
      <c r="L18" s="632">
        <f t="shared" si="3"/>
        <v>0.63545748140516201</v>
      </c>
      <c r="M18" s="632">
        <f t="shared" si="3"/>
        <v>0.61096240849021266</v>
      </c>
      <c r="N18" s="632">
        <f t="shared" si="3"/>
        <v>0.73658740175271553</v>
      </c>
      <c r="O18" s="632">
        <f t="shared" si="3"/>
        <v>0.76416979513703021</v>
      </c>
    </row>
    <row r="19" spans="1:17" ht="20.100000000000001" customHeight="1" x14ac:dyDescent="0.2">
      <c r="A19" s="704" t="s">
        <v>218</v>
      </c>
      <c r="B19" s="704"/>
      <c r="C19" s="224"/>
      <c r="D19" s="224">
        <v>80.749282000000022</v>
      </c>
      <c r="E19" s="224">
        <v>79.959416799999971</v>
      </c>
      <c r="F19" s="224">
        <v>73.414069999999995</v>
      </c>
      <c r="G19" s="224">
        <v>74.024529091000019</v>
      </c>
      <c r="H19" s="224">
        <v>62.06701726</v>
      </c>
      <c r="I19" s="224">
        <v>59.87490304</v>
      </c>
      <c r="J19" s="632"/>
      <c r="K19" s="632">
        <f t="shared" si="4"/>
        <v>1.094829257832572</v>
      </c>
      <c r="L19" s="632">
        <f t="shared" si="3"/>
        <v>1.0494895242739637</v>
      </c>
      <c r="M19" s="632">
        <f t="shared" si="3"/>
        <v>1.1219332057780609</v>
      </c>
      <c r="N19" s="632">
        <f t="shared" si="3"/>
        <v>0.94650483198588609</v>
      </c>
      <c r="O19" s="632">
        <f t="shared" si="3"/>
        <v>0.95908829706756682</v>
      </c>
    </row>
    <row r="20" spans="1:17" ht="20.100000000000001" customHeight="1" x14ac:dyDescent="0.2">
      <c r="A20" s="705" t="s">
        <v>219</v>
      </c>
      <c r="B20" s="705"/>
      <c r="C20" s="224"/>
      <c r="D20" s="224">
        <v>180.07330999999999</v>
      </c>
      <c r="E20" s="224">
        <v>74.818429999999992</v>
      </c>
      <c r="F20" s="224">
        <v>82.071719999999999</v>
      </c>
      <c r="G20" s="224">
        <v>122.40401</v>
      </c>
      <c r="H20" s="224">
        <v>86.678869999999989</v>
      </c>
      <c r="I20" s="224">
        <v>151.06672999999998</v>
      </c>
      <c r="J20" s="632"/>
      <c r="K20" s="632">
        <f t="shared" si="4"/>
        <v>1.0244372641434556</v>
      </c>
      <c r="L20" s="632">
        <f t="shared" si="3"/>
        <v>1.1732548049596756</v>
      </c>
      <c r="M20" s="632">
        <f t="shared" si="3"/>
        <v>1.8551840184024411</v>
      </c>
      <c r="N20" s="632">
        <f t="shared" si="3"/>
        <v>1.3218287732822889</v>
      </c>
      <c r="O20" s="632">
        <f t="shared" si="3"/>
        <v>2.4198174103509311</v>
      </c>
    </row>
    <row r="21" spans="1:17" ht="4.5" customHeight="1" x14ac:dyDescent="0.2">
      <c r="A21" s="352"/>
      <c r="B21" s="382"/>
      <c r="C21" s="357"/>
      <c r="D21" s="357"/>
      <c r="E21" s="357"/>
      <c r="F21" s="357"/>
      <c r="G21" s="352"/>
      <c r="H21" s="352"/>
      <c r="I21" s="352"/>
    </row>
    <row r="22" spans="1:17" ht="4.5" customHeight="1" x14ac:dyDescent="0.2">
      <c r="A22" s="23"/>
      <c r="B22" s="78"/>
      <c r="C22" s="224"/>
      <c r="D22" s="224"/>
      <c r="E22" s="224"/>
      <c r="F22" s="224"/>
      <c r="G22" s="23"/>
      <c r="H22" s="23"/>
      <c r="I22" s="23"/>
    </row>
    <row r="23" spans="1:17" ht="13.5" x14ac:dyDescent="0.2">
      <c r="A23" s="96" t="s">
        <v>220</v>
      </c>
      <c r="B23" s="78"/>
      <c r="C23" s="224"/>
      <c r="D23" s="224"/>
      <c r="E23" s="224"/>
      <c r="F23" s="224"/>
      <c r="G23" s="23"/>
      <c r="H23" s="23"/>
      <c r="I23" s="23"/>
    </row>
    <row r="24" spans="1:17" x14ac:dyDescent="0.2">
      <c r="A24" s="23" t="s">
        <v>303</v>
      </c>
      <c r="B24" s="78"/>
      <c r="C24" s="224"/>
      <c r="D24" s="224"/>
      <c r="E24" s="224"/>
      <c r="F24" s="224"/>
      <c r="G24" s="224"/>
      <c r="H24" s="224"/>
      <c r="I24" s="224"/>
    </row>
    <row r="25" spans="1:17" x14ac:dyDescent="0.2">
      <c r="A25" s="23"/>
      <c r="B25" s="689"/>
      <c r="C25" s="224"/>
      <c r="D25" s="224"/>
      <c r="E25" s="224"/>
      <c r="F25" s="224"/>
      <c r="G25" s="224"/>
      <c r="H25" s="224"/>
      <c r="I25" s="224"/>
    </row>
    <row r="26" spans="1:17" x14ac:dyDescent="0.2">
      <c r="A26" s="23"/>
      <c r="B26" s="689"/>
      <c r="C26" s="224"/>
      <c r="D26" s="224"/>
      <c r="E26" s="224"/>
      <c r="F26" s="224"/>
      <c r="G26" s="224"/>
      <c r="H26" s="224"/>
      <c r="I26" s="224"/>
    </row>
    <row r="27" spans="1:17" x14ac:dyDescent="0.2">
      <c r="A27" s="23"/>
      <c r="B27" s="689"/>
      <c r="C27" s="224"/>
      <c r="D27" s="224"/>
      <c r="E27" s="224"/>
      <c r="F27" s="224"/>
      <c r="G27" s="224"/>
      <c r="H27" s="224"/>
      <c r="I27" s="224"/>
    </row>
    <row r="28" spans="1:17" x14ac:dyDescent="0.2">
      <c r="A28" s="23"/>
      <c r="B28" s="78"/>
      <c r="C28" s="224"/>
      <c r="D28" s="224"/>
      <c r="E28" s="224"/>
      <c r="F28" s="224"/>
      <c r="G28" s="23"/>
      <c r="H28" s="23"/>
      <c r="I28" s="23"/>
    </row>
    <row r="29" spans="1:17" x14ac:dyDescent="0.2">
      <c r="A29" s="23"/>
      <c r="B29" s="78"/>
      <c r="C29" s="224"/>
      <c r="D29" s="224"/>
      <c r="E29" s="224"/>
      <c r="F29" s="224"/>
      <c r="G29" s="23"/>
      <c r="H29" s="23"/>
      <c r="I29" s="23"/>
    </row>
    <row r="30" spans="1:17" x14ac:dyDescent="0.2">
      <c r="A30" s="23"/>
      <c r="B30" s="78"/>
      <c r="C30" s="224"/>
      <c r="D30" s="224"/>
      <c r="E30" s="224"/>
      <c r="F30" s="224"/>
      <c r="G30" s="23"/>
      <c r="H30" s="23"/>
      <c r="I30" s="23"/>
    </row>
    <row r="31" spans="1:17" x14ac:dyDescent="0.2">
      <c r="A31" s="23"/>
      <c r="B31" s="78"/>
      <c r="C31" s="224"/>
      <c r="D31" s="224"/>
      <c r="E31" s="224"/>
      <c r="F31" s="224"/>
      <c r="G31" s="23"/>
      <c r="H31" s="23"/>
      <c r="I31" s="23"/>
    </row>
    <row r="32" spans="1:17" x14ac:dyDescent="0.2">
      <c r="A32" s="23"/>
      <c r="B32" s="78"/>
      <c r="C32" s="224"/>
      <c r="D32" s="224"/>
      <c r="E32" s="224"/>
      <c r="F32" s="224"/>
      <c r="G32" s="23"/>
      <c r="H32" s="23"/>
      <c r="I32" s="23"/>
    </row>
    <row r="33" spans="1:9" x14ac:dyDescent="0.2">
      <c r="A33" s="23"/>
      <c r="B33" s="78"/>
      <c r="C33" s="224"/>
      <c r="D33" s="224"/>
      <c r="E33" s="224"/>
      <c r="F33" s="224"/>
      <c r="G33" s="23"/>
      <c r="H33" s="23"/>
      <c r="I33" s="23"/>
    </row>
    <row r="34" spans="1:9" x14ac:dyDescent="0.2">
      <c r="A34" s="23"/>
      <c r="B34" s="78"/>
      <c r="C34" s="224"/>
      <c r="D34" s="224"/>
      <c r="E34" s="224"/>
      <c r="F34" s="224"/>
      <c r="G34" s="23"/>
      <c r="H34" s="23"/>
      <c r="I34" s="23"/>
    </row>
    <row r="35" spans="1:9" x14ac:dyDescent="0.2">
      <c r="A35" s="23"/>
      <c r="B35" s="78"/>
      <c r="C35" s="224"/>
      <c r="D35" s="224"/>
      <c r="E35" s="224"/>
      <c r="F35" s="224"/>
      <c r="G35" s="23"/>
      <c r="H35" s="23"/>
      <c r="I35" s="23"/>
    </row>
    <row r="36" spans="1:9" x14ac:dyDescent="0.2">
      <c r="A36" s="23"/>
      <c r="B36" s="78"/>
      <c r="C36" s="224"/>
      <c r="D36" s="224"/>
      <c r="E36" s="224"/>
      <c r="F36" s="224"/>
      <c r="G36" s="23"/>
      <c r="H36" s="23"/>
      <c r="I36" s="23"/>
    </row>
    <row r="37" spans="1:9" x14ac:dyDescent="0.2">
      <c r="A37" s="23"/>
      <c r="B37" s="78"/>
      <c r="C37" s="23"/>
      <c r="D37" s="23"/>
      <c r="E37" s="23"/>
      <c r="F37" s="23"/>
      <c r="G37" s="23"/>
      <c r="H37" s="23"/>
      <c r="I37" s="23"/>
    </row>
    <row r="38" spans="1:9" x14ac:dyDescent="0.2">
      <c r="A38" s="23"/>
      <c r="B38" s="78"/>
      <c r="C38" s="23"/>
      <c r="D38" s="23"/>
      <c r="E38" s="23"/>
      <c r="F38" s="23"/>
      <c r="G38" s="23"/>
      <c r="H38" s="23"/>
      <c r="I38" s="23"/>
    </row>
    <row r="39" spans="1:9" x14ac:dyDescent="0.2">
      <c r="A39" s="23"/>
      <c r="B39" s="78"/>
      <c r="C39" s="23"/>
      <c r="D39" s="23"/>
      <c r="E39" s="23"/>
      <c r="F39" s="23"/>
      <c r="G39" s="23"/>
      <c r="H39" s="23"/>
      <c r="I39" s="23"/>
    </row>
    <row r="40" spans="1:9" x14ac:dyDescent="0.2">
      <c r="A40" s="23"/>
      <c r="B40" s="78"/>
      <c r="C40" s="23"/>
      <c r="D40" s="23"/>
      <c r="E40" s="23"/>
      <c r="F40" s="23"/>
      <c r="G40" s="23"/>
      <c r="H40" s="23"/>
      <c r="I40" s="23"/>
    </row>
    <row r="41" spans="1:9" x14ac:dyDescent="0.2">
      <c r="A41" s="23"/>
      <c r="B41" s="78"/>
      <c r="C41" s="23"/>
      <c r="D41" s="23"/>
      <c r="E41" s="23"/>
      <c r="F41" s="23"/>
      <c r="G41" s="23"/>
      <c r="H41" s="23"/>
      <c r="I41" s="23"/>
    </row>
    <row r="42" spans="1:9" x14ac:dyDescent="0.2">
      <c r="A42" s="23"/>
      <c r="B42" s="78"/>
      <c r="C42" s="23"/>
      <c r="D42" s="23"/>
      <c r="E42" s="23"/>
      <c r="F42" s="23"/>
      <c r="G42" s="23"/>
      <c r="H42" s="23"/>
      <c r="I42" s="23"/>
    </row>
    <row r="43" spans="1:9" x14ac:dyDescent="0.2">
      <c r="A43" s="23"/>
      <c r="B43" s="78"/>
      <c r="C43" s="23"/>
      <c r="D43" s="23"/>
      <c r="E43" s="23"/>
      <c r="F43" s="23"/>
      <c r="G43" s="23"/>
      <c r="H43" s="23"/>
      <c r="I43" s="23"/>
    </row>
    <row r="44" spans="1:9" x14ac:dyDescent="0.2">
      <c r="A44" s="23"/>
      <c r="B44" s="78"/>
      <c r="C44" s="23"/>
      <c r="D44" s="23"/>
      <c r="E44" s="23"/>
      <c r="F44" s="23"/>
      <c r="G44" s="23"/>
      <c r="H44" s="23"/>
      <c r="I44" s="23"/>
    </row>
    <row r="45" spans="1:9" x14ac:dyDescent="0.2">
      <c r="A45" s="23"/>
      <c r="B45" s="78"/>
      <c r="C45" s="23"/>
      <c r="D45" s="23"/>
      <c r="E45" s="23"/>
      <c r="F45" s="23"/>
      <c r="G45" s="23"/>
      <c r="H45" s="23"/>
      <c r="I45" s="23"/>
    </row>
    <row r="46" spans="1:9" x14ac:dyDescent="0.2">
      <c r="A46" s="23"/>
      <c r="B46" s="78"/>
      <c r="C46" s="23"/>
      <c r="D46" s="23"/>
      <c r="E46" s="23"/>
      <c r="F46" s="23"/>
      <c r="G46" s="23"/>
      <c r="H46" s="23"/>
      <c r="I46" s="23"/>
    </row>
    <row r="47" spans="1:9" x14ac:dyDescent="0.2">
      <c r="A47" s="23"/>
      <c r="B47" s="78"/>
      <c r="C47" s="23"/>
      <c r="D47" s="23"/>
      <c r="E47" s="23"/>
      <c r="F47" s="23"/>
      <c r="G47" s="23"/>
      <c r="H47" s="23"/>
      <c r="I47" s="23"/>
    </row>
  </sheetData>
  <mergeCells count="21">
    <mergeCell ref="A20:B20"/>
    <mergeCell ref="A8:B8"/>
    <mergeCell ref="A6:B6"/>
    <mergeCell ref="A4:B4"/>
    <mergeCell ref="A5:B5"/>
    <mergeCell ref="A14:B14"/>
    <mergeCell ref="A15:B15"/>
    <mergeCell ref="A16:B16"/>
    <mergeCell ref="A17:B17"/>
    <mergeCell ref="A18:B18"/>
    <mergeCell ref="A19:B19"/>
    <mergeCell ref="A13:B13"/>
    <mergeCell ref="A9:B9"/>
    <mergeCell ref="A10:B10"/>
    <mergeCell ref="A11:B11"/>
    <mergeCell ref="P15:Q15"/>
    <mergeCell ref="P17:Q17"/>
    <mergeCell ref="P11:Q11"/>
    <mergeCell ref="P13:Q13"/>
    <mergeCell ref="A3:B3"/>
    <mergeCell ref="A12:B12"/>
  </mergeCells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8"/>
  <sheetViews>
    <sheetView showGridLines="0" zoomScaleNormal="100" zoomScaleSheetLayoutView="100" workbookViewId="0">
      <selection activeCell="B79" sqref="B79:F84"/>
    </sheetView>
  </sheetViews>
  <sheetFormatPr baseColWidth="10" defaultColWidth="12.5703125" defaultRowHeight="12" x14ac:dyDescent="0.2"/>
  <cols>
    <col min="1" max="1" width="41.5703125" style="102" customWidth="1"/>
    <col min="2" max="6" width="10.7109375" style="80" customWidth="1"/>
    <col min="7" max="13" width="14.5703125" style="102" customWidth="1"/>
    <col min="14" max="16384" width="12.5703125" style="102"/>
  </cols>
  <sheetData>
    <row r="1" spans="1:7" s="81" customFormat="1" ht="15" customHeight="1" x14ac:dyDescent="0.2">
      <c r="A1" s="334" t="s">
        <v>320</v>
      </c>
      <c r="B1" s="80"/>
    </row>
    <row r="2" spans="1:7" s="81" customFormat="1" ht="15" customHeight="1" x14ac:dyDescent="0.2">
      <c r="A2" s="334"/>
      <c r="B2" s="80"/>
    </row>
    <row r="3" spans="1:7" s="81" customFormat="1" ht="15" customHeight="1" x14ac:dyDescent="0.2">
      <c r="A3" s="182"/>
      <c r="B3" s="80"/>
      <c r="D3" s="713" t="s">
        <v>177</v>
      </c>
      <c r="E3" s="713"/>
      <c r="F3" s="714"/>
    </row>
    <row r="4" spans="1:7" ht="5.0999999999999996" customHeight="1" x14ac:dyDescent="0.2">
      <c r="A4" s="531"/>
      <c r="B4" s="532"/>
      <c r="C4" s="532"/>
      <c r="D4" s="532"/>
      <c r="E4" s="532"/>
      <c r="F4" s="532"/>
      <c r="G4" s="81"/>
    </row>
    <row r="5" spans="1:7" ht="5.0999999999999996" customHeight="1" x14ac:dyDescent="0.2">
      <c r="A5" s="531"/>
      <c r="B5" s="532"/>
      <c r="C5" s="532"/>
      <c r="D5" s="532"/>
      <c r="E5" s="532"/>
      <c r="F5" s="532"/>
      <c r="G5" s="81"/>
    </row>
    <row r="6" spans="1:7" ht="15" customHeight="1" x14ac:dyDescent="0.2">
      <c r="A6" s="507" t="s">
        <v>185</v>
      </c>
      <c r="B6" s="508">
        <v>2018</v>
      </c>
      <c r="C6" s="508">
        <v>2019</v>
      </c>
      <c r="D6" s="508">
        <v>2020</v>
      </c>
      <c r="E6" s="508">
        <v>2021</v>
      </c>
      <c r="F6" s="508">
        <v>2022</v>
      </c>
      <c r="G6" s="81"/>
    </row>
    <row r="7" spans="1:7" ht="5.0999999999999996" customHeight="1" x14ac:dyDescent="0.2">
      <c r="A7" s="83"/>
    </row>
    <row r="8" spans="1:7" ht="15.95" customHeight="1" x14ac:dyDescent="0.2">
      <c r="A8" s="446" t="s">
        <v>165</v>
      </c>
      <c r="B8" s="445">
        <v>54.061809999999994</v>
      </c>
      <c r="C8" s="445">
        <v>49.740520000000004</v>
      </c>
      <c r="D8" s="601">
        <v>40.224580000000017</v>
      </c>
      <c r="E8" s="601">
        <v>37.281937000000013</v>
      </c>
      <c r="F8" s="601">
        <v>39.116519999999987</v>
      </c>
    </row>
    <row r="9" spans="1:7" ht="15.95" customHeight="1" x14ac:dyDescent="0.2">
      <c r="A9" s="95" t="s">
        <v>66</v>
      </c>
      <c r="B9" s="231"/>
      <c r="C9" s="231"/>
      <c r="D9" s="602"/>
      <c r="E9" s="602"/>
      <c r="F9" s="602"/>
      <c r="G9" s="225"/>
    </row>
    <row r="10" spans="1:7" ht="17.100000000000001" customHeight="1" x14ac:dyDescent="0.2">
      <c r="A10" s="95" t="s">
        <v>196</v>
      </c>
      <c r="B10" s="225">
        <v>4.3273599999999997</v>
      </c>
      <c r="C10" s="225">
        <v>3.5465399999999998</v>
      </c>
      <c r="D10" s="603">
        <v>3.0973100000000002</v>
      </c>
      <c r="E10" s="603">
        <v>2.0359400000000001</v>
      </c>
      <c r="F10" s="603">
        <v>2.98231</v>
      </c>
      <c r="G10" s="225"/>
    </row>
    <row r="11" spans="1:7" ht="17.100000000000001" customHeight="1" x14ac:dyDescent="0.2">
      <c r="A11" s="95" t="s">
        <v>146</v>
      </c>
      <c r="B11" s="225">
        <v>1.1657200000000001</v>
      </c>
      <c r="C11" s="225">
        <v>0.95868000000000009</v>
      </c>
      <c r="D11" s="603">
        <v>0.7733199999999999</v>
      </c>
      <c r="E11" s="603">
        <v>1.06142</v>
      </c>
      <c r="F11" s="603">
        <v>0.90439000000000003</v>
      </c>
      <c r="G11" s="225"/>
    </row>
    <row r="12" spans="1:7" ht="17.100000000000001" customHeight="1" x14ac:dyDescent="0.2">
      <c r="A12" s="95" t="s">
        <v>147</v>
      </c>
      <c r="B12" s="225">
        <v>12.304949999999998</v>
      </c>
      <c r="C12" s="225">
        <v>13.793410000000002</v>
      </c>
      <c r="D12" s="603">
        <v>9.5798900000000007</v>
      </c>
      <c r="E12" s="603">
        <v>5.4521799999999994</v>
      </c>
      <c r="F12" s="603">
        <v>9.51126</v>
      </c>
      <c r="G12" s="225"/>
    </row>
    <row r="13" spans="1:7" ht="19.350000000000001" customHeight="1" x14ac:dyDescent="0.2">
      <c r="A13" s="95" t="s">
        <v>148</v>
      </c>
      <c r="B13" s="225">
        <v>9.3150200000000005</v>
      </c>
      <c r="C13" s="225">
        <v>6.1372699999999991</v>
      </c>
      <c r="D13" s="603">
        <v>6.8661099999999999</v>
      </c>
      <c r="E13" s="603">
        <v>3.0427000000000004</v>
      </c>
      <c r="F13" s="603">
        <v>2.7778799999999997</v>
      </c>
      <c r="G13" s="225"/>
    </row>
    <row r="14" spans="1:7" ht="17.100000000000001" customHeight="1" x14ac:dyDescent="0.2">
      <c r="A14" s="95" t="s">
        <v>77</v>
      </c>
      <c r="B14" s="225">
        <v>5.5182799999999999</v>
      </c>
      <c r="C14" s="225">
        <v>4.9716100000000001</v>
      </c>
      <c r="D14" s="603">
        <v>4.2360800000000003</v>
      </c>
      <c r="E14" s="603">
        <v>3.8631800000000003</v>
      </c>
      <c r="F14" s="603">
        <v>4.9027400000000005</v>
      </c>
      <c r="G14" s="225"/>
    </row>
    <row r="15" spans="1:7" ht="17.100000000000001" customHeight="1" x14ac:dyDescent="0.2">
      <c r="A15" s="95" t="s">
        <v>155</v>
      </c>
      <c r="B15" s="225">
        <v>3.27887</v>
      </c>
      <c r="C15" s="225">
        <v>6.4348600000000005</v>
      </c>
      <c r="D15" s="603">
        <v>3.2754499999999998</v>
      </c>
      <c r="E15" s="603">
        <v>4.6839299999999993</v>
      </c>
      <c r="F15" s="603">
        <v>1.3968500000000001</v>
      </c>
      <c r="G15" s="225"/>
    </row>
    <row r="16" spans="1:7" ht="17.100000000000001" customHeight="1" x14ac:dyDescent="0.2">
      <c r="A16" s="95" t="s">
        <v>156</v>
      </c>
      <c r="B16" s="225">
        <v>8.5463199999999997</v>
      </c>
      <c r="C16" s="225">
        <v>5.85433</v>
      </c>
      <c r="D16" s="603">
        <v>6.1370500000000003</v>
      </c>
      <c r="E16" s="603">
        <v>7.2391899999999998</v>
      </c>
      <c r="F16" s="603">
        <v>10.828479999999999</v>
      </c>
      <c r="G16" s="225"/>
    </row>
    <row r="17" spans="1:8" ht="17.100000000000001" customHeight="1" x14ac:dyDescent="0.2">
      <c r="A17" s="95" t="s">
        <v>193</v>
      </c>
      <c r="B17" s="91">
        <v>0.94307000000000007</v>
      </c>
      <c r="C17" s="91">
        <v>0.75817000000000001</v>
      </c>
      <c r="D17" s="603">
        <v>0.32416</v>
      </c>
      <c r="E17" s="603">
        <v>1.1953000000000003</v>
      </c>
      <c r="F17" s="603">
        <v>0.32715</v>
      </c>
      <c r="G17" s="225"/>
    </row>
    <row r="18" spans="1:8" ht="17.45" customHeight="1" x14ac:dyDescent="0.2">
      <c r="A18" s="95" t="s">
        <v>159</v>
      </c>
      <c r="B18" s="225">
        <v>1.524</v>
      </c>
      <c r="C18" s="225">
        <v>1.2</v>
      </c>
      <c r="D18" s="603">
        <v>0.24797999999999998</v>
      </c>
      <c r="E18" s="603">
        <v>0.1</v>
      </c>
      <c r="F18" s="603">
        <v>0.1</v>
      </c>
      <c r="G18" s="225"/>
    </row>
    <row r="19" spans="1:8" ht="15.95" customHeight="1" x14ac:dyDescent="0.2">
      <c r="A19" s="447" t="s">
        <v>22</v>
      </c>
      <c r="B19" s="445">
        <v>65.327339999999992</v>
      </c>
      <c r="C19" s="445">
        <v>42.60859</v>
      </c>
      <c r="D19" s="601">
        <v>36.427169999999997</v>
      </c>
      <c r="E19" s="601">
        <v>27.952729999999999</v>
      </c>
      <c r="F19" s="601">
        <v>10.55044</v>
      </c>
      <c r="G19" s="225"/>
    </row>
    <row r="20" spans="1:8" ht="15.95" customHeight="1" x14ac:dyDescent="0.2">
      <c r="A20" s="95" t="s">
        <v>66</v>
      </c>
      <c r="B20" s="225"/>
      <c r="C20" s="225"/>
      <c r="D20" s="603"/>
      <c r="E20" s="603"/>
      <c r="F20" s="603"/>
      <c r="G20" s="225"/>
    </row>
    <row r="21" spans="1:8" ht="17.100000000000001" customHeight="1" x14ac:dyDescent="0.2">
      <c r="A21" s="95" t="s">
        <v>148</v>
      </c>
      <c r="B21" s="225">
        <v>5.6187500000000004</v>
      </c>
      <c r="C21" s="225">
        <v>0.98796000000000006</v>
      </c>
      <c r="D21" s="603">
        <v>0.76171</v>
      </c>
      <c r="E21" s="603">
        <v>0.76171</v>
      </c>
      <c r="F21" s="603">
        <v>0.41067999999999999</v>
      </c>
      <c r="G21" s="225"/>
    </row>
    <row r="22" spans="1:8" ht="17.100000000000001" customHeight="1" x14ac:dyDescent="0.2">
      <c r="A22" s="95" t="s">
        <v>77</v>
      </c>
      <c r="B22" s="225">
        <v>59.708589999999994</v>
      </c>
      <c r="C22" s="225">
        <v>41.102669999999996</v>
      </c>
      <c r="D22" s="603">
        <v>27.191020000000002</v>
      </c>
      <c r="E22" s="603">
        <v>27.191020000000002</v>
      </c>
      <c r="F22" s="603">
        <v>10.139760000000001</v>
      </c>
      <c r="G22" s="225"/>
    </row>
    <row r="23" spans="1:8" ht="15.95" customHeight="1" x14ac:dyDescent="0.2">
      <c r="A23" s="441" t="s">
        <v>57</v>
      </c>
      <c r="B23" s="445">
        <v>1786.9531386292037</v>
      </c>
      <c r="C23" s="445">
        <v>1458.1218100553424</v>
      </c>
      <c r="D23" s="688">
        <v>1112.613874176245</v>
      </c>
      <c r="E23" s="688">
        <v>1185.70875</v>
      </c>
      <c r="F23" s="688">
        <v>1157.3040700000001</v>
      </c>
      <c r="G23" s="225"/>
    </row>
    <row r="24" spans="1:8" ht="15.95" customHeight="1" x14ac:dyDescent="0.2">
      <c r="A24" s="95" t="s">
        <v>66</v>
      </c>
      <c r="B24" s="286"/>
      <c r="C24" s="286"/>
      <c r="D24" s="604"/>
      <c r="E24" s="604"/>
      <c r="F24" s="604"/>
      <c r="G24" s="225"/>
      <c r="H24" s="225"/>
    </row>
    <row r="25" spans="1:8" ht="17.100000000000001" customHeight="1" x14ac:dyDescent="0.2">
      <c r="A25" s="95" t="s">
        <v>196</v>
      </c>
      <c r="B25" s="225">
        <v>120.98888000000001</v>
      </c>
      <c r="C25" s="225">
        <v>91.378070000000008</v>
      </c>
      <c r="D25" s="603">
        <v>77.114840000000001</v>
      </c>
      <c r="E25" s="603">
        <v>67.980500000000006</v>
      </c>
      <c r="F25" s="603">
        <v>78.13582000000001</v>
      </c>
      <c r="G25" s="225"/>
    </row>
    <row r="26" spans="1:8" ht="17.100000000000001" customHeight="1" x14ac:dyDescent="0.2">
      <c r="A26" s="95" t="s">
        <v>146</v>
      </c>
      <c r="B26" s="225">
        <v>54.150190000000002</v>
      </c>
      <c r="C26" s="225">
        <v>49.622579999999999</v>
      </c>
      <c r="D26" s="603">
        <v>46.687719999999999</v>
      </c>
      <c r="E26" s="603">
        <v>46.490079999999999</v>
      </c>
      <c r="F26" s="603">
        <v>44.089599999999997</v>
      </c>
      <c r="G26" s="225"/>
    </row>
    <row r="27" spans="1:8" ht="17.100000000000001" customHeight="1" x14ac:dyDescent="0.2">
      <c r="A27" s="95" t="s">
        <v>147</v>
      </c>
      <c r="B27" s="225">
        <v>100.1097</v>
      </c>
      <c r="C27" s="225">
        <v>84.772589999999994</v>
      </c>
      <c r="D27" s="603">
        <v>50.46481</v>
      </c>
      <c r="E27" s="603">
        <v>46.973769999999995</v>
      </c>
      <c r="F27" s="603">
        <v>53.228519999999996</v>
      </c>
      <c r="G27" s="225"/>
    </row>
    <row r="28" spans="1:8" ht="17.100000000000001" customHeight="1" x14ac:dyDescent="0.2">
      <c r="A28" s="95" t="s">
        <v>148</v>
      </c>
      <c r="B28" s="225">
        <v>223.11604</v>
      </c>
      <c r="C28" s="225">
        <v>168.874</v>
      </c>
      <c r="D28" s="603">
        <v>74.010619999999989</v>
      </c>
      <c r="E28" s="603">
        <v>57.24389</v>
      </c>
      <c r="F28" s="603">
        <v>54.580580000000005</v>
      </c>
      <c r="G28" s="225"/>
    </row>
    <row r="29" spans="1:8" ht="17.100000000000001" customHeight="1" x14ac:dyDescent="0.2">
      <c r="A29" s="95" t="s">
        <v>149</v>
      </c>
      <c r="B29" s="225">
        <v>547.01310999999998</v>
      </c>
      <c r="C29" s="225">
        <v>364.58775000000003</v>
      </c>
      <c r="D29" s="603">
        <v>330.50193000000002</v>
      </c>
      <c r="E29" s="603">
        <v>550.09402999999998</v>
      </c>
      <c r="F29" s="603">
        <v>594.98858000000007</v>
      </c>
      <c r="G29" s="225"/>
    </row>
    <row r="30" spans="1:8" ht="17.100000000000001" customHeight="1" x14ac:dyDescent="0.2">
      <c r="A30" s="95" t="s">
        <v>77</v>
      </c>
      <c r="B30" s="225">
        <v>137.18388000000002</v>
      </c>
      <c r="C30" s="225">
        <v>102.47024999999999</v>
      </c>
      <c r="D30" s="603">
        <v>93.402619999999999</v>
      </c>
      <c r="E30" s="603">
        <v>68.511939999999996</v>
      </c>
      <c r="F30" s="603">
        <v>55.162839999999996</v>
      </c>
      <c r="G30" s="225"/>
    </row>
    <row r="31" spans="1:8" ht="17.100000000000001" customHeight="1" x14ac:dyDescent="0.2">
      <c r="A31" s="95" t="s">
        <v>155</v>
      </c>
      <c r="B31" s="225">
        <v>101.92482000000001</v>
      </c>
      <c r="C31" s="225">
        <v>92.293869999999998</v>
      </c>
      <c r="D31" s="603">
        <v>74.162509999999997</v>
      </c>
      <c r="E31" s="603">
        <v>64.329160000000002</v>
      </c>
      <c r="F31" s="603">
        <v>32.02411</v>
      </c>
      <c r="G31" s="225"/>
    </row>
    <row r="32" spans="1:8" ht="17.100000000000001" customHeight="1" x14ac:dyDescent="0.2">
      <c r="A32" s="95" t="s">
        <v>156</v>
      </c>
      <c r="B32" s="225">
        <v>294.17341999999996</v>
      </c>
      <c r="C32" s="225">
        <v>266.67009999999999</v>
      </c>
      <c r="D32" s="603">
        <v>204.41154</v>
      </c>
      <c r="E32" s="603">
        <v>158.97260999999997</v>
      </c>
      <c r="F32" s="603">
        <v>134.43907000000002</v>
      </c>
      <c r="G32" s="225"/>
    </row>
    <row r="33" spans="1:7" ht="17.100000000000001" customHeight="1" x14ac:dyDescent="0.2">
      <c r="A33" s="95" t="s">
        <v>160</v>
      </c>
      <c r="B33" s="225">
        <v>36.445599999999999</v>
      </c>
      <c r="C33" s="225">
        <v>28.791040000000002</v>
      </c>
      <c r="D33" s="603">
        <v>9.0339299999999998</v>
      </c>
      <c r="E33" s="603">
        <v>7.8887999999999998</v>
      </c>
      <c r="F33" s="603">
        <v>7.5688900000000006</v>
      </c>
      <c r="G33" s="225"/>
    </row>
    <row r="34" spans="1:7" ht="17.100000000000001" customHeight="1" x14ac:dyDescent="0.2">
      <c r="A34" s="95" t="s">
        <v>158</v>
      </c>
      <c r="B34" s="225">
        <v>9.4093900000000001</v>
      </c>
      <c r="C34" s="225">
        <v>6.9466899999999994</v>
      </c>
      <c r="D34" s="603">
        <v>6.0728</v>
      </c>
      <c r="E34" s="603">
        <v>7.8942800000000002</v>
      </c>
      <c r="F34" s="603">
        <v>7.7206099999999998</v>
      </c>
    </row>
    <row r="35" spans="1:7" ht="17.100000000000001" hidden="1" customHeight="1" x14ac:dyDescent="0.2">
      <c r="A35" s="95" t="s">
        <v>159</v>
      </c>
      <c r="B35" s="225"/>
      <c r="C35" s="225"/>
      <c r="D35" s="603"/>
      <c r="E35" s="603"/>
      <c r="F35" s="603"/>
    </row>
    <row r="36" spans="1:7" ht="15.95" customHeight="1" x14ac:dyDescent="0.2">
      <c r="A36" s="448" t="s">
        <v>46</v>
      </c>
      <c r="B36" s="445">
        <v>1.379</v>
      </c>
      <c r="C36" s="445">
        <v>0.97899999999999998</v>
      </c>
      <c r="D36" s="601">
        <v>4</v>
      </c>
      <c r="E36" s="686" t="s">
        <v>40</v>
      </c>
      <c r="F36" s="686" t="s">
        <v>40</v>
      </c>
    </row>
    <row r="37" spans="1:7" ht="17.100000000000001" customHeight="1" x14ac:dyDescent="0.2">
      <c r="A37" s="95" t="s">
        <v>148</v>
      </c>
      <c r="B37" s="225">
        <v>1.379</v>
      </c>
      <c r="C37" s="225">
        <v>1</v>
      </c>
      <c r="D37" s="603">
        <v>4</v>
      </c>
      <c r="E37" s="687" t="s">
        <v>40</v>
      </c>
      <c r="F37" s="687" t="s">
        <v>40</v>
      </c>
    </row>
    <row r="38" spans="1:7" ht="15.95" customHeight="1" x14ac:dyDescent="0.2">
      <c r="A38" s="449" t="s">
        <v>241</v>
      </c>
      <c r="B38" s="445">
        <v>4769.7429400000001</v>
      </c>
      <c r="C38" s="445">
        <v>4833.6551099999997</v>
      </c>
      <c r="D38" s="688">
        <v>4793.2616699999999</v>
      </c>
      <c r="E38" s="688">
        <v>4686.3999999999996</v>
      </c>
      <c r="F38" s="688">
        <v>4240.5665899999995</v>
      </c>
    </row>
    <row r="39" spans="1:7" ht="17.100000000000001" customHeight="1" x14ac:dyDescent="0.2">
      <c r="A39" s="95" t="s">
        <v>66</v>
      </c>
      <c r="B39" s="225"/>
      <c r="C39" s="225"/>
      <c r="D39" s="603"/>
      <c r="E39" s="603"/>
      <c r="F39" s="603"/>
    </row>
    <row r="40" spans="1:7" ht="17.100000000000001" customHeight="1" x14ac:dyDescent="0.2">
      <c r="A40" s="95" t="s">
        <v>146</v>
      </c>
      <c r="B40" s="225">
        <v>506.28358000000003</v>
      </c>
      <c r="C40" s="225">
        <v>494.48558999999995</v>
      </c>
      <c r="D40" s="603">
        <v>530.23718999999994</v>
      </c>
      <c r="E40" s="603">
        <v>527.45071999999993</v>
      </c>
      <c r="F40" s="603">
        <v>476.19369999999998</v>
      </c>
    </row>
    <row r="41" spans="1:7" ht="17.100000000000001" customHeight="1" x14ac:dyDescent="0.2">
      <c r="A41" s="95" t="s">
        <v>147</v>
      </c>
      <c r="B41" s="225">
        <v>53.079519999999995</v>
      </c>
      <c r="C41" s="225">
        <v>61.042850000000001</v>
      </c>
      <c r="D41" s="603">
        <v>57.215809999999998</v>
      </c>
      <c r="E41" s="603">
        <v>31.88973</v>
      </c>
      <c r="F41" s="603">
        <v>32.184280000000001</v>
      </c>
    </row>
    <row r="42" spans="1:7" ht="17.100000000000001" customHeight="1" x14ac:dyDescent="0.2">
      <c r="A42" s="95" t="s">
        <v>148</v>
      </c>
      <c r="B42" s="225">
        <v>493.38027999999997</v>
      </c>
      <c r="C42" s="225">
        <v>376.78661999999997</v>
      </c>
      <c r="D42" s="603">
        <v>416.59719999999993</v>
      </c>
      <c r="E42" s="603">
        <v>120.25206</v>
      </c>
      <c r="F42" s="603">
        <v>128.34645</v>
      </c>
    </row>
    <row r="43" spans="1:7" ht="17.100000000000001" customHeight="1" x14ac:dyDescent="0.2">
      <c r="A43" s="95" t="s">
        <v>149</v>
      </c>
      <c r="B43" s="225">
        <v>3667.0258900000003</v>
      </c>
      <c r="C43" s="225">
        <v>3201.0435499999999</v>
      </c>
      <c r="D43" s="603">
        <v>3731.5468799999999</v>
      </c>
      <c r="E43" s="603">
        <v>3917.9255199999998</v>
      </c>
      <c r="F43" s="603">
        <v>3531.5038499999996</v>
      </c>
    </row>
    <row r="44" spans="1:7" ht="17.100000000000001" customHeight="1" x14ac:dyDescent="0.2">
      <c r="A44" s="95" t="s">
        <v>77</v>
      </c>
      <c r="B44" s="225">
        <v>15.782500000000001</v>
      </c>
      <c r="C44" s="225">
        <v>12.802290000000001</v>
      </c>
      <c r="D44" s="603">
        <v>10.071689999999998</v>
      </c>
      <c r="E44" s="603">
        <v>7.8520699999999994</v>
      </c>
      <c r="F44" s="603">
        <v>4.7814400000000008</v>
      </c>
    </row>
    <row r="45" spans="1:7" ht="5.0999999999999996" customHeight="1" x14ac:dyDescent="0.2">
      <c r="A45" s="380"/>
      <c r="B45" s="383"/>
      <c r="C45" s="383"/>
      <c r="D45" s="383"/>
      <c r="E45" s="383"/>
      <c r="F45" s="383"/>
    </row>
    <row r="46" spans="1:7" ht="15" customHeight="1" x14ac:dyDescent="0.2">
      <c r="A46" s="95"/>
      <c r="B46" s="91"/>
      <c r="C46" s="91"/>
      <c r="D46" s="91"/>
      <c r="E46" s="91"/>
      <c r="F46" s="91"/>
    </row>
    <row r="47" spans="1:7" ht="15" customHeight="1" x14ac:dyDescent="0.2">
      <c r="A47" s="95"/>
      <c r="B47" s="91"/>
      <c r="C47" s="91"/>
      <c r="D47" s="91"/>
      <c r="E47" s="91"/>
      <c r="F47" s="91"/>
    </row>
    <row r="48" spans="1:7" ht="15" customHeight="1" x14ac:dyDescent="0.2">
      <c r="A48" s="334" t="s">
        <v>320</v>
      </c>
      <c r="C48" s="81"/>
      <c r="D48" s="81"/>
      <c r="E48" s="81"/>
      <c r="F48" s="81"/>
    </row>
    <row r="49" spans="1:7" ht="15" customHeight="1" x14ac:dyDescent="0.2">
      <c r="A49" s="334" t="s">
        <v>306</v>
      </c>
      <c r="C49" s="81"/>
      <c r="D49" s="81"/>
      <c r="E49" s="81"/>
      <c r="F49" s="81"/>
    </row>
    <row r="50" spans="1:7" ht="15" customHeight="1" x14ac:dyDescent="0.2">
      <c r="A50" s="182"/>
      <c r="B50" s="105"/>
      <c r="C50" s="105"/>
      <c r="D50" s="105"/>
      <c r="E50" s="105"/>
      <c r="F50" s="105"/>
    </row>
    <row r="51" spans="1:7" ht="15" customHeight="1" x14ac:dyDescent="0.2">
      <c r="A51" s="100"/>
      <c r="B51" s="101"/>
      <c r="D51" s="713" t="s">
        <v>177</v>
      </c>
      <c r="E51" s="713"/>
      <c r="F51" s="713"/>
    </row>
    <row r="52" spans="1:7" ht="5.0999999999999996" customHeight="1" x14ac:dyDescent="0.2">
      <c r="A52" s="531"/>
      <c r="B52" s="532"/>
      <c r="C52" s="532"/>
      <c r="D52" s="532"/>
      <c r="E52" s="532"/>
      <c r="F52" s="532"/>
      <c r="G52" s="81"/>
    </row>
    <row r="53" spans="1:7" ht="5.0999999999999996" customHeight="1" x14ac:dyDescent="0.2">
      <c r="A53" s="531"/>
      <c r="B53" s="532"/>
      <c r="C53" s="532"/>
      <c r="D53" s="532"/>
      <c r="E53" s="532"/>
      <c r="F53" s="532"/>
      <c r="G53" s="81"/>
    </row>
    <row r="54" spans="1:7" ht="15" customHeight="1" x14ac:dyDescent="0.2">
      <c r="A54" s="647" t="s">
        <v>145</v>
      </c>
      <c r="B54" s="508">
        <v>2018</v>
      </c>
      <c r="C54" s="508">
        <v>2019</v>
      </c>
      <c r="D54" s="508">
        <v>2020</v>
      </c>
      <c r="E54" s="508">
        <v>2021</v>
      </c>
      <c r="F54" s="508">
        <v>2022</v>
      </c>
      <c r="G54" s="83"/>
    </row>
    <row r="55" spans="1:7" ht="5.0999999999999996" customHeight="1" x14ac:dyDescent="0.2">
      <c r="A55" s="85"/>
      <c r="B55" s="85"/>
      <c r="C55" s="654"/>
      <c r="D55" s="654"/>
      <c r="E55" s="654"/>
      <c r="F55" s="654"/>
      <c r="G55" s="83"/>
    </row>
    <row r="56" spans="1:7" ht="15.95" customHeight="1" x14ac:dyDescent="0.2">
      <c r="A56" s="448" t="s">
        <v>47</v>
      </c>
      <c r="B56" s="445">
        <v>4.2265999999999995</v>
      </c>
      <c r="C56" s="445">
        <v>5.2731000000000003</v>
      </c>
      <c r="D56" s="445">
        <v>14.4</v>
      </c>
      <c r="E56" s="445">
        <v>8.0337999999999994</v>
      </c>
      <c r="F56" s="445">
        <v>10.71</v>
      </c>
      <c r="G56" s="99"/>
    </row>
    <row r="57" spans="1:7" ht="17.100000000000001" customHeight="1" x14ac:dyDescent="0.2">
      <c r="A57" s="95" t="s">
        <v>148</v>
      </c>
      <c r="B57" s="225">
        <v>4.2265999999999995</v>
      </c>
      <c r="C57" s="225">
        <v>5.3</v>
      </c>
      <c r="D57" s="225">
        <v>14.4</v>
      </c>
      <c r="E57" s="225">
        <v>8</v>
      </c>
      <c r="F57" s="225">
        <v>10.7</v>
      </c>
      <c r="G57" s="99"/>
    </row>
    <row r="58" spans="1:7" s="106" customFormat="1" ht="15.95" customHeight="1" x14ac:dyDescent="0.2">
      <c r="A58" s="443" t="s">
        <v>45</v>
      </c>
      <c r="B58" s="450">
        <v>159.75144570597203</v>
      </c>
      <c r="C58" s="450">
        <v>170.15584660710689</v>
      </c>
      <c r="D58" s="450">
        <v>153.52229354881601</v>
      </c>
      <c r="E58" s="450">
        <v>162.34053172266306</v>
      </c>
      <c r="F58" s="450">
        <v>179.08533478417758</v>
      </c>
      <c r="G58" s="103"/>
    </row>
    <row r="59" spans="1:7" s="107" customFormat="1" ht="15.95" customHeight="1" x14ac:dyDescent="0.2">
      <c r="A59" s="95" t="s">
        <v>66</v>
      </c>
      <c r="B59" s="324"/>
      <c r="C59" s="324"/>
      <c r="D59" s="324"/>
      <c r="E59" s="324"/>
      <c r="F59" s="324"/>
      <c r="G59" s="173"/>
    </row>
    <row r="60" spans="1:7" ht="17.100000000000001" customHeight="1" x14ac:dyDescent="0.2">
      <c r="A60" s="95" t="s">
        <v>146</v>
      </c>
      <c r="B60" s="225">
        <v>8.0045699999999993</v>
      </c>
      <c r="C60" s="225">
        <v>0.89907999999999999</v>
      </c>
      <c r="D60" s="603">
        <v>5.1838100000000003</v>
      </c>
      <c r="E60" s="225">
        <v>5.1798700000000002</v>
      </c>
      <c r="F60" s="225">
        <v>4.9951000000000008</v>
      </c>
      <c r="G60" s="91"/>
    </row>
    <row r="61" spans="1:7" ht="17.100000000000001" customHeight="1" x14ac:dyDescent="0.2">
      <c r="A61" s="95" t="s">
        <v>148</v>
      </c>
      <c r="B61" s="225">
        <v>4.8350499999999998</v>
      </c>
      <c r="C61" s="225">
        <v>5.9757400000000001</v>
      </c>
      <c r="D61" s="225">
        <v>7.2740499999999999</v>
      </c>
      <c r="E61" s="225">
        <v>3.31358</v>
      </c>
      <c r="F61" s="225">
        <v>3.5539299999999998</v>
      </c>
      <c r="G61" s="91"/>
    </row>
    <row r="62" spans="1:7" ht="17.100000000000001" customHeight="1" x14ac:dyDescent="0.2">
      <c r="A62" s="95" t="s">
        <v>155</v>
      </c>
      <c r="B62" s="225">
        <v>2.74871</v>
      </c>
      <c r="C62" s="225">
        <v>6.3350900000000001</v>
      </c>
      <c r="D62" s="225">
        <v>3.3552600000000004</v>
      </c>
      <c r="E62" s="225">
        <v>2.97906</v>
      </c>
      <c r="F62" s="225">
        <v>2.2721300000000002</v>
      </c>
      <c r="G62" s="91"/>
    </row>
    <row r="63" spans="1:7" ht="17.100000000000001" customHeight="1" x14ac:dyDescent="0.2">
      <c r="A63" s="95" t="s">
        <v>151</v>
      </c>
      <c r="B63" s="225">
        <v>106.35792570597199</v>
      </c>
      <c r="C63" s="225">
        <v>115.50231817272201</v>
      </c>
      <c r="D63" s="225">
        <v>111.801053548816</v>
      </c>
      <c r="E63" s="225">
        <v>129.115341722663</v>
      </c>
      <c r="F63" s="225">
        <v>140.31636478417758</v>
      </c>
      <c r="G63" s="91"/>
    </row>
    <row r="64" spans="1:7" s="170" customFormat="1" ht="15.95" customHeight="1" x14ac:dyDescent="0.2">
      <c r="A64" s="449" t="s">
        <v>34</v>
      </c>
      <c r="B64" s="445">
        <v>4.2842200000000004</v>
      </c>
      <c r="C64" s="445">
        <v>2.6181900000000002</v>
      </c>
      <c r="D64" s="445">
        <v>2.4720599999999999</v>
      </c>
      <c r="E64" s="445">
        <v>2.4720599999999999</v>
      </c>
      <c r="F64" s="445">
        <v>3.0102799999999998</v>
      </c>
      <c r="G64" s="103"/>
    </row>
    <row r="65" spans="1:7" ht="17.100000000000001" customHeight="1" x14ac:dyDescent="0.2">
      <c r="A65" s="95" t="s">
        <v>150</v>
      </c>
      <c r="B65" s="225">
        <v>3.9040300000000001</v>
      </c>
      <c r="C65" s="225">
        <v>2.6181900000000002</v>
      </c>
      <c r="D65" s="225">
        <v>1.6616600000000001</v>
      </c>
      <c r="E65" s="225">
        <v>2.4720599999999999</v>
      </c>
      <c r="F65" s="225">
        <v>1.3102799999999999</v>
      </c>
      <c r="G65" s="91"/>
    </row>
    <row r="66" spans="1:7" s="171" customFormat="1" ht="15.95" customHeight="1" x14ac:dyDescent="0.2">
      <c r="A66" s="448" t="s">
        <v>0</v>
      </c>
      <c r="B66" s="445">
        <v>254.31296</v>
      </c>
      <c r="C66" s="445">
        <v>232.12745000000004</v>
      </c>
      <c r="D66" s="445">
        <v>203.87627038751498</v>
      </c>
      <c r="E66" s="445">
        <v>250.23357999999999</v>
      </c>
      <c r="F66" s="445">
        <v>343.90667999999999</v>
      </c>
      <c r="G66" s="103"/>
    </row>
    <row r="67" spans="1:7" s="109" customFormat="1" ht="15.95" customHeight="1" x14ac:dyDescent="0.2">
      <c r="A67" s="95" t="s">
        <v>66</v>
      </c>
      <c r="B67" s="225"/>
      <c r="C67" s="225"/>
      <c r="D67" s="225"/>
      <c r="E67" s="225"/>
      <c r="F67" s="225"/>
      <c r="G67" s="104"/>
    </row>
    <row r="68" spans="1:7" ht="17.100000000000001" customHeight="1" x14ac:dyDescent="0.2">
      <c r="A68" s="95" t="s">
        <v>196</v>
      </c>
      <c r="B68" s="225">
        <v>4.1657000000000002</v>
      </c>
      <c r="C68" s="225">
        <v>3.62744</v>
      </c>
      <c r="D68" s="225">
        <v>2.3565800000000001</v>
      </c>
      <c r="E68" s="225">
        <v>2.4718100000000001</v>
      </c>
      <c r="F68" s="225">
        <v>2.34267</v>
      </c>
      <c r="G68" s="91"/>
    </row>
    <row r="69" spans="1:7" ht="17.100000000000001" customHeight="1" x14ac:dyDescent="0.2">
      <c r="A69" s="95" t="s">
        <v>148</v>
      </c>
      <c r="B69" s="225">
        <v>7.28613</v>
      </c>
      <c r="C69" s="225">
        <v>6.6677299999999997</v>
      </c>
      <c r="D69" s="225">
        <v>5.7407299999999992</v>
      </c>
      <c r="E69" s="225">
        <v>4.94801</v>
      </c>
      <c r="F69" s="225">
        <v>5.5140099999999999</v>
      </c>
      <c r="G69" s="91"/>
    </row>
    <row r="70" spans="1:7" ht="17.100000000000001" customHeight="1" x14ac:dyDescent="0.2">
      <c r="A70" s="95" t="s">
        <v>149</v>
      </c>
      <c r="B70" s="225">
        <v>4.5797700000000008</v>
      </c>
      <c r="C70" s="225">
        <v>5.2669100000000002</v>
      </c>
      <c r="D70" s="225">
        <v>2.9645900000000003</v>
      </c>
      <c r="E70" s="225">
        <v>2.7529400000000002</v>
      </c>
      <c r="F70" s="225">
        <v>2.3890400000000001</v>
      </c>
      <c r="G70" s="91"/>
    </row>
    <row r="71" spans="1:7" ht="17.100000000000001" customHeight="1" x14ac:dyDescent="0.2">
      <c r="A71" s="95" t="s">
        <v>77</v>
      </c>
      <c r="B71" s="225">
        <v>6.4446199999999996</v>
      </c>
      <c r="C71" s="225">
        <v>6.0340400000000001</v>
      </c>
      <c r="D71" s="225">
        <v>3.7881499999999999</v>
      </c>
      <c r="E71" s="225">
        <v>3.57857</v>
      </c>
      <c r="F71" s="225">
        <v>3.4389699999999999</v>
      </c>
      <c r="G71" s="91"/>
    </row>
    <row r="72" spans="1:7" ht="17.100000000000001" customHeight="1" x14ac:dyDescent="0.2">
      <c r="A72" s="95" t="s">
        <v>155</v>
      </c>
      <c r="B72" s="225">
        <v>8.3832999999999984</v>
      </c>
      <c r="C72" s="225">
        <v>7.2946599999999995</v>
      </c>
      <c r="D72" s="225">
        <v>4.8512599999999999</v>
      </c>
      <c r="E72" s="225">
        <v>4.7040600000000001</v>
      </c>
      <c r="F72" s="225">
        <v>3.94672</v>
      </c>
      <c r="G72" s="91"/>
    </row>
    <row r="73" spans="1:7" ht="17.100000000000001" customHeight="1" x14ac:dyDescent="0.2">
      <c r="A73" s="95" t="s">
        <v>156</v>
      </c>
      <c r="B73" s="225">
        <v>41.928260000000002</v>
      </c>
      <c r="C73" s="225">
        <v>40.340379999999996</v>
      </c>
      <c r="D73" s="225">
        <v>29.72231</v>
      </c>
      <c r="E73" s="225">
        <v>28.815549999999998</v>
      </c>
      <c r="F73" s="225">
        <v>15.477889999999999</v>
      </c>
      <c r="G73" s="91"/>
    </row>
    <row r="74" spans="1:7" ht="17.100000000000001" customHeight="1" x14ac:dyDescent="0.2">
      <c r="A74" s="95" t="s">
        <v>157</v>
      </c>
      <c r="B74" s="225">
        <v>13.854200000000001</v>
      </c>
      <c r="C74" s="225">
        <v>11.98959</v>
      </c>
      <c r="D74" s="225">
        <v>5.0868700000000002</v>
      </c>
      <c r="E74" s="225">
        <v>5.2763100000000005</v>
      </c>
      <c r="F74" s="225">
        <v>6.1085200000000004</v>
      </c>
      <c r="G74" s="91"/>
    </row>
    <row r="75" spans="1:7" ht="17.100000000000001" customHeight="1" x14ac:dyDescent="0.2">
      <c r="A75" s="95" t="s">
        <v>158</v>
      </c>
      <c r="B75" s="225">
        <v>12.92174</v>
      </c>
      <c r="C75" s="225">
        <v>13.033790000000002</v>
      </c>
      <c r="D75" s="225">
        <v>7.6597600000000003</v>
      </c>
      <c r="E75" s="225">
        <v>7.5781700000000001</v>
      </c>
      <c r="F75" s="225">
        <v>9.6977799999999998</v>
      </c>
      <c r="G75" s="91"/>
    </row>
    <row r="76" spans="1:7" ht="17.100000000000001" customHeight="1" x14ac:dyDescent="0.2">
      <c r="A76" s="95" t="s">
        <v>159</v>
      </c>
      <c r="B76" s="225">
        <v>113.10469999999999</v>
      </c>
      <c r="C76" s="225">
        <v>106.1443</v>
      </c>
      <c r="D76" s="225">
        <v>120.213200387515</v>
      </c>
      <c r="E76" s="225">
        <v>127.1</v>
      </c>
      <c r="F76" s="225">
        <v>236.89392000000001</v>
      </c>
      <c r="G76" s="91"/>
    </row>
    <row r="77" spans="1:7" s="80" customFormat="1" ht="15.95" customHeight="1" x14ac:dyDescent="0.2">
      <c r="A77" s="447" t="s">
        <v>51</v>
      </c>
      <c r="B77" s="445">
        <v>48.551349999999999</v>
      </c>
      <c r="C77" s="445">
        <v>44.451630000000002</v>
      </c>
      <c r="D77" s="445">
        <v>40.310960000000009</v>
      </c>
      <c r="E77" s="445">
        <v>48.301690000000001</v>
      </c>
      <c r="F77" s="445">
        <v>47.706339999999997</v>
      </c>
      <c r="G77" s="99"/>
    </row>
    <row r="78" spans="1:7" s="80" customFormat="1" ht="15.95" customHeight="1" x14ac:dyDescent="0.2">
      <c r="A78" s="95" t="s">
        <v>66</v>
      </c>
      <c r="B78" s="225"/>
      <c r="C78" s="225"/>
      <c r="D78" s="225"/>
      <c r="E78" s="225"/>
      <c r="F78" s="225"/>
      <c r="G78" s="99"/>
    </row>
    <row r="79" spans="1:7" s="80" customFormat="1" ht="17.100000000000001" customHeight="1" x14ac:dyDescent="0.2">
      <c r="A79" s="95" t="s">
        <v>146</v>
      </c>
      <c r="B79" s="225">
        <v>46.507829999999998</v>
      </c>
      <c r="C79" s="225">
        <v>40.782789999999999</v>
      </c>
      <c r="D79" s="225">
        <v>39.139510000000001</v>
      </c>
      <c r="E79" s="225">
        <v>46.369839999999996</v>
      </c>
      <c r="F79" s="225">
        <v>46.643970000000003</v>
      </c>
      <c r="G79" s="91"/>
    </row>
    <row r="80" spans="1:7" s="171" customFormat="1" ht="15.95" customHeight="1" x14ac:dyDescent="0.2">
      <c r="A80" s="448" t="s">
        <v>56</v>
      </c>
      <c r="B80" s="445">
        <v>79.959416799999971</v>
      </c>
      <c r="C80" s="445">
        <v>73.414069999999995</v>
      </c>
      <c r="D80" s="445">
        <v>74.024529091000019</v>
      </c>
      <c r="E80" s="445">
        <v>62.06701726</v>
      </c>
      <c r="F80" s="445">
        <v>59.87490304</v>
      </c>
      <c r="G80" s="103"/>
    </row>
    <row r="81" spans="1:12" s="109" customFormat="1" ht="15.95" customHeight="1" x14ac:dyDescent="0.2">
      <c r="A81" s="95" t="s">
        <v>66</v>
      </c>
      <c r="B81" s="225"/>
      <c r="C81" s="225"/>
      <c r="D81" s="225"/>
      <c r="E81" s="225"/>
      <c r="F81" s="225"/>
      <c r="G81" s="104"/>
    </row>
    <row r="82" spans="1:12" ht="17.100000000000001" customHeight="1" x14ac:dyDescent="0.2">
      <c r="A82" s="95" t="s">
        <v>151</v>
      </c>
      <c r="B82" s="225">
        <v>78.849656799999991</v>
      </c>
      <c r="C82" s="225">
        <v>72.500799999999998</v>
      </c>
      <c r="D82" s="225">
        <v>72.953762400000002</v>
      </c>
      <c r="E82" s="225">
        <v>60.078603440000002</v>
      </c>
      <c r="F82" s="225">
        <v>58.956213039999994</v>
      </c>
      <c r="G82" s="91"/>
    </row>
    <row r="83" spans="1:12" s="110" customFormat="1" ht="15.95" customHeight="1" x14ac:dyDescent="0.2">
      <c r="A83" s="449" t="s">
        <v>21</v>
      </c>
      <c r="B83" s="445">
        <v>74.818429999999992</v>
      </c>
      <c r="C83" s="445">
        <v>82.071719999999999</v>
      </c>
      <c r="D83" s="445">
        <v>122.40401</v>
      </c>
      <c r="E83" s="445">
        <v>86.678869999999989</v>
      </c>
      <c r="F83" s="445">
        <v>151.06672999999998</v>
      </c>
      <c r="G83" s="99"/>
    </row>
    <row r="84" spans="1:12" s="110" customFormat="1" ht="17.100000000000001" customHeight="1" x14ac:dyDescent="0.2">
      <c r="A84" s="183" t="s">
        <v>150</v>
      </c>
      <c r="B84" s="225">
        <v>37.097529999999999</v>
      </c>
      <c r="C84" s="225">
        <v>25.655909999999999</v>
      </c>
      <c r="D84" s="225">
        <v>21.33201</v>
      </c>
      <c r="E84" s="225">
        <v>20.57197</v>
      </c>
      <c r="F84" s="225">
        <v>14.96673</v>
      </c>
      <c r="G84" s="102"/>
      <c r="H84" s="102"/>
      <c r="I84" s="102"/>
      <c r="J84" s="102"/>
      <c r="K84" s="102"/>
      <c r="L84" s="102"/>
    </row>
    <row r="85" spans="1:12" s="108" customFormat="1" ht="5.0999999999999996" customHeight="1" x14ac:dyDescent="0.2">
      <c r="A85" s="384"/>
      <c r="B85" s="384"/>
      <c r="C85" s="384"/>
      <c r="D85" s="384"/>
      <c r="E85" s="384"/>
      <c r="F85" s="384"/>
      <c r="G85" s="102"/>
      <c r="H85" s="102"/>
      <c r="I85" s="102"/>
      <c r="J85" s="102"/>
      <c r="K85" s="102"/>
      <c r="L85" s="102"/>
    </row>
    <row r="86" spans="1:12" s="109" customFormat="1" ht="5.0999999999999996" customHeight="1" x14ac:dyDescent="0.2">
      <c r="G86" s="102"/>
      <c r="H86" s="102"/>
      <c r="I86" s="102"/>
      <c r="J86" s="102"/>
      <c r="K86" s="102"/>
      <c r="L86" s="102"/>
    </row>
    <row r="87" spans="1:12" ht="14.1" customHeight="1" x14ac:dyDescent="0.2">
      <c r="A87" s="96" t="s">
        <v>221</v>
      </c>
    </row>
    <row r="88" spans="1:12" x14ac:dyDescent="0.2">
      <c r="A88" s="111" t="s">
        <v>303</v>
      </c>
      <c r="B88" s="112"/>
    </row>
  </sheetData>
  <mergeCells count="2">
    <mergeCell ref="D51:F51"/>
    <mergeCell ref="D3:F3"/>
  </mergeCells>
  <phoneticPr fontId="3" type="noConversion"/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  <rowBreaks count="1" manualBreakCount="1">
    <brk id="4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4"/>
  <sheetViews>
    <sheetView showGridLines="0" zoomScaleNormal="100" zoomScaleSheetLayoutView="100" workbookViewId="0">
      <selection activeCell="H32" sqref="H32:H36"/>
    </sheetView>
  </sheetViews>
  <sheetFormatPr baseColWidth="10" defaultColWidth="13" defaultRowHeight="12" x14ac:dyDescent="0.2"/>
  <cols>
    <col min="1" max="1" width="10.7109375" style="23" customWidth="1"/>
    <col min="2" max="2" width="10.7109375" style="78" customWidth="1"/>
    <col min="3" max="4" width="11.7109375" style="23" customWidth="1"/>
    <col min="5" max="5" width="11.28515625" style="23" customWidth="1"/>
    <col min="6" max="6" width="14.7109375" style="23" customWidth="1"/>
    <col min="7" max="7" width="11.7109375" style="23" customWidth="1"/>
    <col min="8" max="9" width="12.28515625" style="23" customWidth="1"/>
    <col min="10" max="10" width="13" style="23"/>
    <col min="11" max="11" width="48.140625" style="23" bestFit="1" customWidth="1"/>
    <col min="12" max="16384" width="13" style="23"/>
  </cols>
  <sheetData>
    <row r="1" spans="1:11" ht="15" customHeight="1" x14ac:dyDescent="0.2">
      <c r="A1" s="334" t="s">
        <v>321</v>
      </c>
      <c r="B1" s="113"/>
      <c r="C1" s="114"/>
      <c r="D1" s="115"/>
      <c r="E1" s="116"/>
      <c r="F1" s="116"/>
      <c r="G1" s="117"/>
      <c r="H1" s="117"/>
      <c r="I1" s="117"/>
    </row>
    <row r="2" spans="1:11" ht="15" customHeight="1" x14ac:dyDescent="0.2">
      <c r="A2" s="114"/>
      <c r="B2" s="113"/>
      <c r="C2" s="114"/>
      <c r="D2" s="115"/>
      <c r="E2" s="116"/>
      <c r="F2" s="116"/>
      <c r="G2" s="117"/>
      <c r="H2" s="117"/>
      <c r="I2" s="466"/>
    </row>
    <row r="3" spans="1:11" ht="5.0999999999999996" customHeight="1" x14ac:dyDescent="0.2">
      <c r="A3" s="528"/>
      <c r="B3" s="529"/>
      <c r="C3" s="528"/>
      <c r="D3" s="528"/>
      <c r="E3" s="530"/>
      <c r="F3" s="530"/>
      <c r="G3" s="530"/>
      <c r="H3" s="530"/>
      <c r="I3" s="388"/>
    </row>
    <row r="4" spans="1:11" ht="15" customHeight="1" x14ac:dyDescent="0.2">
      <c r="A4" s="504"/>
      <c r="B4" s="505"/>
      <c r="C4" s="505"/>
      <c r="D4" s="505" t="s">
        <v>82</v>
      </c>
      <c r="E4" s="506"/>
      <c r="F4" s="506"/>
      <c r="G4" s="506"/>
      <c r="H4" s="506"/>
      <c r="I4" s="467"/>
    </row>
    <row r="5" spans="1:11" ht="15" customHeight="1" x14ac:dyDescent="0.2">
      <c r="A5" s="504"/>
      <c r="B5" s="505"/>
      <c r="C5" s="505"/>
      <c r="D5" s="505" t="s">
        <v>37</v>
      </c>
      <c r="E5" s="506"/>
      <c r="F5" s="506" t="s">
        <v>84</v>
      </c>
      <c r="G5" s="506" t="s">
        <v>39</v>
      </c>
      <c r="H5" s="555" t="s">
        <v>12</v>
      </c>
      <c r="I5" s="468"/>
    </row>
    <row r="6" spans="1:11" ht="15" customHeight="1" x14ac:dyDescent="0.2">
      <c r="A6" s="504"/>
      <c r="B6" s="505" t="s">
        <v>8</v>
      </c>
      <c r="C6" s="505" t="s">
        <v>14</v>
      </c>
      <c r="D6" s="505" t="s">
        <v>15</v>
      </c>
      <c r="E6" s="506" t="s">
        <v>56</v>
      </c>
      <c r="F6" s="506" t="s">
        <v>17</v>
      </c>
      <c r="G6" s="506" t="s">
        <v>38</v>
      </c>
      <c r="H6" s="555" t="s">
        <v>16</v>
      </c>
      <c r="I6" s="468"/>
    </row>
    <row r="7" spans="1:11" ht="15" customHeight="1" x14ac:dyDescent="0.2">
      <c r="A7" s="556" t="s">
        <v>67</v>
      </c>
      <c r="B7" s="505" t="s">
        <v>263</v>
      </c>
      <c r="C7" s="505" t="s">
        <v>59</v>
      </c>
      <c r="D7" s="505" t="s">
        <v>25</v>
      </c>
      <c r="E7" s="506" t="s">
        <v>26</v>
      </c>
      <c r="F7" s="506" t="s">
        <v>83</v>
      </c>
      <c r="G7" s="506" t="s">
        <v>264</v>
      </c>
      <c r="H7" s="506" t="s">
        <v>10</v>
      </c>
      <c r="I7" s="467"/>
    </row>
    <row r="8" spans="1:11" ht="4.5" customHeight="1" x14ac:dyDescent="0.2">
      <c r="A8" s="387"/>
      <c r="B8" s="389"/>
      <c r="C8" s="385"/>
      <c r="D8" s="389"/>
      <c r="E8" s="386"/>
      <c r="F8" s="390"/>
      <c r="G8" s="386"/>
      <c r="H8" s="386"/>
      <c r="I8" s="467"/>
    </row>
    <row r="9" spans="1:11" ht="3.75" customHeight="1" x14ac:dyDescent="0.2">
      <c r="A9" s="185"/>
      <c r="B9" s="184"/>
      <c r="C9" s="268"/>
      <c r="D9" s="269"/>
      <c r="E9" s="268"/>
      <c r="F9" s="270"/>
      <c r="G9" s="268"/>
      <c r="H9" s="268"/>
      <c r="I9" s="268"/>
    </row>
    <row r="10" spans="1:11" ht="6" hidden="1" customHeight="1" x14ac:dyDescent="0.2">
      <c r="A10" s="93">
        <v>2014</v>
      </c>
      <c r="B10" s="118">
        <v>20.8</v>
      </c>
      <c r="C10" s="271">
        <v>8005.7</v>
      </c>
      <c r="D10" s="271">
        <v>70.017412492789717</v>
      </c>
      <c r="E10" s="271">
        <v>80.523694195527568</v>
      </c>
      <c r="F10" s="272">
        <v>183.53749999999999</v>
      </c>
      <c r="G10" s="271">
        <v>128.6692366721</v>
      </c>
      <c r="H10" s="271">
        <v>15.3</v>
      </c>
      <c r="I10" s="271"/>
    </row>
    <row r="11" spans="1:11" ht="20.100000000000001" hidden="1" customHeight="1" x14ac:dyDescent="0.2">
      <c r="A11" s="93">
        <v>2017</v>
      </c>
      <c r="B11" s="118">
        <v>19.25</v>
      </c>
      <c r="C11" s="271">
        <v>8895.4645</v>
      </c>
      <c r="D11" s="271">
        <v>92.962199999999996</v>
      </c>
      <c r="E11" s="271">
        <v>79.456380879999998</v>
      </c>
      <c r="F11" s="272">
        <v>170.36526999999998</v>
      </c>
      <c r="G11" s="271">
        <v>119.6</v>
      </c>
      <c r="H11" s="271">
        <v>8.89</v>
      </c>
      <c r="I11" s="271"/>
    </row>
    <row r="12" spans="1:11" s="58" customFormat="1" ht="20.100000000000001" customHeight="1" x14ac:dyDescent="0.2">
      <c r="A12" s="93">
        <v>2019</v>
      </c>
      <c r="B12" s="118">
        <v>17.2</v>
      </c>
      <c r="C12" s="271">
        <v>9256.94</v>
      </c>
      <c r="D12" s="271">
        <v>115.50231817272201</v>
      </c>
      <c r="E12" s="271">
        <v>72.500799999999998</v>
      </c>
      <c r="F12" s="272">
        <v>165.33</v>
      </c>
      <c r="G12" s="271">
        <v>110.5161364767</v>
      </c>
      <c r="H12" s="271">
        <v>6.9</v>
      </c>
      <c r="I12" s="271"/>
      <c r="J12" s="465"/>
      <c r="K12" s="465"/>
    </row>
    <row r="13" spans="1:11" s="58" customFormat="1" ht="19.350000000000001" customHeight="1" x14ac:dyDescent="0.2">
      <c r="A13" s="93">
        <v>2020</v>
      </c>
      <c r="B13" s="118">
        <v>16.7</v>
      </c>
      <c r="C13" s="271">
        <v>9428.0400000000009</v>
      </c>
      <c r="D13" s="271">
        <v>111.802053548816</v>
      </c>
      <c r="E13" s="271">
        <v>72.954762400000007</v>
      </c>
      <c r="F13" s="272">
        <v>166.9616</v>
      </c>
      <c r="G13" s="271">
        <v>113.6915904274</v>
      </c>
      <c r="H13" s="271">
        <v>7.7</v>
      </c>
      <c r="I13" s="271"/>
      <c r="J13" s="118"/>
      <c r="K13" s="271"/>
    </row>
    <row r="14" spans="1:11" ht="20.100000000000001" customHeight="1" x14ac:dyDescent="0.2">
      <c r="A14" s="93">
        <v>2021</v>
      </c>
      <c r="B14" s="118">
        <v>16.2</v>
      </c>
      <c r="C14" s="271">
        <v>8515.7000000000007</v>
      </c>
      <c r="D14" s="271">
        <v>129.115341722663</v>
      </c>
      <c r="E14" s="271">
        <v>60.078603440000002</v>
      </c>
      <c r="F14" s="272">
        <v>150.45740000000001</v>
      </c>
      <c r="G14" s="271">
        <v>109.639826382</v>
      </c>
      <c r="H14" s="271">
        <v>6.4380683740648283</v>
      </c>
      <c r="I14" s="271"/>
    </row>
    <row r="15" spans="1:11" ht="18.75" customHeight="1" x14ac:dyDescent="0.2">
      <c r="A15" s="93">
        <v>2022</v>
      </c>
      <c r="B15" s="658">
        <v>13.96</v>
      </c>
      <c r="C15" s="659">
        <v>8056.5</v>
      </c>
      <c r="D15" s="659">
        <v>140.31636478417758</v>
      </c>
      <c r="E15" s="659">
        <v>58.956213039999994</v>
      </c>
      <c r="F15" s="659">
        <v>139.40960000000001</v>
      </c>
      <c r="G15" s="659">
        <v>108.0331088123</v>
      </c>
      <c r="H15" s="659">
        <v>5.29</v>
      </c>
      <c r="I15" s="469"/>
    </row>
    <row r="16" spans="1:11" ht="18.75" customHeight="1" x14ac:dyDescent="0.2">
      <c r="A16" s="391">
        <v>2023</v>
      </c>
      <c r="B16" s="660">
        <v>15.1</v>
      </c>
      <c r="C16" s="661">
        <v>9038.2999999999993</v>
      </c>
      <c r="D16" s="661" t="s">
        <v>1</v>
      </c>
      <c r="E16" s="661" t="s">
        <v>1</v>
      </c>
      <c r="F16" s="661">
        <v>136.80000000000001</v>
      </c>
      <c r="G16" s="661">
        <v>110.2</v>
      </c>
      <c r="H16" s="661">
        <v>6.7</v>
      </c>
      <c r="I16" s="469"/>
    </row>
    <row r="17" spans="1:10" ht="5.0999999999999996" customHeight="1" x14ac:dyDescent="0.2">
      <c r="A17" s="119"/>
      <c r="B17" s="212"/>
      <c r="C17" s="273"/>
      <c r="D17" s="274"/>
      <c r="E17" s="274"/>
      <c r="F17" s="273"/>
      <c r="G17" s="273"/>
      <c r="H17" s="274"/>
      <c r="I17" s="469"/>
    </row>
    <row r="18" spans="1:10" ht="15" customHeight="1" x14ac:dyDescent="0.2">
      <c r="A18" s="3" t="s">
        <v>292</v>
      </c>
      <c r="B18" s="212"/>
      <c r="C18" s="273"/>
      <c r="D18" s="274"/>
      <c r="E18" s="274"/>
      <c r="F18" s="273"/>
      <c r="G18" s="273"/>
      <c r="H18" s="274"/>
      <c r="I18" s="469"/>
    </row>
    <row r="19" spans="1:10" ht="15" customHeight="1" x14ac:dyDescent="0.2">
      <c r="A19" s="120"/>
      <c r="B19" s="90"/>
      <c r="C19" s="275"/>
      <c r="D19" s="276"/>
      <c r="E19" s="275"/>
      <c r="F19" s="275"/>
      <c r="G19" s="275"/>
      <c r="H19" s="276"/>
      <c r="I19" s="268"/>
    </row>
    <row r="20" spans="1:10" ht="15" customHeight="1" x14ac:dyDescent="0.2">
      <c r="A20" s="334" t="s">
        <v>322</v>
      </c>
      <c r="B20" s="121"/>
      <c r="C20" s="277"/>
      <c r="D20" s="277"/>
      <c r="E20" s="278"/>
      <c r="F20" s="224"/>
      <c r="G20" s="224"/>
      <c r="H20" s="224"/>
      <c r="I20" s="226"/>
    </row>
    <row r="21" spans="1:10" ht="15" customHeight="1" x14ac:dyDescent="0.2">
      <c r="A21" s="122"/>
      <c r="B21" s="121"/>
      <c r="C21" s="277"/>
      <c r="D21" s="277"/>
      <c r="E21" s="278"/>
      <c r="F21" s="224"/>
      <c r="G21" s="224"/>
      <c r="H21" s="224"/>
      <c r="I21" s="226"/>
    </row>
    <row r="22" spans="1:10" ht="4.9000000000000004" customHeight="1" x14ac:dyDescent="0.2">
      <c r="A22" s="122"/>
      <c r="B22" s="121"/>
      <c r="C22" s="277"/>
      <c r="D22" s="277"/>
      <c r="E22" s="279"/>
      <c r="F22" s="290"/>
      <c r="G22" s="290"/>
      <c r="H22" s="279"/>
      <c r="I22" s="280"/>
      <c r="J22" s="181"/>
    </row>
    <row r="23" spans="1:10" ht="4.9000000000000004" customHeight="1" x14ac:dyDescent="0.2">
      <c r="A23" s="396"/>
      <c r="B23" s="397"/>
      <c r="C23" s="398"/>
      <c r="D23" s="398"/>
      <c r="E23" s="280"/>
      <c r="F23" s="290"/>
      <c r="G23" s="290"/>
      <c r="H23" s="280"/>
      <c r="I23" s="280"/>
      <c r="J23" s="181"/>
    </row>
    <row r="24" spans="1:10" ht="15" customHeight="1" x14ac:dyDescent="0.2">
      <c r="A24" s="674"/>
      <c r="B24" s="675" t="s">
        <v>240</v>
      </c>
      <c r="C24" s="676"/>
      <c r="D24" s="677"/>
      <c r="E24" s="677"/>
      <c r="F24" s="678"/>
      <c r="G24" s="678"/>
      <c r="H24" s="677"/>
      <c r="I24" s="470"/>
      <c r="J24" s="224"/>
    </row>
    <row r="25" spans="1:10" ht="4.9000000000000004" customHeight="1" x14ac:dyDescent="0.2">
      <c r="A25" s="674"/>
      <c r="B25" s="675"/>
      <c r="C25" s="676"/>
      <c r="D25" s="677"/>
      <c r="E25" s="677"/>
      <c r="F25" s="678"/>
      <c r="G25" s="678"/>
      <c r="H25" s="677"/>
      <c r="I25" s="470"/>
    </row>
    <row r="26" spans="1:10" ht="15" customHeight="1" x14ac:dyDescent="0.2">
      <c r="A26" s="674"/>
      <c r="B26" s="679"/>
      <c r="C26" s="680"/>
      <c r="D26" s="681"/>
      <c r="E26" s="682"/>
      <c r="F26" s="682" t="s">
        <v>41</v>
      </c>
      <c r="G26" s="678"/>
      <c r="H26" s="682" t="s">
        <v>42</v>
      </c>
      <c r="I26" s="471"/>
    </row>
    <row r="27" spans="1:10" ht="15" customHeight="1" x14ac:dyDescent="0.2">
      <c r="A27" s="674"/>
      <c r="B27" s="683"/>
      <c r="C27" s="678"/>
      <c r="D27" s="682" t="s">
        <v>65</v>
      </c>
      <c r="E27" s="682"/>
      <c r="F27" s="682" t="s">
        <v>79</v>
      </c>
      <c r="G27" s="678"/>
      <c r="H27" s="682" t="s">
        <v>43</v>
      </c>
      <c r="I27" s="471"/>
    </row>
    <row r="28" spans="1:10" ht="15" customHeight="1" x14ac:dyDescent="0.2">
      <c r="A28" s="684" t="s">
        <v>61</v>
      </c>
      <c r="B28" s="685" t="s">
        <v>44</v>
      </c>
      <c r="C28" s="678"/>
      <c r="D28" s="682" t="s">
        <v>64</v>
      </c>
      <c r="E28" s="682"/>
      <c r="F28" s="682" t="s">
        <v>60</v>
      </c>
      <c r="G28" s="678"/>
      <c r="H28" s="682" t="s">
        <v>55</v>
      </c>
      <c r="I28" s="471"/>
    </row>
    <row r="29" spans="1:10" ht="4.9000000000000004" customHeight="1" x14ac:dyDescent="0.2">
      <c r="A29" s="394"/>
      <c r="B29" s="395"/>
      <c r="C29" s="399"/>
      <c r="D29" s="393"/>
      <c r="E29" s="393"/>
      <c r="F29" s="393"/>
      <c r="G29" s="399"/>
      <c r="H29" s="393"/>
      <c r="I29" s="471"/>
      <c r="J29" s="181"/>
    </row>
    <row r="30" spans="1:10" ht="4.9000000000000004" customHeight="1" x14ac:dyDescent="0.2">
      <c r="A30" s="123"/>
      <c r="B30" s="124"/>
      <c r="C30" s="290"/>
      <c r="D30" s="281"/>
      <c r="E30" s="282"/>
      <c r="F30" s="283"/>
      <c r="G30" s="290"/>
      <c r="H30" s="282"/>
      <c r="I30" s="472"/>
      <c r="J30" s="181"/>
    </row>
    <row r="31" spans="1:10" ht="20.100000000000001" hidden="1" customHeight="1" x14ac:dyDescent="0.2">
      <c r="A31" s="161">
        <v>2017</v>
      </c>
      <c r="B31" s="162">
        <v>301.7</v>
      </c>
      <c r="C31" s="224"/>
      <c r="D31" s="284">
        <v>188.9</v>
      </c>
      <c r="E31" s="285"/>
      <c r="F31" s="284">
        <v>1832.1</v>
      </c>
      <c r="G31" s="224"/>
      <c r="H31" s="475">
        <v>99.75</v>
      </c>
      <c r="I31" s="285"/>
    </row>
    <row r="32" spans="1:10" ht="20.100000000000001" customHeight="1" x14ac:dyDescent="0.2">
      <c r="A32" s="161">
        <v>2019</v>
      </c>
      <c r="B32" s="162">
        <v>304.8</v>
      </c>
      <c r="D32" s="162">
        <v>191.1</v>
      </c>
      <c r="E32" s="196"/>
      <c r="F32" s="284">
        <v>1849.6</v>
      </c>
      <c r="H32" s="475">
        <v>99.98</v>
      </c>
      <c r="I32" s="196"/>
    </row>
    <row r="33" spans="1:9" ht="20.100000000000001" customHeight="1" x14ac:dyDescent="0.2">
      <c r="A33" s="161">
        <v>2020</v>
      </c>
      <c r="B33" s="162">
        <v>291.53742858736632</v>
      </c>
      <c r="C33" s="162"/>
      <c r="D33" s="451">
        <v>193.4</v>
      </c>
      <c r="E33" s="196"/>
      <c r="F33" s="284">
        <v>1830.9</v>
      </c>
      <c r="H33" s="475">
        <v>99.98</v>
      </c>
      <c r="I33" s="196"/>
    </row>
    <row r="34" spans="1:9" ht="20.100000000000001" customHeight="1" x14ac:dyDescent="0.2">
      <c r="A34" s="161">
        <v>2021</v>
      </c>
      <c r="B34" s="162">
        <v>266.8</v>
      </c>
      <c r="C34" s="162"/>
      <c r="D34" s="451">
        <v>175.42</v>
      </c>
      <c r="E34" s="196"/>
      <c r="F34" s="284">
        <v>1741.19</v>
      </c>
      <c r="H34" s="475">
        <v>99.98</v>
      </c>
      <c r="I34" s="196"/>
    </row>
    <row r="35" spans="1:9" ht="20.100000000000001" customHeight="1" x14ac:dyDescent="0.2">
      <c r="A35" s="161">
        <v>2022</v>
      </c>
      <c r="B35" s="162">
        <v>254.9</v>
      </c>
      <c r="C35" s="162"/>
      <c r="D35" s="451">
        <v>164</v>
      </c>
      <c r="E35" s="196"/>
      <c r="F35" s="284">
        <v>1652.3</v>
      </c>
      <c r="H35" s="475">
        <v>99.98</v>
      </c>
      <c r="I35" s="196"/>
    </row>
    <row r="36" spans="1:9" ht="20.100000000000001" customHeight="1" x14ac:dyDescent="0.2">
      <c r="A36" s="163">
        <v>2023</v>
      </c>
      <c r="B36" s="200">
        <v>281.0924225054593</v>
      </c>
      <c r="C36" s="200"/>
      <c r="D36" s="203">
        <v>182.2</v>
      </c>
      <c r="E36" s="201"/>
      <c r="F36" s="325" t="s">
        <v>1</v>
      </c>
      <c r="H36" s="476">
        <v>99.98</v>
      </c>
      <c r="I36" s="201"/>
    </row>
    <row r="37" spans="1:9" ht="4.9000000000000004" customHeight="1" x14ac:dyDescent="0.2">
      <c r="A37" s="400"/>
      <c r="B37" s="401"/>
      <c r="C37" s="402"/>
      <c r="D37" s="402"/>
      <c r="E37" s="403"/>
      <c r="F37" s="352"/>
      <c r="G37" s="352"/>
      <c r="H37" s="352"/>
      <c r="I37" s="473"/>
    </row>
    <row r="38" spans="1:9" ht="4.9000000000000004" customHeight="1" x14ac:dyDescent="0.2">
      <c r="A38" s="121"/>
      <c r="B38" s="121"/>
      <c r="C38" s="121"/>
      <c r="D38" s="121"/>
      <c r="E38" s="63"/>
      <c r="I38" s="474"/>
    </row>
    <row r="39" spans="1:9" x14ac:dyDescent="0.2">
      <c r="A39" s="3" t="s">
        <v>307</v>
      </c>
      <c r="B39" s="125"/>
      <c r="C39" s="125"/>
      <c r="D39" s="125"/>
      <c r="E39" s="126"/>
      <c r="I39" s="474"/>
    </row>
    <row r="40" spans="1:9" x14ac:dyDescent="0.2">
      <c r="A40" s="3"/>
      <c r="B40" s="125"/>
      <c r="C40" s="125"/>
      <c r="D40" s="125"/>
      <c r="E40" s="126"/>
      <c r="I40" s="474"/>
    </row>
    <row r="41" spans="1:9" x14ac:dyDescent="0.2">
      <c r="A41" s="3"/>
      <c r="B41" s="125"/>
      <c r="C41" s="125"/>
      <c r="D41" s="125"/>
      <c r="E41" s="126"/>
      <c r="I41" s="474"/>
    </row>
    <row r="42" spans="1:9" x14ac:dyDescent="0.2">
      <c r="A42" s="3"/>
      <c r="B42" s="125"/>
      <c r="C42" s="125"/>
      <c r="D42" s="125"/>
      <c r="E42" s="126"/>
      <c r="I42" s="474"/>
    </row>
    <row r="43" spans="1:9" x14ac:dyDescent="0.2">
      <c r="A43" s="3"/>
      <c r="B43" s="125"/>
      <c r="C43" s="125"/>
      <c r="D43" s="125"/>
      <c r="E43" s="126"/>
      <c r="I43" s="474"/>
    </row>
    <row r="44" spans="1:9" x14ac:dyDescent="0.2">
      <c r="A44" s="3"/>
      <c r="B44" s="125"/>
      <c r="C44" s="125"/>
      <c r="D44" s="125"/>
      <c r="E44" s="126"/>
      <c r="I44" s="474"/>
    </row>
    <row r="45" spans="1:9" x14ac:dyDescent="0.2">
      <c r="A45" s="3"/>
      <c r="B45" s="125"/>
      <c r="C45" s="125"/>
      <c r="D45" s="125"/>
      <c r="E45" s="126"/>
      <c r="I45" s="474"/>
    </row>
    <row r="46" spans="1:9" x14ac:dyDescent="0.2">
      <c r="A46" s="3"/>
      <c r="B46" s="125"/>
      <c r="C46" s="125"/>
      <c r="D46" s="125"/>
      <c r="E46" s="126"/>
      <c r="I46" s="474"/>
    </row>
    <row r="47" spans="1:9" x14ac:dyDescent="0.2">
      <c r="A47" s="3"/>
      <c r="B47" s="125"/>
      <c r="C47" s="125"/>
      <c r="D47" s="125"/>
      <c r="E47" s="126"/>
      <c r="I47" s="474"/>
    </row>
    <row r="48" spans="1:9" x14ac:dyDescent="0.2">
      <c r="A48" s="3"/>
      <c r="B48" s="125"/>
      <c r="C48" s="125"/>
      <c r="D48" s="125"/>
      <c r="E48" s="126"/>
      <c r="I48" s="474"/>
    </row>
    <row r="49" spans="1:5" x14ac:dyDescent="0.2">
      <c r="A49" s="3"/>
      <c r="B49" s="125"/>
      <c r="C49" s="125"/>
      <c r="D49" s="125"/>
      <c r="E49" s="126"/>
    </row>
    <row r="50" spans="1:5" x14ac:dyDescent="0.2">
      <c r="A50" s="3"/>
      <c r="B50" s="125"/>
      <c r="C50" s="125"/>
      <c r="D50" s="125"/>
      <c r="E50" s="126"/>
    </row>
    <row r="51" spans="1:5" x14ac:dyDescent="0.2">
      <c r="A51" s="3"/>
      <c r="B51" s="125"/>
      <c r="C51" s="125"/>
      <c r="D51" s="125"/>
      <c r="E51" s="126"/>
    </row>
    <row r="52" spans="1:5" x14ac:dyDescent="0.2">
      <c r="A52" s="3"/>
      <c r="B52" s="125"/>
      <c r="C52" s="125"/>
      <c r="D52" s="125"/>
      <c r="E52" s="126"/>
    </row>
    <row r="53" spans="1:5" x14ac:dyDescent="0.2">
      <c r="A53" s="3"/>
      <c r="B53" s="125"/>
      <c r="C53" s="125"/>
      <c r="D53" s="125"/>
      <c r="E53" s="126"/>
    </row>
    <row r="54" spans="1:5" x14ac:dyDescent="0.2">
      <c r="A54" s="3"/>
      <c r="B54" s="125"/>
      <c r="C54" s="125"/>
      <c r="D54" s="125"/>
      <c r="E54" s="126"/>
    </row>
    <row r="55" spans="1:5" x14ac:dyDescent="0.2">
      <c r="A55" s="3"/>
      <c r="B55" s="125"/>
      <c r="C55" s="125"/>
      <c r="D55" s="125"/>
      <c r="E55" s="126"/>
    </row>
    <row r="56" spans="1:5" x14ac:dyDescent="0.2">
      <c r="B56" s="459"/>
    </row>
    <row r="57" spans="1:5" x14ac:dyDescent="0.2">
      <c r="A57" s="3"/>
      <c r="B57" s="125"/>
      <c r="C57" s="125"/>
      <c r="D57" s="125"/>
      <c r="E57" s="126"/>
    </row>
    <row r="58" spans="1:5" x14ac:dyDescent="0.2">
      <c r="A58" s="3"/>
      <c r="B58" s="125"/>
      <c r="C58" s="125"/>
      <c r="D58" s="125"/>
      <c r="E58" s="126"/>
    </row>
    <row r="59" spans="1:5" x14ac:dyDescent="0.2">
      <c r="A59" s="3"/>
      <c r="B59" s="125"/>
      <c r="C59" s="125"/>
      <c r="D59" s="125"/>
      <c r="E59" s="126"/>
    </row>
    <row r="60" spans="1:5" x14ac:dyDescent="0.2">
      <c r="A60" s="3"/>
      <c r="B60" s="125"/>
      <c r="C60" s="125"/>
      <c r="D60" s="125"/>
      <c r="E60" s="126"/>
    </row>
    <row r="61" spans="1:5" x14ac:dyDescent="0.2">
      <c r="A61" s="3"/>
      <c r="B61" s="125"/>
      <c r="C61" s="125"/>
      <c r="D61" s="125"/>
      <c r="E61" s="126"/>
    </row>
    <row r="62" spans="1:5" x14ac:dyDescent="0.2">
      <c r="A62" s="3"/>
      <c r="B62" s="125"/>
      <c r="C62" s="125"/>
      <c r="D62" s="125"/>
      <c r="E62" s="126"/>
    </row>
    <row r="63" spans="1:5" x14ac:dyDescent="0.2">
      <c r="A63" s="3"/>
      <c r="B63" s="125"/>
      <c r="C63" s="125"/>
      <c r="D63" s="125"/>
      <c r="E63" s="126"/>
    </row>
    <row r="64" spans="1:5" x14ac:dyDescent="0.2">
      <c r="A64" s="3"/>
      <c r="B64" s="125"/>
      <c r="C64" s="125"/>
      <c r="D64" s="125"/>
      <c r="E64" s="126"/>
    </row>
  </sheetData>
  <phoneticPr fontId="3" type="noConversion"/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9"/>
  <sheetViews>
    <sheetView showGridLines="0" zoomScaleNormal="100" zoomScaleSheetLayoutView="100" workbookViewId="0">
      <selection activeCell="G19" sqref="G19"/>
    </sheetView>
  </sheetViews>
  <sheetFormatPr baseColWidth="10" defaultColWidth="13" defaultRowHeight="12" x14ac:dyDescent="0.2"/>
  <cols>
    <col min="1" max="1" width="38" style="23" customWidth="1"/>
    <col min="2" max="5" width="14.140625" style="23" customWidth="1"/>
    <col min="6" max="6" width="14.7109375" style="23" customWidth="1"/>
    <col min="7" max="7" width="11.7109375" style="23" customWidth="1"/>
    <col min="8" max="9" width="12.28515625" style="23" customWidth="1"/>
    <col min="10" max="10" width="13" style="23"/>
    <col min="11" max="11" width="16.5703125" style="23" bestFit="1" customWidth="1"/>
    <col min="12" max="16384" width="13" style="23"/>
  </cols>
  <sheetData>
    <row r="1" spans="1:13" ht="15" customHeight="1" x14ac:dyDescent="0.2">
      <c r="A1" s="334" t="s">
        <v>301</v>
      </c>
      <c r="B1" s="186"/>
      <c r="C1" s="186"/>
      <c r="D1" s="186"/>
      <c r="E1" s="186"/>
      <c r="F1" s="186"/>
      <c r="G1" s="186"/>
      <c r="H1" s="186"/>
      <c r="I1" s="186"/>
    </row>
    <row r="2" spans="1:13" s="81" customFormat="1" ht="15" customHeight="1" x14ac:dyDescent="0.2">
      <c r="A2" s="334"/>
      <c r="B2" s="80"/>
      <c r="C2" s="80"/>
    </row>
    <row r="3" spans="1:13" ht="15" customHeight="1" x14ac:dyDescent="0.2">
      <c r="A3" s="187"/>
      <c r="B3" s="186"/>
      <c r="C3" s="186"/>
      <c r="D3" s="186"/>
      <c r="E3" s="10" t="s">
        <v>108</v>
      </c>
      <c r="F3" s="186"/>
      <c r="G3" s="186"/>
      <c r="H3" s="186"/>
      <c r="I3" s="186"/>
    </row>
    <row r="4" spans="1:13" ht="5.0999999999999996" customHeight="1" x14ac:dyDescent="0.2">
      <c r="A4" s="526" t="s">
        <v>85</v>
      </c>
      <c r="B4" s="527"/>
      <c r="C4" s="527"/>
      <c r="D4" s="527"/>
      <c r="E4" s="527"/>
      <c r="F4" s="186"/>
      <c r="G4" s="186"/>
      <c r="H4" s="186"/>
      <c r="I4" s="128"/>
    </row>
    <row r="5" spans="1:13" ht="4.9000000000000004" customHeight="1" x14ac:dyDescent="0.2">
      <c r="A5" s="452"/>
      <c r="B5" s="424"/>
      <c r="C5" s="424"/>
      <c r="D5" s="424"/>
      <c r="E5" s="424"/>
      <c r="F5" s="186"/>
      <c r="G5" s="186"/>
      <c r="H5" s="186"/>
    </row>
    <row r="6" spans="1:13" ht="24" x14ac:dyDescent="0.2">
      <c r="A6" s="478" t="s">
        <v>252</v>
      </c>
      <c r="B6" s="479">
        <v>2022</v>
      </c>
      <c r="C6" s="479">
        <v>2023</v>
      </c>
      <c r="D6" s="480" t="s">
        <v>253</v>
      </c>
      <c r="E6" s="479" t="s">
        <v>254</v>
      </c>
      <c r="F6" s="186"/>
      <c r="G6" s="186"/>
      <c r="H6" s="186"/>
      <c r="L6" s="221"/>
      <c r="M6" s="176"/>
    </row>
    <row r="7" spans="1:13" ht="4.9000000000000004" customHeight="1" x14ac:dyDescent="0.2">
      <c r="A7" s="547"/>
      <c r="B7" s="548"/>
      <c r="C7" s="548"/>
      <c r="D7" s="549"/>
      <c r="E7" s="548"/>
      <c r="F7" s="186"/>
      <c r="G7" s="186"/>
      <c r="H7" s="186"/>
      <c r="L7" s="221"/>
      <c r="M7" s="176"/>
    </row>
    <row r="8" spans="1:13" ht="19.899999999999999" customHeight="1" x14ac:dyDescent="0.2">
      <c r="A8" s="478" t="s">
        <v>265</v>
      </c>
      <c r="B8" s="482">
        <f>SUM(B10,B20)</f>
        <v>18322.800000000003</v>
      </c>
      <c r="C8" s="482">
        <f>SUM(C10,C20)</f>
        <v>19824.970540000002</v>
      </c>
      <c r="D8" s="482">
        <f>C8-B8</f>
        <v>1502.1705399999992</v>
      </c>
      <c r="E8" s="482">
        <f>C8/B8*100</f>
        <v>108.19836782587812</v>
      </c>
      <c r="F8" s="186"/>
      <c r="G8" s="186"/>
      <c r="H8" s="186"/>
    </row>
    <row r="9" spans="1:13" ht="5.0999999999999996" customHeight="1" x14ac:dyDescent="0.2">
      <c r="A9" s="481"/>
      <c r="B9" s="483"/>
      <c r="C9" s="483"/>
      <c r="D9" s="483"/>
      <c r="E9" s="483"/>
    </row>
    <row r="10" spans="1:13" ht="19.899999999999999" customHeight="1" x14ac:dyDescent="0.2">
      <c r="A10" s="478" t="s">
        <v>266</v>
      </c>
      <c r="B10" s="482">
        <f>SUM(B17:B19)</f>
        <v>15732.100000000002</v>
      </c>
      <c r="C10" s="482">
        <f>SUM(C17:C19)</f>
        <v>15331.137140000001</v>
      </c>
      <c r="D10" s="482">
        <f t="shared" ref="D10:D35" si="0">C10-B10</f>
        <v>-400.96286000000146</v>
      </c>
      <c r="E10" s="482">
        <f t="shared" ref="E10:E35" si="1">C10/B10*100</f>
        <v>97.451307454186022</v>
      </c>
    </row>
    <row r="11" spans="1:13" hidden="1" x14ac:dyDescent="0.2">
      <c r="A11" s="481" t="s">
        <v>268</v>
      </c>
      <c r="B11" s="483"/>
      <c r="C11" s="483"/>
      <c r="D11" s="482">
        <f t="shared" si="0"/>
        <v>0</v>
      </c>
      <c r="E11" s="482" t="e">
        <f t="shared" si="1"/>
        <v>#DIV/0!</v>
      </c>
    </row>
    <row r="12" spans="1:13" hidden="1" x14ac:dyDescent="0.2">
      <c r="A12" s="481" t="s">
        <v>255</v>
      </c>
      <c r="B12" s="483"/>
      <c r="C12" s="483"/>
      <c r="D12" s="482">
        <f t="shared" si="0"/>
        <v>0</v>
      </c>
      <c r="E12" s="482" t="e">
        <f t="shared" si="1"/>
        <v>#DIV/0!</v>
      </c>
    </row>
    <row r="13" spans="1:13" hidden="1" x14ac:dyDescent="0.2">
      <c r="A13" s="481" t="s">
        <v>256</v>
      </c>
      <c r="B13" s="483"/>
      <c r="C13" s="483"/>
      <c r="D13" s="482">
        <f t="shared" si="0"/>
        <v>0</v>
      </c>
      <c r="E13" s="482" t="e">
        <f t="shared" si="1"/>
        <v>#DIV/0!</v>
      </c>
    </row>
    <row r="14" spans="1:13" ht="19.350000000000001" hidden="1" customHeight="1" x14ac:dyDescent="0.2">
      <c r="A14" s="481" t="s">
        <v>257</v>
      </c>
      <c r="B14" s="483"/>
      <c r="C14" s="483"/>
      <c r="D14" s="482">
        <f t="shared" si="0"/>
        <v>0</v>
      </c>
      <c r="E14" s="482" t="e">
        <f t="shared" si="1"/>
        <v>#DIV/0!</v>
      </c>
    </row>
    <row r="15" spans="1:13" hidden="1" x14ac:dyDescent="0.2">
      <c r="A15" s="481" t="s">
        <v>267</v>
      </c>
      <c r="B15" s="483"/>
      <c r="C15" s="483"/>
      <c r="D15" s="482">
        <f t="shared" si="0"/>
        <v>0</v>
      </c>
      <c r="E15" s="482" t="e">
        <f t="shared" si="1"/>
        <v>#DIV/0!</v>
      </c>
    </row>
    <row r="16" spans="1:13" ht="5.0999999999999996" customHeight="1" x14ac:dyDescent="0.2">
      <c r="A16" s="481"/>
      <c r="B16" s="483"/>
      <c r="C16" s="483"/>
      <c r="D16" s="483"/>
      <c r="E16" s="483"/>
    </row>
    <row r="17" spans="1:5" ht="19.899999999999999" customHeight="1" x14ac:dyDescent="0.2">
      <c r="A17" s="662" t="s">
        <v>298</v>
      </c>
      <c r="B17" s="663">
        <v>15027.7</v>
      </c>
      <c r="C17" s="663">
        <v>14714.137140000001</v>
      </c>
      <c r="D17" s="663">
        <f t="shared" si="0"/>
        <v>-313.56286</v>
      </c>
      <c r="E17" s="663">
        <f t="shared" si="1"/>
        <v>97.91343412498253</v>
      </c>
    </row>
    <row r="18" spans="1:5" ht="19.899999999999999" customHeight="1" x14ac:dyDescent="0.2">
      <c r="A18" s="662" t="s">
        <v>299</v>
      </c>
      <c r="B18" s="663">
        <v>588.70000000000005</v>
      </c>
      <c r="C18" s="663">
        <v>458</v>
      </c>
      <c r="D18" s="663">
        <f t="shared" si="0"/>
        <v>-130.70000000000005</v>
      </c>
      <c r="E18" s="663">
        <f t="shared" si="1"/>
        <v>77.79853915406828</v>
      </c>
    </row>
    <row r="19" spans="1:5" ht="19.899999999999999" customHeight="1" x14ac:dyDescent="0.2">
      <c r="A19" s="662" t="s">
        <v>300</v>
      </c>
      <c r="B19" s="663">
        <v>115.7</v>
      </c>
      <c r="C19" s="663">
        <v>159</v>
      </c>
      <c r="D19" s="663">
        <f t="shared" si="0"/>
        <v>43.3</v>
      </c>
      <c r="E19" s="663">
        <f t="shared" si="1"/>
        <v>137.42437337942957</v>
      </c>
    </row>
    <row r="20" spans="1:5" ht="19.899999999999999" customHeight="1" x14ac:dyDescent="0.2">
      <c r="A20" s="478" t="s">
        <v>269</v>
      </c>
      <c r="B20" s="482">
        <f>SUM(B21)</f>
        <v>2590.6999999999998</v>
      </c>
      <c r="C20" s="482">
        <f>SUM(C21)</f>
        <v>4493.8334000000004</v>
      </c>
      <c r="D20" s="482">
        <f t="shared" si="0"/>
        <v>1903.1334000000006</v>
      </c>
      <c r="E20" s="482">
        <f t="shared" si="1"/>
        <v>173.46019994596057</v>
      </c>
    </row>
    <row r="21" spans="1:5" ht="19.899999999999999" customHeight="1" x14ac:dyDescent="0.2">
      <c r="A21" s="481" t="s">
        <v>277</v>
      </c>
      <c r="B21" s="483">
        <v>2590.6999999999998</v>
      </c>
      <c r="C21" s="483">
        <v>4493.8334000000004</v>
      </c>
      <c r="D21" s="483">
        <f t="shared" si="0"/>
        <v>1903.1334000000006</v>
      </c>
      <c r="E21" s="483">
        <f t="shared" si="1"/>
        <v>173.46019994596057</v>
      </c>
    </row>
    <row r="22" spans="1:5" ht="5.0999999999999996" customHeight="1" x14ac:dyDescent="0.2">
      <c r="A22" s="484"/>
      <c r="B22" s="485"/>
      <c r="C22" s="485"/>
      <c r="D22" s="483"/>
      <c r="E22" s="483"/>
    </row>
    <row r="23" spans="1:5" ht="19.899999999999999" customHeight="1" x14ac:dyDescent="0.2">
      <c r="A23" s="478" t="s">
        <v>270</v>
      </c>
      <c r="B23" s="482">
        <v>18322.800000000003</v>
      </c>
      <c r="C23" s="482">
        <v>19824.970540000002</v>
      </c>
      <c r="D23" s="482">
        <f t="shared" si="0"/>
        <v>1502.1705399999992</v>
      </c>
      <c r="E23" s="482">
        <f t="shared" si="1"/>
        <v>108.19836782587812</v>
      </c>
    </row>
    <row r="24" spans="1:5" ht="5.0999999999999996" customHeight="1" x14ac:dyDescent="0.2">
      <c r="A24" s="481"/>
      <c r="B24" s="483"/>
      <c r="C24" s="483"/>
      <c r="D24" s="483"/>
      <c r="E24" s="483"/>
    </row>
    <row r="25" spans="1:5" ht="19.899999999999999" customHeight="1" x14ac:dyDescent="0.2">
      <c r="A25" s="478" t="s">
        <v>271</v>
      </c>
      <c r="B25" s="482">
        <f>B26+B28</f>
        <v>14862.6</v>
      </c>
      <c r="C25" s="482">
        <f>C26+C28</f>
        <v>16051.326617999999</v>
      </c>
      <c r="D25" s="482">
        <f t="shared" si="0"/>
        <v>1188.7266179999988</v>
      </c>
      <c r="E25" s="482">
        <f t="shared" si="1"/>
        <v>107.99810677808728</v>
      </c>
    </row>
    <row r="26" spans="1:5" ht="19.899999999999999" customHeight="1" x14ac:dyDescent="0.2">
      <c r="A26" s="481" t="s">
        <v>272</v>
      </c>
      <c r="B26" s="483">
        <v>5971.5</v>
      </c>
      <c r="C26" s="483">
        <v>6446.5682040000002</v>
      </c>
      <c r="D26" s="483">
        <f t="shared" si="0"/>
        <v>475.06820400000015</v>
      </c>
      <c r="E26" s="483">
        <f t="shared" si="1"/>
        <v>107.95559246420498</v>
      </c>
    </row>
    <row r="27" spans="1:5" ht="19.899999999999999" customHeight="1" x14ac:dyDescent="0.2">
      <c r="A27" s="481" t="s">
        <v>258</v>
      </c>
      <c r="B27" s="483">
        <v>1590.2</v>
      </c>
      <c r="C27" s="483">
        <v>1409.4913039999999</v>
      </c>
      <c r="D27" s="483">
        <f t="shared" si="0"/>
        <v>-180.70869600000015</v>
      </c>
      <c r="E27" s="483">
        <f t="shared" si="1"/>
        <v>88.63610262860017</v>
      </c>
    </row>
    <row r="28" spans="1:5" ht="19.899999999999999" customHeight="1" x14ac:dyDescent="0.2">
      <c r="A28" s="481" t="s">
        <v>273</v>
      </c>
      <c r="B28" s="483">
        <f>SUM(B29:B30)</f>
        <v>8891.1</v>
      </c>
      <c r="C28" s="483">
        <f>SUM(C29:C30)</f>
        <v>9604.7584139999981</v>
      </c>
      <c r="D28" s="483">
        <f t="shared" si="0"/>
        <v>713.65841399999772</v>
      </c>
      <c r="E28" s="483">
        <f t="shared" si="1"/>
        <v>108.02666052569421</v>
      </c>
    </row>
    <row r="29" spans="1:5" ht="19.899999999999999" customHeight="1" x14ac:dyDescent="0.2">
      <c r="A29" s="481" t="s">
        <v>259</v>
      </c>
      <c r="B29" s="483">
        <v>8056.5</v>
      </c>
      <c r="C29" s="483">
        <v>9038.2854100000004</v>
      </c>
      <c r="D29" s="483">
        <f t="shared" si="0"/>
        <v>981.78541000000041</v>
      </c>
      <c r="E29" s="483">
        <f t="shared" si="1"/>
        <v>112.18625221870539</v>
      </c>
    </row>
    <row r="30" spans="1:5" ht="19.899999999999999" customHeight="1" x14ac:dyDescent="0.2">
      <c r="A30" s="481" t="s">
        <v>260</v>
      </c>
      <c r="B30" s="483">
        <v>834.6</v>
      </c>
      <c r="C30" s="483">
        <v>566.47300399999688</v>
      </c>
      <c r="D30" s="483">
        <f t="shared" si="0"/>
        <v>-268.12699600000315</v>
      </c>
      <c r="E30" s="483">
        <f t="shared" si="1"/>
        <v>67.873592619218414</v>
      </c>
    </row>
    <row r="31" spans="1:5" ht="19.899999999999999" customHeight="1" x14ac:dyDescent="0.2">
      <c r="A31" s="478" t="s">
        <v>238</v>
      </c>
      <c r="B31" s="482">
        <f>SUM(B32:B33)</f>
        <v>3427.66</v>
      </c>
      <c r="C31" s="482">
        <f>SUM(C32:C33)</f>
        <v>3716.5011509999995</v>
      </c>
      <c r="D31" s="482">
        <f t="shared" si="0"/>
        <v>288.84115099999963</v>
      </c>
      <c r="E31" s="482">
        <f t="shared" si="1"/>
        <v>108.42677368817209</v>
      </c>
    </row>
    <row r="32" spans="1:5" ht="19.899999999999999" customHeight="1" x14ac:dyDescent="0.2">
      <c r="A32" s="481" t="s">
        <v>274</v>
      </c>
      <c r="B32" s="483">
        <v>568.12</v>
      </c>
      <c r="C32" s="483">
        <v>635.91715499999998</v>
      </c>
      <c r="D32" s="483">
        <f t="shared" si="0"/>
        <v>67.797154999999975</v>
      </c>
      <c r="E32" s="483">
        <f t="shared" si="1"/>
        <v>111.9335976554249</v>
      </c>
    </row>
    <row r="33" spans="1:5" ht="19.899999999999999" customHeight="1" x14ac:dyDescent="0.2">
      <c r="A33" s="481" t="s">
        <v>275</v>
      </c>
      <c r="B33" s="483">
        <v>2859.54</v>
      </c>
      <c r="C33" s="483">
        <v>3080.5839959999994</v>
      </c>
      <c r="D33" s="483">
        <f t="shared" si="0"/>
        <v>221.04399599999942</v>
      </c>
      <c r="E33" s="483">
        <f t="shared" si="1"/>
        <v>107.73005434440503</v>
      </c>
    </row>
    <row r="34" spans="1:5" ht="5.0999999999999996" customHeight="1" x14ac:dyDescent="0.2">
      <c r="A34" s="484"/>
      <c r="B34" s="477"/>
      <c r="C34" s="477"/>
      <c r="D34" s="483"/>
      <c r="E34" s="483"/>
    </row>
    <row r="35" spans="1:5" ht="19.899999999999999" customHeight="1" x14ac:dyDescent="0.2">
      <c r="A35" s="486" t="s">
        <v>276</v>
      </c>
      <c r="B35" s="487">
        <f>B8-B25-B31</f>
        <v>32.540000000002692</v>
      </c>
      <c r="C35" s="487">
        <f>C8-C25-C31</f>
        <v>57.142771000003449</v>
      </c>
      <c r="D35" s="482">
        <f t="shared" si="0"/>
        <v>24.602771000000757</v>
      </c>
      <c r="E35" s="482">
        <f t="shared" si="1"/>
        <v>175.60777811923393</v>
      </c>
    </row>
    <row r="36" spans="1:5" ht="5.0999999999999996" customHeight="1" x14ac:dyDescent="0.2">
      <c r="A36" s="607"/>
      <c r="B36" s="608"/>
      <c r="C36" s="608"/>
      <c r="D36" s="608"/>
      <c r="E36" s="608"/>
    </row>
    <row r="37" spans="1:5" ht="12" customHeight="1" x14ac:dyDescent="0.2">
      <c r="A37" s="484" t="s">
        <v>308</v>
      </c>
      <c r="B37" s="488"/>
      <c r="C37" s="488"/>
      <c r="D37" s="488"/>
      <c r="E37" s="488"/>
    </row>
    <row r="38" spans="1:5" ht="12" customHeight="1" x14ac:dyDescent="0.2">
      <c r="A38" s="484"/>
      <c r="B38" s="488"/>
      <c r="C38" s="488"/>
      <c r="D38" s="488"/>
      <c r="E38" s="488"/>
    </row>
    <row r="39" spans="1:5" ht="12" customHeight="1" x14ac:dyDescent="0.2"/>
  </sheetData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10.1</vt:lpstr>
      <vt:lpstr>10.2-4</vt:lpstr>
      <vt:lpstr>10.5</vt:lpstr>
      <vt:lpstr>10.6-7</vt:lpstr>
      <vt:lpstr>10.8-9</vt:lpstr>
      <vt:lpstr>10.10</vt:lpstr>
      <vt:lpstr>10.11</vt:lpstr>
      <vt:lpstr>10.12-13</vt:lpstr>
      <vt:lpstr>10.14</vt:lpstr>
      <vt:lpstr>10.15</vt:lpstr>
      <vt:lpstr>10.16-17</vt:lpstr>
      <vt:lpstr>10.18-19</vt:lpstr>
      <vt:lpstr>'10.10'!Área_de_impresión</vt:lpstr>
      <vt:lpstr>'10.11'!Área_de_impresión</vt:lpstr>
      <vt:lpstr>'10.12-13'!Área_de_impresión</vt:lpstr>
      <vt:lpstr>'10.14'!Área_de_impresión</vt:lpstr>
      <vt:lpstr>'10.15'!Área_de_impresión</vt:lpstr>
      <vt:lpstr>'10.16-17'!Área_de_impresión</vt:lpstr>
      <vt:lpstr>'10.18-19'!Área_de_impresión</vt:lpstr>
      <vt:lpstr>'10.2-4'!Área_de_impresión</vt:lpstr>
      <vt:lpstr>'10.5'!Área_de_impresión</vt:lpstr>
      <vt:lpstr>'10.6-7'!Área_de_impresión</vt:lpstr>
      <vt:lpstr>'10.8-9'!Área_de_impresión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ANAYS JIMENEZ</dc:creator>
  <cp:lastModifiedBy>Evelyn</cp:lastModifiedBy>
  <cp:lastPrinted>2024-11-08T12:35:11Z</cp:lastPrinted>
  <dcterms:created xsi:type="dcterms:W3CDTF">2004-08-09T22:11:42Z</dcterms:created>
  <dcterms:modified xsi:type="dcterms:W3CDTF">2024-11-08T13:16:54Z</dcterms:modified>
</cp:coreProperties>
</file>