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elodys\Documents\1. Projects\PARETO - Department of Energy\Code Updates\GIT Tracked Folder\project-pareto\pareto\case_studies\"/>
    </mc:Choice>
  </mc:AlternateContent>
  <xr:revisionPtr revIDLastSave="0" documentId="13_ncr:1_{E79AD3A0-B4CF-4BFB-A82C-5D259257AE64}" xr6:coauthVersionLast="47" xr6:coauthVersionMax="47" xr10:uidLastSave="{00000000-0000-0000-0000-000000000000}"/>
  <bookViews>
    <workbookView xWindow="-14505" yWindow="-18120" windowWidth="29040" windowHeight="17640" tabRatio="834" firstSheet="63" activeTab="69" xr2:uid="{FB8C51AB-905F-4544-9E4B-1F4384FA855C}"/>
  </bookViews>
  <sheets>
    <sheet name="Overview" sheetId="33" r:id="rId1"/>
    <sheet name="Schematic" sheetId="82" r:id="rId2"/>
    <sheet name="Units" sheetId="104" r:id="rId3"/>
    <sheet name="ProductionPads" sheetId="1" r:id="rId4"/>
    <sheet name="ProductionTanks" sheetId="34" state="hidden" r:id="rId5"/>
    <sheet name="CompletionsPads" sheetId="3" r:id="rId6"/>
    <sheet name="SWDSites" sheetId="4" r:id="rId7"/>
    <sheet name="FreshwaterSources" sheetId="35" r:id="rId8"/>
    <sheet name="StorageSites" sheetId="36" r:id="rId9"/>
    <sheet name="TreatmentSites" sheetId="37" r:id="rId10"/>
    <sheet name="TreatmentTechnologies" sheetId="105" r:id="rId11"/>
    <sheet name="ReuseOptions" sheetId="38" r:id="rId12"/>
    <sheet name="NetworkNodes" sheetId="39" r:id="rId13"/>
    <sheet name="PipelineDiameters" sheetId="53" r:id="rId14"/>
    <sheet name="StorageCapacities" sheetId="54" r:id="rId15"/>
    <sheet name="TreatmentCapacities" sheetId="86" r:id="rId16"/>
    <sheet name="InjectionCapacities" sheetId="55" r:id="rId17"/>
    <sheet name="PNA" sheetId="56" r:id="rId18"/>
    <sheet name="CNA" sheetId="57" r:id="rId19"/>
    <sheet name="CCA" sheetId="73" r:id="rId20"/>
    <sheet name="NNA" sheetId="58" r:id="rId21"/>
    <sheet name="NCA" sheetId="59" r:id="rId22"/>
    <sheet name="NKA" sheetId="60" r:id="rId23"/>
    <sheet name="NRA" sheetId="61" r:id="rId24"/>
    <sheet name="NSA" sheetId="76" r:id="rId25"/>
    <sheet name="SNA" sheetId="77" r:id="rId26"/>
    <sheet name="FCA" sheetId="41" r:id="rId27"/>
    <sheet name="FRA" sheetId="114" r:id="rId28"/>
    <sheet name="RCA" sheetId="83" r:id="rId29"/>
    <sheet name="RSA" sheetId="109" r:id="rId30"/>
    <sheet name="SCA" sheetId="108" r:id="rId31"/>
    <sheet name="RNA" sheetId="62" r:id="rId32"/>
    <sheet name="PCT" sheetId="42" r:id="rId33"/>
    <sheet name="FCT" sheetId="70" r:id="rId34"/>
    <sheet name="PKT" sheetId="43" r:id="rId35"/>
    <sheet name="CKT" sheetId="44" r:id="rId36"/>
    <sheet name="CCT" sheetId="74" r:id="rId37"/>
    <sheet name="CST" sheetId="64" r:id="rId38"/>
    <sheet name="CompletionsDemand" sheetId="8" r:id="rId39"/>
    <sheet name="PadRates" sheetId="65" r:id="rId40"/>
    <sheet name="FlowbackRates" sheetId="75" r:id="rId41"/>
    <sheet name="InitialPipelineCapacity" sheetId="66" r:id="rId42"/>
    <sheet name="InitialDisposalCapacity" sheetId="46" r:id="rId43"/>
    <sheet name="InitialStorageCapacity" sheetId="80" r:id="rId44"/>
    <sheet name="InitialTreatmentCapacity" sheetId="67" r:id="rId45"/>
    <sheet name="FreshwaterSourcingAvailability" sheetId="47" r:id="rId46"/>
    <sheet name="CompletionsPadStorage" sheetId="72" r:id="rId47"/>
    <sheet name="PadOffloadingCapacity" sheetId="48" r:id="rId48"/>
    <sheet name="NodeCapacities" sheetId="102" r:id="rId49"/>
    <sheet name="DisposalOperatingCapacity" sheetId="110" r:id="rId50"/>
    <sheet name="DisposalOperationalCost" sheetId="49" r:id="rId51"/>
    <sheet name="TreatmentOperationalCost" sheetId="68" r:id="rId52"/>
    <sheet name="ReuseOperationalCost" sheetId="50" r:id="rId53"/>
    <sheet name="PipelineOperationalCost" sheetId="69" r:id="rId54"/>
    <sheet name="FreshSourcingCost" sheetId="52" r:id="rId55"/>
    <sheet name="TruckingHourlyCost" sheetId="71" r:id="rId56"/>
    <sheet name="TruckingTime" sheetId="7" r:id="rId57"/>
    <sheet name="DisposalExpansionCost" sheetId="90" r:id="rId58"/>
    <sheet name="DisposalCapacityIncrements" sheetId="79" r:id="rId59"/>
    <sheet name="StorageExpansionCost" sheetId="91" r:id="rId60"/>
    <sheet name="StorageCapacityIncrements" sheetId="81" r:id="rId61"/>
    <sheet name="TreatmentExpansionCost" sheetId="92" r:id="rId62"/>
    <sheet name="TreatmentCapacityIncrements" sheetId="87" r:id="rId63"/>
    <sheet name="PipelineCapexDistanceBased" sheetId="89" r:id="rId64"/>
    <sheet name="PipelineExpansionDistance" sheetId="97" r:id="rId65"/>
    <sheet name="PipelineCapexCapacityBased" sheetId="98" r:id="rId66"/>
    <sheet name="PipelineCapacityIncrements" sheetId="96" r:id="rId67"/>
    <sheet name="PipelineDiameterValues" sheetId="78" r:id="rId68"/>
    <sheet name="TreatmentEfficiency" sheetId="85" r:id="rId69"/>
    <sheet name="TreatmentMaxQuality" sheetId="115" r:id="rId70"/>
    <sheet name="DesalinationTechnologies" sheetId="111" r:id="rId71"/>
    <sheet name="DesalinationSites" sheetId="112" r:id="rId72"/>
    <sheet name="CompletionsPadOutsideSystem" sheetId="113" r:id="rId73"/>
    <sheet name="Hydraulics" sheetId="93" r:id="rId74"/>
    <sheet name="Economics" sheetId="95" r:id="rId75"/>
    <sheet name="PadWaterQuality" sheetId="99" r:id="rId76"/>
    <sheet name="StorageInitialWaterQuality" sheetId="100" r:id="rId77"/>
    <sheet name="PadStorageInitialWaterQuality" sheetId="101" r:id="rId78"/>
  </sheets>
  <externalReferences>
    <externalReference r:id="rId79"/>
  </externalReferences>
  <definedNames>
    <definedName name="_xlnm._FilterDatabase" localSheetId="64" hidden="1">#REF!</definedName>
    <definedName name="_xlnm.Extract" localSheetId="64">PipelineExpansionDistance!#REF!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65" l="1"/>
  <c r="W3" i="75" l="1"/>
  <c r="A1" i="100"/>
  <c r="A1" i="99"/>
  <c r="A1" i="96"/>
  <c r="A1" i="98"/>
  <c r="I7" i="97"/>
  <c r="A1" i="97"/>
  <c r="A1" i="89"/>
  <c r="A1" i="81"/>
  <c r="A1" i="91"/>
  <c r="A1" i="79"/>
  <c r="A1" i="90"/>
  <c r="A1" i="69"/>
  <c r="A1" i="87"/>
  <c r="A1" i="92"/>
  <c r="A1" i="68"/>
  <c r="A1" i="110"/>
  <c r="A1" i="66"/>
  <c r="A1" i="8"/>
  <c r="AE3" i="75"/>
  <c r="BA6" i="65"/>
  <c r="AZ5" i="65"/>
  <c r="AW5" i="65"/>
  <c r="AU5" i="65"/>
  <c r="AT5" i="65"/>
  <c r="AR5" i="65"/>
  <c r="AO5" i="65"/>
  <c r="AM5" i="65"/>
  <c r="AL5" i="65"/>
  <c r="AJ5" i="65"/>
  <c r="AG5" i="65"/>
  <c r="AE5" i="65"/>
  <c r="AD5" i="65"/>
  <c r="AB5" i="65"/>
  <c r="Y5" i="65"/>
  <c r="W5" i="65"/>
  <c r="V5" i="65"/>
  <c r="T5" i="65"/>
  <c r="Q5" i="65"/>
  <c r="O5" i="65"/>
  <c r="N5" i="65"/>
  <c r="L5" i="65"/>
  <c r="I5" i="65"/>
  <c r="G5" i="65"/>
  <c r="F5" i="65"/>
  <c r="D5" i="65"/>
  <c r="B5" i="65"/>
  <c r="AV5" i="65" s="1"/>
  <c r="AC4" i="65"/>
  <c r="U4" i="65"/>
  <c r="M4" i="65"/>
  <c r="E4" i="65"/>
  <c r="B4" i="65"/>
  <c r="AZ4" i="65" s="1"/>
  <c r="AZ3" i="65"/>
  <c r="AW3" i="65"/>
  <c r="AU3" i="65"/>
  <c r="AT3" i="65"/>
  <c r="AR3" i="65"/>
  <c r="AO3" i="65"/>
  <c r="AM3" i="65"/>
  <c r="AL3" i="65"/>
  <c r="AJ3" i="65"/>
  <c r="AG3" i="65"/>
  <c r="AE3" i="65"/>
  <c r="AD3" i="65"/>
  <c r="AB3" i="65"/>
  <c r="Y3" i="65"/>
  <c r="W3" i="65"/>
  <c r="V3" i="65"/>
  <c r="T3" i="65"/>
  <c r="Q3" i="65"/>
  <c r="O3" i="65"/>
  <c r="N3" i="65"/>
  <c r="L3" i="65"/>
  <c r="I3" i="65"/>
  <c r="G3" i="65"/>
  <c r="F3" i="65"/>
  <c r="D3" i="65"/>
  <c r="B3" i="65"/>
  <c r="AV3" i="65" s="1"/>
  <c r="AM3" i="75" l="1"/>
  <c r="AU3" i="75"/>
  <c r="O3" i="75"/>
  <c r="Q3" i="75"/>
  <c r="R3" i="75"/>
  <c r="BA3" i="75"/>
  <c r="V3" i="75"/>
  <c r="AD3" i="75"/>
  <c r="AL3" i="75"/>
  <c r="AT3" i="75"/>
  <c r="AV3" i="75"/>
  <c r="AX3" i="75"/>
  <c r="P3" i="75"/>
  <c r="AF3" i="75"/>
  <c r="AW3" i="75"/>
  <c r="AP3" i="75"/>
  <c r="S3" i="75"/>
  <c r="AA3" i="75"/>
  <c r="AI3" i="75"/>
  <c r="AQ3" i="75"/>
  <c r="AY3" i="75"/>
  <c r="X3" i="75"/>
  <c r="Y3" i="75"/>
  <c r="AO3" i="75"/>
  <c r="Z3" i="75"/>
  <c r="T3" i="75"/>
  <c r="AB3" i="75"/>
  <c r="AJ3" i="75"/>
  <c r="AR3" i="75"/>
  <c r="AZ3" i="75"/>
  <c r="AN3" i="75"/>
  <c r="AG3" i="75"/>
  <c r="AH3" i="75"/>
  <c r="U3" i="75"/>
  <c r="AC3" i="75"/>
  <c r="AK3" i="75"/>
  <c r="AS3" i="75"/>
  <c r="M6" i="65"/>
  <c r="AC6" i="65"/>
  <c r="AK6" i="65"/>
  <c r="J3" i="65"/>
  <c r="R3" i="65"/>
  <c r="AH3" i="65"/>
  <c r="AP3" i="65"/>
  <c r="AX3" i="65"/>
  <c r="F4" i="65"/>
  <c r="N4" i="65"/>
  <c r="V4" i="65"/>
  <c r="AD4" i="65"/>
  <c r="AL4" i="65"/>
  <c r="AT4" i="65"/>
  <c r="J5" i="65"/>
  <c r="R5" i="65"/>
  <c r="Z5" i="65"/>
  <c r="AH5" i="65"/>
  <c r="AP5" i="65"/>
  <c r="AX5" i="65"/>
  <c r="F6" i="65"/>
  <c r="N6" i="65"/>
  <c r="V6" i="65"/>
  <c r="AD6" i="65"/>
  <c r="AL6" i="65"/>
  <c r="AT6" i="65"/>
  <c r="AK4" i="65"/>
  <c r="AS4" i="65"/>
  <c r="BA4" i="65"/>
  <c r="E6" i="65"/>
  <c r="U6" i="65"/>
  <c r="AS6" i="65"/>
  <c r="Z3" i="65"/>
  <c r="C3" i="65"/>
  <c r="K3" i="65"/>
  <c r="S3" i="65"/>
  <c r="AA3" i="65"/>
  <c r="AI3" i="65"/>
  <c r="AQ3" i="65"/>
  <c r="AY3" i="65"/>
  <c r="G4" i="65"/>
  <c r="O4" i="65"/>
  <c r="W4" i="65"/>
  <c r="AE4" i="65"/>
  <c r="AM4" i="65"/>
  <c r="AU4" i="65"/>
  <c r="C5" i="65"/>
  <c r="K5" i="65"/>
  <c r="S5" i="65"/>
  <c r="AA5" i="65"/>
  <c r="AI5" i="65"/>
  <c r="AQ5" i="65"/>
  <c r="AY5" i="65"/>
  <c r="G6" i="65"/>
  <c r="O6" i="65"/>
  <c r="W6" i="65"/>
  <c r="AE6" i="65"/>
  <c r="AM6" i="65"/>
  <c r="AU6" i="65"/>
  <c r="AV6" i="65"/>
  <c r="H4" i="65"/>
  <c r="P4" i="65"/>
  <c r="X4" i="65"/>
  <c r="AF4" i="65"/>
  <c r="AN4" i="65"/>
  <c r="AV4" i="65"/>
  <c r="H6" i="65"/>
  <c r="P6" i="65"/>
  <c r="X6" i="65"/>
  <c r="AF6" i="65"/>
  <c r="AN6" i="65"/>
  <c r="E3" i="65"/>
  <c r="M3" i="65"/>
  <c r="U3" i="65"/>
  <c r="AC3" i="65"/>
  <c r="AK3" i="65"/>
  <c r="AS3" i="65"/>
  <c r="BA3" i="65"/>
  <c r="I4" i="65"/>
  <c r="Q4" i="65"/>
  <c r="Y4" i="65"/>
  <c r="AG4" i="65"/>
  <c r="AO4" i="65"/>
  <c r="AW4" i="65"/>
  <c r="E5" i="65"/>
  <c r="M5" i="65"/>
  <c r="U5" i="65"/>
  <c r="AC5" i="65"/>
  <c r="AK5" i="65"/>
  <c r="AS5" i="65"/>
  <c r="BA5" i="65"/>
  <c r="I6" i="65"/>
  <c r="Q6" i="65"/>
  <c r="Y6" i="65"/>
  <c r="AG6" i="65"/>
  <c r="AO6" i="65"/>
  <c r="AW6" i="65"/>
  <c r="J4" i="65"/>
  <c r="R4" i="65"/>
  <c r="Z4" i="65"/>
  <c r="AH4" i="65"/>
  <c r="AP4" i="65"/>
  <c r="AX4" i="65"/>
  <c r="J6" i="65"/>
  <c r="R6" i="65"/>
  <c r="Z6" i="65"/>
  <c r="AH6" i="65"/>
  <c r="AP6" i="65"/>
  <c r="AX6" i="65"/>
  <c r="S4" i="65"/>
  <c r="AY6" i="65"/>
  <c r="C4" i="65"/>
  <c r="K4" i="65"/>
  <c r="AA4" i="65"/>
  <c r="AI4" i="65"/>
  <c r="AQ4" i="65"/>
  <c r="AY4" i="65"/>
  <c r="C6" i="65"/>
  <c r="K6" i="65"/>
  <c r="S6" i="65"/>
  <c r="AA6" i="65"/>
  <c r="AI6" i="65"/>
  <c r="AQ6" i="65"/>
  <c r="H3" i="65"/>
  <c r="P3" i="65"/>
  <c r="X3" i="65"/>
  <c r="AF3" i="65"/>
  <c r="AN3" i="65"/>
  <c r="D4" i="65"/>
  <c r="L4" i="65"/>
  <c r="T4" i="65"/>
  <c r="AB4" i="65"/>
  <c r="AJ4" i="65"/>
  <c r="AR4" i="65"/>
  <c r="H5" i="65"/>
  <c r="P5" i="65"/>
  <c r="X5" i="65"/>
  <c r="AF5" i="65"/>
  <c r="AN5" i="65"/>
  <c r="D6" i="65"/>
  <c r="L6" i="65"/>
  <c r="T6" i="65"/>
  <c r="AB6" i="65"/>
  <c r="AJ6" i="65"/>
  <c r="AR6" i="65"/>
  <c r="AZ6" i="65"/>
</calcChain>
</file>

<file path=xl/sharedStrings.xml><?xml version="1.0" encoding="utf-8"?>
<sst xmlns="http://schemas.openxmlformats.org/spreadsheetml/2006/main" count="1300" uniqueCount="277">
  <si>
    <t>List of all Production Pad Identifiers [-]</t>
  </si>
  <si>
    <t>List of all Completion Pad Identifiers [-]</t>
  </si>
  <si>
    <t>List of all SWD Sites [-]</t>
  </si>
  <si>
    <t>PP02</t>
  </si>
  <si>
    <t>PP03</t>
  </si>
  <si>
    <t>CP01</t>
  </si>
  <si>
    <t>Table of Drive Times between Sites [hours]</t>
  </si>
  <si>
    <t>Data Input Spreadsheet Overview</t>
  </si>
  <si>
    <t>with any/all constraints specified to determine the best possible solution(s). Those</t>
  </si>
  <si>
    <t>solutions are then returned to the user as specific recommendations for action (e.g.</t>
  </si>
  <si>
    <t>haul 2,340 bbl of produced water from production pad A to completions pad B on</t>
  </si>
  <si>
    <t xml:space="preserve">fed into the optimization model. An advanced algorithm then considers this data along </t>
  </si>
  <si>
    <t xml:space="preserve">are intentionally kept separated within the optimization framework. </t>
  </si>
  <si>
    <t xml:space="preserve">Purpose: This data input spreadsheet collects all the case study specific data that is </t>
  </si>
  <si>
    <t>Note 1: None of this data is stored in the model permanently. The model and the data</t>
  </si>
  <si>
    <t xml:space="preserve">Note 2: Data is assumed to be deterministic initially. Eventually, users will be able </t>
  </si>
  <si>
    <t>to specify which inputs are uncertain, and the framework will aim to determine</t>
  </si>
  <si>
    <t>"robustified" recommendations that are near-optimal across a range of uncertainty</t>
  </si>
  <si>
    <t xml:space="preserve">realizations (i.e., "stochastic optimization"). </t>
  </si>
  <si>
    <t>Data Input Tabs</t>
  </si>
  <si>
    <t>Description</t>
  </si>
  <si>
    <t>Production Pads</t>
  </si>
  <si>
    <t>Completion Pads</t>
  </si>
  <si>
    <t>SWD Sites</t>
  </si>
  <si>
    <t>List of all production pads to be considered</t>
  </si>
  <si>
    <t>List of all completion pads to be considered</t>
  </si>
  <si>
    <t>List of all disposal sites to be considered</t>
  </si>
  <si>
    <t>Drive Times</t>
  </si>
  <si>
    <t>Estimated drive times between locations</t>
  </si>
  <si>
    <t>Completions Demand</t>
  </si>
  <si>
    <t>Forecasted water demand at completions sites</t>
  </si>
  <si>
    <t>Flowback Rates</t>
  </si>
  <si>
    <t>Production Rates</t>
  </si>
  <si>
    <t>Forecated production rates (post-flowback)</t>
  </si>
  <si>
    <t>Forecasted flowback rates (post-completions)</t>
  </si>
  <si>
    <t>Disposal Capacity</t>
  </si>
  <si>
    <t>Forecasted disposal capacity</t>
  </si>
  <si>
    <t>Freshwater Costs</t>
  </si>
  <si>
    <t>Cost for sourcing freshwater for frac</t>
  </si>
  <si>
    <t>Disposal Costs</t>
  </si>
  <si>
    <t>Reuse Costs</t>
  </si>
  <si>
    <t>Cost for disposing produced water</t>
  </si>
  <si>
    <t>Cost for FR/chemicals to reuse produced water</t>
  </si>
  <si>
    <t>Hauling Rates</t>
  </si>
  <si>
    <t>Cost for hauling produced water via trucks</t>
  </si>
  <si>
    <t>Transfer Lines</t>
  </si>
  <si>
    <t>Pipeline Expansion</t>
  </si>
  <si>
    <t>List of all existing water transfer lines</t>
  </si>
  <si>
    <t>Cost for installing new transfer lines</t>
  </si>
  <si>
    <t>Tuesday, March 23). See Figure 1 for a process illustration.</t>
  </si>
  <si>
    <t>Figure 1: Illustration of the optimization workflow</t>
  </si>
  <si>
    <t>K02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</si>
  <si>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</si>
  <si>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</si>
  <si>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</si>
  <si>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</si>
  <si>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</si>
  <si>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</si>
  <si>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</si>
  <si>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</si>
  <si>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</si>
  <si>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</si>
  <si>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</si>
  <si>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</si>
  <si>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</si>
  <si>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</si>
  <si>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F01</t>
  </si>
  <si>
    <t>F02</t>
  </si>
  <si>
    <t>List of all Production Tank Identifiers [-]</t>
  </si>
  <si>
    <t>List of all Freshwater Source Identifiers [-]</t>
  </si>
  <si>
    <t>List of all Storage Site Identifiers [-]</t>
  </si>
  <si>
    <t>List of all Treatment Site Identifiers [-]</t>
  </si>
  <si>
    <t>List of all Reuse Option Identifiers [-]</t>
  </si>
  <si>
    <t>List of all Network Node Identifiers [-]</t>
  </si>
  <si>
    <t>Freshwater Sources to Completions Pads Piping Arcs [-]</t>
  </si>
  <si>
    <t>Production Pads to Completions Pads Trucking Arcs [-]</t>
  </si>
  <si>
    <t>Production Pads to Disposal Sites Trucking Arcs [-]</t>
  </si>
  <si>
    <t>Completions Pads to Disposal Sites Trucking Arcs [-]</t>
  </si>
  <si>
    <t>R01</t>
  </si>
  <si>
    <t>N02</t>
  </si>
  <si>
    <t>N03</t>
  </si>
  <si>
    <t>N04</t>
  </si>
  <si>
    <t>N05</t>
  </si>
  <si>
    <t>N06</t>
  </si>
  <si>
    <t>N07</t>
  </si>
  <si>
    <t>N08</t>
  </si>
  <si>
    <t>D0</t>
  </si>
  <si>
    <t>D4</t>
  </si>
  <si>
    <t>D6</t>
  </si>
  <si>
    <t>D8</t>
  </si>
  <si>
    <t>D12</t>
  </si>
  <si>
    <t>List of all Pipeline Diameter Identifiers [-]</t>
  </si>
  <si>
    <t>List of all Storage Capacity Identifiers [-]</t>
  </si>
  <si>
    <t>List of all Injection Capacity Identifiers [-]</t>
  </si>
  <si>
    <t>I0</t>
  </si>
  <si>
    <t>Production Pads to Network Nodes Piping Arcs [-]</t>
  </si>
  <si>
    <t>Completions Pads to Network Nodes Piping Arcs [-]</t>
  </si>
  <si>
    <t>Network Nodes to Network Nodes Piping Arcs [-]</t>
  </si>
  <si>
    <t>Network Nodes to Completions Pads Piping Arcs [-]</t>
  </si>
  <si>
    <t>Network Nodes to Disposal Sites Piping Arcs [-]</t>
  </si>
  <si>
    <t>Network Nodes to Treatment Sites Piping Arcs [-]</t>
  </si>
  <si>
    <t>Treatment Sites to Network Nodes Piping Arcs [-]</t>
  </si>
  <si>
    <t>Completions Pads to Storage Sites Trucking Arcs [-]</t>
  </si>
  <si>
    <t>Freshwater Sources to Completions Pads Trucking Arcs [-]</t>
  </si>
  <si>
    <t>Completions Pads to Completions Pads Piping Arcs [-]</t>
  </si>
  <si>
    <t>Completions Pads to Completions Pads Trucking Arcs [-]</t>
  </si>
  <si>
    <t>PP04</t>
  </si>
  <si>
    <t>PP01</t>
  </si>
  <si>
    <t>K01</t>
  </si>
  <si>
    <t>N01</t>
  </si>
  <si>
    <t>N09</t>
  </si>
  <si>
    <t>N10</t>
  </si>
  <si>
    <t>N11</t>
  </si>
  <si>
    <t>Network Nodes to Storage Sites Piping Arcs [-]</t>
  </si>
  <si>
    <t>Storage Sites to Network Nodes Piping Arcs [-]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</si>
  <si>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</si>
  <si>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</si>
  <si>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</si>
  <si>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</si>
  <si>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</si>
  <si>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</si>
  <si>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</si>
  <si>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</si>
  <si>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</si>
  <si>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</si>
  <si>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</si>
  <si>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</si>
  <si>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</si>
  <si>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Table of Completions Pad Storage Capacity [bbl]</t>
  </si>
  <si>
    <t>T01</t>
  </si>
  <si>
    <t>T02</t>
  </si>
  <si>
    <t>T03</t>
  </si>
  <si>
    <t>T04</t>
  </si>
  <si>
    <t>T05</t>
  </si>
  <si>
    <t>T06</t>
  </si>
  <si>
    <t>T07</t>
  </si>
  <si>
    <t>T08</t>
  </si>
  <si>
    <t>T09</t>
  </si>
  <si>
    <t>I1</t>
  </si>
  <si>
    <t>I2</t>
  </si>
  <si>
    <t>I3</t>
  </si>
  <si>
    <t>Treatment Sites to Completions Sites Piping Arcs [-]</t>
  </si>
  <si>
    <t>Table of Treatment Efficiency [%]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</si>
  <si>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</si>
  <si>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</si>
  <si>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</si>
  <si>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</si>
  <si>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</si>
  <si>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</si>
  <si>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</si>
  <si>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</si>
  <si>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</si>
  <si>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</si>
  <si>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</si>
  <si>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</si>
  <si>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</si>
  <si>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</si>
  <si>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</si>
  <si>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</si>
  <si>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</si>
  <si>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</si>
  <si>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</si>
  <si>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</si>
  <si>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</si>
  <si>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</si>
  <si>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</si>
  <si>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</si>
  <si>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</si>
  <si>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</si>
  <si>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</si>
  <si>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</si>
  <si>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T51</t>
  </si>
  <si>
    <t>T52</t>
  </si>
  <si>
    <t>List of all Treatment Capacity Identifiers [-]</t>
  </si>
  <si>
    <t>J0</t>
  </si>
  <si>
    <t>J1</t>
  </si>
  <si>
    <t>J2</t>
  </si>
  <si>
    <t>J3</t>
  </si>
  <si>
    <t>NODES</t>
  </si>
  <si>
    <t>ProductionPads</t>
  </si>
  <si>
    <t>VALUE</t>
  </si>
  <si>
    <t>CompletionsPads</t>
  </si>
  <si>
    <t>SWDSites</t>
  </si>
  <si>
    <t>FreshwaterSources</t>
  </si>
  <si>
    <t>TreatmentSites</t>
  </si>
  <si>
    <t>NetworkNodes</t>
  </si>
  <si>
    <t>PipelineDiameters</t>
  </si>
  <si>
    <t>InjectionCapacities</t>
  </si>
  <si>
    <t>TreatmentCapacities</t>
  </si>
  <si>
    <t>Hydraulic Settings</t>
  </si>
  <si>
    <t>max_head_loss</t>
  </si>
  <si>
    <t>roughness</t>
  </si>
  <si>
    <t>value</t>
  </si>
  <si>
    <t>Table of Pipeline Diameters [inch]</t>
  </si>
  <si>
    <t>pipeline_expansion_cost</t>
  </si>
  <si>
    <t>INDEX</t>
  </si>
  <si>
    <t>Economic Settings</t>
  </si>
  <si>
    <t>discount_rate</t>
  </si>
  <si>
    <t>CAPEX_lifetime</t>
  </si>
  <si>
    <t/>
  </si>
  <si>
    <t>TDS</t>
  </si>
  <si>
    <t>Units</t>
  </si>
  <si>
    <t>volume</t>
  </si>
  <si>
    <t>=</t>
  </si>
  <si>
    <t>42 gallons</t>
  </si>
  <si>
    <t>distance</t>
  </si>
  <si>
    <t>mile</t>
  </si>
  <si>
    <t>kmeter</t>
  </si>
  <si>
    <t>1000 m</t>
  </si>
  <si>
    <t>diameter</t>
  </si>
  <si>
    <t>inch</t>
  </si>
  <si>
    <t>concentration</t>
  </si>
  <si>
    <t>mg/liter</t>
  </si>
  <si>
    <t>ppm</t>
  </si>
  <si>
    <t>currency</t>
  </si>
  <si>
    <t>USD</t>
  </si>
  <si>
    <t>kUSD</t>
  </si>
  <si>
    <t>1000 USD</t>
  </si>
  <si>
    <t>time</t>
  </si>
  <si>
    <t>day</t>
  </si>
  <si>
    <t>decision_period</t>
  </si>
  <si>
    <t>decision period</t>
  </si>
  <si>
    <t>week</t>
  </si>
  <si>
    <t>fortnight</t>
  </si>
  <si>
    <t>2 weeks</t>
  </si>
  <si>
    <t>month</t>
  </si>
  <si>
    <t>30.44 days</t>
  </si>
  <si>
    <t>foot</t>
  </si>
  <si>
    <t>cm</t>
  </si>
  <si>
    <t>kg/liter</t>
  </si>
  <si>
    <t>meter</t>
  </si>
  <si>
    <t>Unit Description</t>
  </si>
  <si>
    <t>Unit Relationships</t>
  </si>
  <si>
    <t>bbl</t>
  </si>
  <si>
    <t xml:space="preserve">Volume units are used to represent water flows (e.g. bbl/day), flow capacities, storage capacity, costs etc. </t>
  </si>
  <si>
    <t>kbbl</t>
  </si>
  <si>
    <t>1000 bbl</t>
  </si>
  <si>
    <t>Distance units are used for defining lengths of pipelines and pipeline expansion costs</t>
  </si>
  <si>
    <t>This unit applies to diameter of pipelines and pipeline expansion costs</t>
  </si>
  <si>
    <t>Concentration unit defines water quality (e.g., TDS concentration)</t>
  </si>
  <si>
    <t>Currency unit defines costs</t>
  </si>
  <si>
    <t>Time units refers to input data relative to time (e.g., water flows in bbl/day)</t>
  </si>
  <si>
    <t>The decision period is the amount of time in a single decision period or discretization (e.g., T01 is 1 week)</t>
  </si>
  <si>
    <t>S02</t>
  </si>
  <si>
    <t>R02</t>
  </si>
  <si>
    <t>CB</t>
  </si>
  <si>
    <t>CB-EV</t>
  </si>
  <si>
    <t>List of all Treatment Technology Identifiers [-]</t>
  </si>
  <si>
    <t>MVC</t>
  </si>
  <si>
    <t>MD</t>
  </si>
  <si>
    <t>OARO</t>
  </si>
  <si>
    <t>C0</t>
  </si>
  <si>
    <t>C1</t>
  </si>
  <si>
    <t>C2</t>
  </si>
  <si>
    <t>C3</t>
  </si>
  <si>
    <t>StorageSites</t>
  </si>
  <si>
    <t>Treatment Sites to Storage Sites Piping Arcs [-]</t>
  </si>
  <si>
    <t>Storage Sites to Completions Piping Arcs [-]</t>
  </si>
  <si>
    <t>Table of Pad Offloading Capacity [bbl/day]</t>
  </si>
  <si>
    <t>Table of Production Rate Forecasts by Pads [bbl/day]</t>
  </si>
  <si>
    <t>Table of Flowback Rate Forecasts by Pads [bbl/day]</t>
  </si>
  <si>
    <t>Table of Freshwater Sourcing Availability [bbl/day]</t>
  </si>
  <si>
    <t>Table of Initial Treatment Capacity [bbl/day]</t>
  </si>
  <si>
    <t>Table of Node Capacity [bbl/day] * absence of node or empty cell signifies no max capacity</t>
  </si>
  <si>
    <t>Table of Disposal Operational Cost [$/bbl]</t>
  </si>
  <si>
    <t>Table of Reuse Operational Cost [$/bbl]</t>
  </si>
  <si>
    <t>Table of Freshwater Sourcing Cost [$/bbl]</t>
  </si>
  <si>
    <t>Table of Trucking Hourly Cost [$/hour]</t>
  </si>
  <si>
    <t>Table of Initial Disposal Capacity [bbl/day]</t>
  </si>
  <si>
    <t>Table of Initial Storage Capacity [bbl]</t>
  </si>
  <si>
    <t>TreatmentTechnologies</t>
  </si>
  <si>
    <t>StorageCapacities</t>
  </si>
  <si>
    <t>Table with Indication  if the treatment technology is for desalination</t>
  </si>
  <si>
    <t>Table with Indication if the treatment site is for desalination technologies (1) or non-desalination technologies (0)</t>
  </si>
  <si>
    <t>Pads</t>
  </si>
  <si>
    <t>Initial Water Quality at Completions Pad Storage (mg/L)</t>
  </si>
  <si>
    <t>Table with Indication  if the Completions Pad is Outside of the 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</si>
</sst>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"/>
    <numFmt numFmtId="165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43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43" fontId="8" fillId="0" borderId="0" applyFont="0" applyFill="0" applyBorder="0" applyAlignment="0" applyProtection="0"/>
  </cellStyleXfs>
  <cellXfs count="96">
    <xf numFmtId="0" fontId="0" fillId="0" borderId="0" xfId="0"/>
    <xf numFmtId="0" fontId="1" fillId="0" borderId="0" xfId="0" applyFont="1"/>
    <xf numFmtId="0" fontId="3" fillId="3" borderId="4" xfId="0" applyFont="1" applyFill="1" applyBorder="1"/>
    <xf numFmtId="0" fontId="3" fillId="3" borderId="5" xfId="0" applyFont="1" applyFill="1" applyBorder="1"/>
    <xf numFmtId="0" fontId="3" fillId="2" borderId="0" xfId="0" applyFont="1" applyFill="1"/>
    <xf numFmtId="0" fontId="3" fillId="3" borderId="6" xfId="0" applyFont="1" applyFill="1" applyBorder="1"/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4" fillId="3" borderId="0" xfId="0" applyFont="1" applyFill="1"/>
    <xf numFmtId="0" fontId="0" fillId="3" borderId="0" xfId="0" applyFill="1"/>
    <xf numFmtId="0" fontId="0" fillId="3" borderId="1" xfId="0" applyFill="1" applyBorder="1"/>
    <xf numFmtId="0" fontId="5" fillId="3" borderId="0" xfId="0" applyFont="1" applyFill="1"/>
    <xf numFmtId="0" fontId="6" fillId="3" borderId="0" xfId="1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3" xfId="0" applyFill="1" applyBorder="1"/>
    <xf numFmtId="0" fontId="7" fillId="0" borderId="0" xfId="0" applyFont="1"/>
    <xf numFmtId="0" fontId="3" fillId="3" borderId="1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3" borderId="1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3" fontId="1" fillId="3" borderId="0" xfId="0" applyNumberFormat="1" applyFont="1" applyFill="1" applyAlignment="1">
      <alignment horizontal="center"/>
    </xf>
    <xf numFmtId="3" fontId="1" fillId="3" borderId="1" xfId="0" applyNumberFormat="1" applyFont="1" applyFill="1" applyBorder="1" applyAlignment="1">
      <alignment horizontal="center"/>
    </xf>
    <xf numFmtId="3" fontId="1" fillId="3" borderId="3" xfId="0" applyNumberFormat="1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1" applyFill="1" applyBorder="1"/>
    <xf numFmtId="4" fontId="1" fillId="3" borderId="3" xfId="0" applyNumberFormat="1" applyFont="1" applyFill="1" applyBorder="1" applyAlignment="1">
      <alignment horizontal="center"/>
    </xf>
    <xf numFmtId="4" fontId="1" fillId="3" borderId="1" xfId="0" applyNumberFormat="1" applyFont="1" applyFill="1" applyBorder="1" applyAlignment="1">
      <alignment horizontal="center"/>
    </xf>
    <xf numFmtId="0" fontId="1" fillId="3" borderId="1" xfId="0" applyFont="1" applyFill="1" applyBorder="1"/>
    <xf numFmtId="0" fontId="1" fillId="3" borderId="2" xfId="0" applyFont="1" applyFill="1" applyBorder="1"/>
    <xf numFmtId="0" fontId="1" fillId="3" borderId="3" xfId="0" applyFont="1" applyFill="1" applyBorder="1"/>
    <xf numFmtId="0" fontId="3" fillId="3" borderId="16" xfId="0" applyFont="1" applyFill="1" applyBorder="1" applyAlignment="1">
      <alignment horizontal="center"/>
    </xf>
    <xf numFmtId="0" fontId="3" fillId="3" borderId="17" xfId="0" applyFont="1" applyFill="1" applyBorder="1" applyAlignment="1">
      <alignment horizontal="center"/>
    </xf>
    <xf numFmtId="43" fontId="1" fillId="3" borderId="14" xfId="2" applyFont="1" applyFill="1" applyBorder="1" applyAlignment="1">
      <alignment horizontal="center"/>
    </xf>
    <xf numFmtId="43" fontId="1" fillId="3" borderId="18" xfId="2" applyFont="1" applyFill="1" applyBorder="1" applyAlignment="1">
      <alignment horizontal="center"/>
    </xf>
    <xf numFmtId="0" fontId="3" fillId="3" borderId="19" xfId="0" applyFont="1" applyFill="1" applyBorder="1" applyAlignment="1">
      <alignment horizontal="center"/>
    </xf>
    <xf numFmtId="43" fontId="1" fillId="3" borderId="20" xfId="2" applyFont="1" applyFill="1" applyBorder="1" applyAlignment="1">
      <alignment horizontal="center"/>
    </xf>
    <xf numFmtId="0" fontId="1" fillId="4" borderId="22" xfId="0" applyFont="1" applyFill="1" applyBorder="1" applyAlignment="1">
      <alignment horizontal="center"/>
    </xf>
    <xf numFmtId="0" fontId="1" fillId="4" borderId="23" xfId="0" applyFont="1" applyFill="1" applyBorder="1" applyAlignment="1">
      <alignment horizontal="center"/>
    </xf>
    <xf numFmtId="0" fontId="1" fillId="4" borderId="24" xfId="0" applyFont="1" applyFill="1" applyBorder="1" applyAlignment="1">
      <alignment horizontal="center"/>
    </xf>
    <xf numFmtId="0" fontId="1" fillId="4" borderId="25" xfId="0" applyFont="1" applyFill="1" applyBorder="1" applyAlignment="1">
      <alignment horizontal="center"/>
    </xf>
    <xf numFmtId="0" fontId="1" fillId="4" borderId="0" xfId="0" quotePrefix="1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26" xfId="0" applyFont="1" applyFill="1" applyBorder="1" applyAlignment="1">
      <alignment horizontal="center"/>
    </xf>
    <xf numFmtId="0" fontId="1" fillId="4" borderId="15" xfId="0" applyFont="1" applyFill="1" applyBorder="1" applyAlignment="1">
      <alignment horizontal="center"/>
    </xf>
    <xf numFmtId="0" fontId="1" fillId="4" borderId="25" xfId="0" applyFont="1" applyFill="1" applyBorder="1"/>
    <xf numFmtId="0" fontId="1" fillId="4" borderId="0" xfId="0" applyFont="1" applyFill="1"/>
    <xf numFmtId="0" fontId="1" fillId="4" borderId="26" xfId="0" applyFont="1" applyFill="1" applyBorder="1"/>
    <xf numFmtId="0" fontId="1" fillId="4" borderId="15" xfId="0" applyFont="1" applyFill="1" applyBorder="1"/>
    <xf numFmtId="0" fontId="1" fillId="4" borderId="27" xfId="0" applyFont="1" applyFill="1" applyBorder="1" applyAlignment="1">
      <alignment horizontal="center"/>
    </xf>
    <xf numFmtId="0" fontId="1" fillId="4" borderId="28" xfId="0" quotePrefix="1" applyFont="1" applyFill="1" applyBorder="1" applyAlignment="1">
      <alignment horizontal="center"/>
    </xf>
    <xf numFmtId="0" fontId="1" fillId="4" borderId="29" xfId="0" applyFont="1" applyFill="1" applyBorder="1" applyAlignment="1">
      <alignment horizontal="center"/>
    </xf>
    <xf numFmtId="0" fontId="1" fillId="4" borderId="30" xfId="0" applyFont="1" applyFill="1" applyBorder="1"/>
    <xf numFmtId="0" fontId="1" fillId="4" borderId="28" xfId="0" applyFont="1" applyFill="1" applyBorder="1" applyAlignment="1">
      <alignment horizontal="center"/>
    </xf>
    <xf numFmtId="0" fontId="3" fillId="4" borderId="23" xfId="0" applyFont="1" applyFill="1" applyBorder="1" applyAlignment="1">
      <alignment horizontal="left"/>
    </xf>
    <xf numFmtId="0" fontId="3" fillId="4" borderId="21" xfId="0" applyFont="1" applyFill="1" applyBorder="1" applyAlignment="1">
      <alignment horizontal="left"/>
    </xf>
    <xf numFmtId="0" fontId="1" fillId="3" borderId="18" xfId="0" applyFont="1" applyFill="1" applyBorder="1" applyAlignment="1">
      <alignment horizontal="center"/>
    </xf>
    <xf numFmtId="0" fontId="1" fillId="3" borderId="3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3" fontId="3" fillId="0" borderId="0" xfId="0" applyNumberFormat="1" applyFont="1" applyAlignment="1">
      <alignment horizontal="center"/>
    </xf>
    <xf numFmtId="3" fontId="1" fillId="0" borderId="0" xfId="0" applyNumberFormat="1" applyFont="1" applyAlignment="1">
      <alignment horizontal="center"/>
    </xf>
    <xf numFmtId="0" fontId="3" fillId="3" borderId="32" xfId="0" applyFont="1" applyFill="1" applyBorder="1" applyAlignment="1">
      <alignment horizontal="center"/>
    </xf>
    <xf numFmtId="165" fontId="1" fillId="0" borderId="0" xfId="2" applyNumberFormat="1" applyFont="1" applyAlignment="1">
      <alignment horizontal="center"/>
    </xf>
    <xf numFmtId="0" fontId="3" fillId="3" borderId="33" xfId="0" applyFont="1" applyFill="1" applyBorder="1" applyAlignment="1">
      <alignment horizontal="center"/>
    </xf>
    <xf numFmtId="3" fontId="1" fillId="3" borderId="2" xfId="0" applyNumberFormat="1" applyFont="1" applyFill="1" applyBorder="1" applyAlignment="1">
      <alignment horizontal="center"/>
    </xf>
    <xf numFmtId="0" fontId="3" fillId="3" borderId="34" xfId="0" applyFont="1" applyFill="1" applyBorder="1" applyAlignment="1">
      <alignment horizontal="center"/>
    </xf>
    <xf numFmtId="3" fontId="1" fillId="3" borderId="35" xfId="0" applyNumberFormat="1" applyFont="1" applyFill="1" applyBorder="1" applyAlignment="1">
      <alignment horizontal="center"/>
    </xf>
    <xf numFmtId="3" fontId="1" fillId="3" borderId="36" xfId="0" applyNumberFormat="1" applyFont="1" applyFill="1" applyBorder="1" applyAlignment="1">
      <alignment horizontal="center"/>
    </xf>
    <xf numFmtId="3" fontId="1" fillId="3" borderId="37" xfId="0" applyNumberFormat="1" applyFont="1" applyFill="1" applyBorder="1" applyAlignment="1">
      <alignment horizontal="center"/>
    </xf>
    <xf numFmtId="3" fontId="1" fillId="3" borderId="38" xfId="0" applyNumberFormat="1" applyFont="1" applyFill="1" applyBorder="1" applyAlignment="1">
      <alignment horizontal="center"/>
    </xf>
    <xf numFmtId="0" fontId="3" fillId="3" borderId="39" xfId="0" applyFont="1" applyFill="1" applyBorder="1" applyAlignment="1">
      <alignment horizontal="center"/>
    </xf>
    <xf numFmtId="3" fontId="1" fillId="3" borderId="31" xfId="0" applyNumberFormat="1" applyFont="1" applyFill="1" applyBorder="1" applyAlignment="1">
      <alignment horizontal="center"/>
    </xf>
    <xf numFmtId="3" fontId="1" fillId="3" borderId="40" xfId="0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164" fontId="1" fillId="3" borderId="0" xfId="0" applyNumberFormat="1" applyFont="1" applyFill="1" applyAlignment="1">
      <alignment horizontal="center"/>
    </xf>
    <xf numFmtId="0" fontId="1" fillId="3" borderId="0" xfId="0" applyFont="1" applyFill="1"/>
    <xf numFmtId="3" fontId="3" fillId="3" borderId="26" xfId="0" applyNumberFormat="1" applyFont="1" applyFill="1" applyBorder="1" applyAlignment="1">
      <alignment horizontal="center"/>
    </xf>
    <xf numFmtId="0" fontId="3" fillId="3" borderId="41" xfId="0" applyFont="1" applyFill="1" applyBorder="1" applyAlignment="1">
      <alignment horizontal="center"/>
    </xf>
    <xf numFmtId="3" fontId="3" fillId="3" borderId="42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43" fontId="1" fillId="3" borderId="31" xfId="2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sharedStrings" Target="sharedStrings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503714</xdr:colOff>
      <xdr:row>6</xdr:row>
      <xdr:rowOff>4946</xdr:rowOff>
    </xdr:from>
    <xdr:to>
      <xdr:col>16</xdr:col>
      <xdr:colOff>404754</xdr:colOff>
      <xdr:row>28</xdr:row>
      <xdr:rowOff>144522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7B3C07-F1EA-47EB-AEEC-96EF7CAC7D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5974" y="1113310"/>
          <a:ext cx="3166753" cy="41672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337705</xdr:colOff>
      <xdr:row>6</xdr:row>
      <xdr:rowOff>60614</xdr:rowOff>
    </xdr:from>
    <xdr:to>
      <xdr:col>30</xdr:col>
      <xdr:colOff>337350</xdr:colOff>
      <xdr:row>43</xdr:row>
      <xdr:rowOff>135923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02BA669-DEAE-4AB6-B4B0-D00D0C84B9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29591" y="1203614"/>
          <a:ext cx="16685714" cy="712380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Travis\Documents\repos\project-pareto\pareto\case_studies\input_data_generic_strategic_case_study_Treatment_Dem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Schematic"/>
      <sheetName val="Units"/>
      <sheetName val="ProductionPads"/>
      <sheetName val="ProductionTanks"/>
      <sheetName val="CompletionsPads"/>
      <sheetName val="SWDSites"/>
      <sheetName val="FreshwaterSources"/>
      <sheetName val="StorageSites"/>
      <sheetName val="TreatmentSites"/>
      <sheetName val="TreatmentTechnologies"/>
      <sheetName val="ReuseOptions"/>
      <sheetName val="NetworkNodes"/>
      <sheetName val="PipelineDiameters"/>
      <sheetName val="StorageCapacities"/>
      <sheetName val="TreatmentCapacities"/>
      <sheetName val="InjectionCapacities"/>
      <sheetName val="PNA"/>
      <sheetName val="CNA"/>
      <sheetName val="CCA"/>
      <sheetName val="NNA"/>
      <sheetName val="NCA"/>
      <sheetName val="NKA"/>
      <sheetName val="NRA"/>
      <sheetName val="NSA"/>
      <sheetName val="SNA"/>
      <sheetName val="FCA"/>
      <sheetName val="RCA"/>
      <sheetName val="RSA"/>
      <sheetName val="SCA"/>
      <sheetName val="RNA"/>
      <sheetName val="PCT"/>
      <sheetName val="FCT"/>
      <sheetName val="PKT"/>
      <sheetName val="CKT"/>
      <sheetName val="CCT"/>
      <sheetName val="CST"/>
      <sheetName val="CompletionsDemand"/>
      <sheetName val="PadRates"/>
      <sheetName val="FlowbackRates"/>
      <sheetName val="InitialPipelineCapacity"/>
      <sheetName val="InitialDisposalCapacity"/>
      <sheetName val="InitialStorageCapacity"/>
      <sheetName val="InitialTreatmentCapacity"/>
      <sheetName val="FreshwaterSourcingAvailability"/>
      <sheetName val="CompletionsPadStorage"/>
      <sheetName val="PadOffloadingCapacity"/>
      <sheetName val="NodeCapacities"/>
      <sheetName val="DisposalOperatingCapacity"/>
      <sheetName val="DisposalOperationalCost"/>
      <sheetName val="TreatmentOperationalCost"/>
      <sheetName val="ReuseOperationalCost"/>
      <sheetName val="PipelineOperationalCost"/>
      <sheetName val="FreshSourcingCost"/>
      <sheetName val="TruckingHourlyCost"/>
      <sheetName val="TruckingTime"/>
      <sheetName val="DisposalExpansionCost"/>
      <sheetName val="DisposalCapacityIncrements"/>
      <sheetName val="StorageExpansionCost"/>
      <sheetName val="StorageCapacityIncrements"/>
      <sheetName val="TreatmentExpansionCost"/>
      <sheetName val="TreatmentCapacityIncrements"/>
      <sheetName val="PipelineCapexDistanceBased"/>
      <sheetName val="PipelineExpansionDistance"/>
      <sheetName val="PipelineCapexCapacityBased"/>
      <sheetName val="PipelineCapacityIncrements"/>
      <sheetName val="PipelineDiameterValues"/>
      <sheetName val="TreatmentEfficiency"/>
      <sheetName val="DesalinationTechnologies"/>
      <sheetName val="DesalinationSites"/>
      <sheetName val="CompletionsPadOutsideSystem"/>
      <sheetName val="Hydraulics"/>
      <sheetName val="Economics"/>
      <sheetName val="PadWaterQuality"/>
      <sheetName val="StorageInitialWaterQuality"/>
      <sheetName val="PadStorageInitialWaterQuality"/>
    </sheetNames>
    <sheetDataSet>
      <sheetData sheetId="0" refreshError="1"/>
      <sheetData sheetId="1" refreshError="1"/>
      <sheetData sheetId="2">
        <row r="2">
          <cell r="A2" t="str">
            <v>INDEX</v>
          </cell>
          <cell r="B2" t="str">
            <v>VALUE</v>
          </cell>
        </row>
        <row r="3">
          <cell r="A3" t="str">
            <v>volume</v>
          </cell>
          <cell r="B3" t="str">
            <v>bbl</v>
          </cell>
        </row>
        <row r="4">
          <cell r="A4" t="str">
            <v>distance</v>
          </cell>
          <cell r="B4" t="str">
            <v>mile</v>
          </cell>
        </row>
        <row r="5">
          <cell r="A5" t="str">
            <v>diameter</v>
          </cell>
          <cell r="B5" t="str">
            <v>inch</v>
          </cell>
        </row>
        <row r="6">
          <cell r="A6" t="str">
            <v>concentration</v>
          </cell>
          <cell r="B6" t="str">
            <v>mg/liter</v>
          </cell>
        </row>
        <row r="7">
          <cell r="A7" t="str">
            <v>currency</v>
          </cell>
          <cell r="B7" t="str">
            <v>USD</v>
          </cell>
        </row>
        <row r="8">
          <cell r="A8" t="str">
            <v>time</v>
          </cell>
          <cell r="B8" t="str">
            <v>day</v>
          </cell>
        </row>
        <row r="9">
          <cell r="A9" t="str">
            <v>decision period</v>
          </cell>
          <cell r="B9" t="str">
            <v>week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5E074-61D5-4D82-B0DB-255C2595EBED}">
  <dimension ref="B1:M37"/>
  <sheetViews>
    <sheetView zoomScale="110" zoomScaleNormal="110" workbookViewId="0">
      <selection activeCell="U13" sqref="U13"/>
    </sheetView>
  </sheetViews>
  <sheetFormatPr defaultRowHeight="14.4" x14ac:dyDescent="0.3"/>
  <cols>
    <col min="2" max="2" width="4.33203125" customWidth="1"/>
    <col min="10" max="10" width="4.44140625" customWidth="1"/>
    <col min="11" max="11" width="9.44140625" customWidth="1"/>
  </cols>
  <sheetData>
    <row r="1" spans="2:11" ht="15" thickBot="1" x14ac:dyDescent="0.35"/>
    <row r="2" spans="2:11" x14ac:dyDescent="0.3">
      <c r="B2" s="14"/>
      <c r="C2" s="15"/>
      <c r="D2" s="15"/>
      <c r="E2" s="15"/>
      <c r="F2" s="15"/>
      <c r="G2" s="15"/>
      <c r="H2" s="15"/>
      <c r="I2" s="15"/>
      <c r="J2" s="15"/>
      <c r="K2" s="16"/>
    </row>
    <row r="3" spans="2:11" x14ac:dyDescent="0.3">
      <c r="B3" s="17"/>
      <c r="C3" s="18" t="s">
        <v>7</v>
      </c>
      <c r="D3" s="19"/>
      <c r="E3" s="19"/>
      <c r="F3" s="19"/>
      <c r="G3" s="19"/>
      <c r="H3" s="19"/>
      <c r="I3" s="19"/>
      <c r="J3" s="19"/>
      <c r="K3" s="20"/>
    </row>
    <row r="4" spans="2:11" x14ac:dyDescent="0.3">
      <c r="B4" s="17"/>
      <c r="C4" s="19"/>
      <c r="D4" s="19"/>
      <c r="E4" s="19"/>
      <c r="F4" s="19"/>
      <c r="G4" s="19"/>
      <c r="H4" s="19"/>
      <c r="I4" s="19"/>
      <c r="J4" s="19"/>
      <c r="K4" s="20"/>
    </row>
    <row r="5" spans="2:11" x14ac:dyDescent="0.3">
      <c r="B5" s="17"/>
      <c r="C5" s="19" t="s">
        <v>13</v>
      </c>
      <c r="D5" s="19"/>
      <c r="E5" s="19"/>
      <c r="F5" s="19"/>
      <c r="G5" s="19"/>
      <c r="H5" s="19"/>
      <c r="I5" s="19"/>
      <c r="J5" s="19"/>
      <c r="K5" s="20"/>
    </row>
    <row r="6" spans="2:11" x14ac:dyDescent="0.3">
      <c r="B6" s="17"/>
      <c r="C6" s="19" t="s">
        <v>11</v>
      </c>
      <c r="D6" s="19"/>
      <c r="E6" s="19"/>
      <c r="F6" s="19"/>
      <c r="G6" s="19"/>
      <c r="H6" s="19"/>
      <c r="I6" s="19"/>
      <c r="J6" s="19"/>
      <c r="K6" s="20"/>
    </row>
    <row r="7" spans="2:11" x14ac:dyDescent="0.3">
      <c r="B7" s="17"/>
      <c r="C7" s="19" t="s">
        <v>8</v>
      </c>
      <c r="D7" s="19"/>
      <c r="E7" s="19"/>
      <c r="F7" s="19"/>
      <c r="G7" s="19"/>
      <c r="H7" s="19"/>
      <c r="I7" s="19"/>
      <c r="J7" s="19"/>
      <c r="K7" s="20"/>
    </row>
    <row r="8" spans="2:11" x14ac:dyDescent="0.3">
      <c r="B8" s="17"/>
      <c r="C8" s="19" t="s">
        <v>9</v>
      </c>
      <c r="D8" s="19"/>
      <c r="E8" s="19"/>
      <c r="F8" s="19"/>
      <c r="G8" s="19"/>
      <c r="H8" s="19"/>
      <c r="I8" s="19"/>
      <c r="J8" s="19"/>
      <c r="K8" s="20"/>
    </row>
    <row r="9" spans="2:11" x14ac:dyDescent="0.3">
      <c r="B9" s="17"/>
      <c r="C9" s="19" t="s">
        <v>10</v>
      </c>
      <c r="D9" s="19"/>
      <c r="E9" s="19"/>
      <c r="F9" s="19"/>
      <c r="G9" s="19"/>
      <c r="H9" s="19"/>
      <c r="I9" s="19"/>
      <c r="J9" s="19"/>
      <c r="K9" s="20"/>
    </row>
    <row r="10" spans="2:11" x14ac:dyDescent="0.3">
      <c r="B10" s="17"/>
      <c r="C10" s="19" t="s">
        <v>49</v>
      </c>
      <c r="D10" s="19"/>
      <c r="E10" s="19"/>
      <c r="F10" s="19"/>
      <c r="G10" s="19"/>
      <c r="H10" s="19"/>
      <c r="I10" s="19"/>
      <c r="J10" s="19"/>
      <c r="K10" s="20"/>
    </row>
    <row r="11" spans="2:11" x14ac:dyDescent="0.3">
      <c r="B11" s="17"/>
      <c r="C11" s="19"/>
      <c r="D11" s="19"/>
      <c r="E11" s="19"/>
      <c r="F11" s="19"/>
      <c r="G11" s="19"/>
      <c r="H11" s="19"/>
      <c r="I11" s="19"/>
      <c r="J11" s="19"/>
      <c r="K11" s="20"/>
    </row>
    <row r="12" spans="2:11" x14ac:dyDescent="0.3">
      <c r="B12" s="17"/>
      <c r="C12" s="19" t="s">
        <v>14</v>
      </c>
      <c r="D12" s="19"/>
      <c r="E12" s="19"/>
      <c r="F12" s="19"/>
      <c r="G12" s="19"/>
      <c r="H12" s="19"/>
      <c r="I12" s="19"/>
      <c r="J12" s="19"/>
      <c r="K12" s="20"/>
    </row>
    <row r="13" spans="2:11" x14ac:dyDescent="0.3">
      <c r="B13" s="17"/>
      <c r="C13" s="19" t="s">
        <v>12</v>
      </c>
      <c r="D13" s="19"/>
      <c r="E13" s="19"/>
      <c r="F13" s="19"/>
      <c r="G13" s="19"/>
      <c r="H13" s="19"/>
      <c r="I13" s="19"/>
      <c r="J13" s="19"/>
      <c r="K13" s="20"/>
    </row>
    <row r="14" spans="2:11" x14ac:dyDescent="0.3">
      <c r="B14" s="17"/>
      <c r="C14" s="19"/>
      <c r="D14" s="19"/>
      <c r="E14" s="19"/>
      <c r="F14" s="19"/>
      <c r="G14" s="19"/>
      <c r="H14" s="19"/>
      <c r="I14" s="19"/>
      <c r="J14" s="19"/>
      <c r="K14" s="20"/>
    </row>
    <row r="15" spans="2:11" x14ac:dyDescent="0.3">
      <c r="B15" s="17"/>
      <c r="C15" s="19" t="s">
        <v>15</v>
      </c>
      <c r="D15" s="19"/>
      <c r="E15" s="19"/>
      <c r="F15" s="19"/>
      <c r="G15" s="19"/>
      <c r="H15" s="19"/>
      <c r="I15" s="19"/>
      <c r="J15" s="19"/>
      <c r="K15" s="20"/>
    </row>
    <row r="16" spans="2:11" x14ac:dyDescent="0.3">
      <c r="B16" s="17"/>
      <c r="C16" s="19" t="s">
        <v>16</v>
      </c>
      <c r="D16" s="19"/>
      <c r="E16" s="19"/>
      <c r="F16" s="19"/>
      <c r="G16" s="19"/>
      <c r="H16" s="19"/>
      <c r="I16" s="19"/>
      <c r="J16" s="19"/>
      <c r="K16" s="20"/>
    </row>
    <row r="17" spans="2:13" x14ac:dyDescent="0.3">
      <c r="B17" s="17"/>
      <c r="C17" s="19" t="s">
        <v>17</v>
      </c>
      <c r="D17" s="19"/>
      <c r="E17" s="19"/>
      <c r="F17" s="19"/>
      <c r="G17" s="19"/>
      <c r="H17" s="19"/>
      <c r="I17" s="19"/>
      <c r="J17" s="19"/>
      <c r="K17" s="20"/>
    </row>
    <row r="18" spans="2:13" x14ac:dyDescent="0.3">
      <c r="B18" s="17"/>
      <c r="C18" s="19" t="s">
        <v>18</v>
      </c>
      <c r="D18" s="19"/>
      <c r="E18" s="19"/>
      <c r="F18" s="19"/>
      <c r="G18" s="19"/>
      <c r="H18" s="19"/>
      <c r="I18" s="19"/>
      <c r="J18" s="19"/>
      <c r="K18" s="20"/>
    </row>
    <row r="19" spans="2:13" x14ac:dyDescent="0.3">
      <c r="B19" s="17"/>
      <c r="C19" s="19"/>
      <c r="D19" s="19"/>
      <c r="E19" s="19"/>
      <c r="F19" s="19"/>
      <c r="G19" s="19"/>
      <c r="H19" s="19"/>
      <c r="I19" s="19"/>
      <c r="J19" s="19"/>
      <c r="K19" s="20"/>
    </row>
    <row r="20" spans="2:13" x14ac:dyDescent="0.3">
      <c r="B20" s="17"/>
      <c r="C20" s="19"/>
      <c r="D20" s="19"/>
      <c r="E20" s="19"/>
      <c r="F20" s="19"/>
      <c r="G20" s="19"/>
      <c r="H20" s="19"/>
      <c r="I20" s="19"/>
      <c r="J20" s="19"/>
      <c r="K20" s="20"/>
    </row>
    <row r="21" spans="2:13" x14ac:dyDescent="0.3">
      <c r="B21" s="17"/>
      <c r="C21" s="21" t="s">
        <v>19</v>
      </c>
      <c r="D21" s="19"/>
      <c r="E21" s="19"/>
      <c r="F21" s="21" t="s">
        <v>20</v>
      </c>
      <c r="G21" s="19"/>
      <c r="H21" s="19"/>
      <c r="I21" s="19"/>
      <c r="J21" s="19"/>
      <c r="K21" s="20"/>
    </row>
    <row r="22" spans="2:13" x14ac:dyDescent="0.3">
      <c r="B22" s="17"/>
      <c r="C22" s="19"/>
      <c r="D22" s="19"/>
      <c r="E22" s="19"/>
      <c r="F22" s="19"/>
      <c r="G22" s="19"/>
      <c r="H22" s="19"/>
      <c r="I22" s="19"/>
      <c r="J22" s="19"/>
      <c r="K22" s="20"/>
    </row>
    <row r="23" spans="2:13" x14ac:dyDescent="0.3">
      <c r="B23" s="17"/>
      <c r="C23" s="22" t="s">
        <v>21</v>
      </c>
      <c r="D23" s="19"/>
      <c r="E23" s="19"/>
      <c r="F23" s="19" t="s">
        <v>24</v>
      </c>
      <c r="G23" s="19"/>
      <c r="H23" s="19"/>
      <c r="I23" s="19"/>
      <c r="J23" s="19"/>
      <c r="K23" s="20"/>
    </row>
    <row r="24" spans="2:13" x14ac:dyDescent="0.3">
      <c r="B24" s="17"/>
      <c r="C24" s="22" t="s">
        <v>22</v>
      </c>
      <c r="D24" s="19"/>
      <c r="E24" s="19"/>
      <c r="F24" s="19" t="s">
        <v>25</v>
      </c>
      <c r="G24" s="19"/>
      <c r="H24" s="19"/>
      <c r="I24" s="19"/>
      <c r="J24" s="19"/>
      <c r="K24" s="20"/>
    </row>
    <row r="25" spans="2:13" x14ac:dyDescent="0.3">
      <c r="B25" s="17"/>
      <c r="C25" s="22" t="s">
        <v>23</v>
      </c>
      <c r="D25" s="19"/>
      <c r="E25" s="19"/>
      <c r="F25" s="19" t="s">
        <v>26</v>
      </c>
      <c r="G25" s="19"/>
      <c r="H25" s="19"/>
      <c r="I25" s="19"/>
      <c r="J25" s="19"/>
      <c r="K25" s="20"/>
    </row>
    <row r="26" spans="2:13" x14ac:dyDescent="0.3">
      <c r="B26" s="17"/>
      <c r="C26" s="22" t="s">
        <v>27</v>
      </c>
      <c r="D26" s="19"/>
      <c r="E26" s="19"/>
      <c r="F26" s="19" t="s">
        <v>28</v>
      </c>
      <c r="G26" s="19"/>
      <c r="H26" s="19"/>
      <c r="I26" s="19"/>
      <c r="J26" s="19"/>
      <c r="K26" s="20"/>
    </row>
    <row r="27" spans="2:13" x14ac:dyDescent="0.3">
      <c r="B27" s="17"/>
      <c r="C27" s="22" t="s">
        <v>29</v>
      </c>
      <c r="D27" s="19"/>
      <c r="E27" s="19"/>
      <c r="F27" s="19" t="s">
        <v>30</v>
      </c>
      <c r="G27" s="19"/>
      <c r="H27" s="19"/>
      <c r="I27" s="19"/>
      <c r="J27" s="19"/>
      <c r="K27" s="20"/>
    </row>
    <row r="28" spans="2:13" x14ac:dyDescent="0.3">
      <c r="B28" s="17"/>
      <c r="C28" s="22" t="s">
        <v>31</v>
      </c>
      <c r="D28" s="19"/>
      <c r="E28" s="19"/>
      <c r="F28" s="19" t="s">
        <v>34</v>
      </c>
      <c r="G28" s="19"/>
      <c r="H28" s="19"/>
      <c r="I28" s="19"/>
      <c r="J28" s="19"/>
      <c r="K28" s="20"/>
    </row>
    <row r="29" spans="2:13" x14ac:dyDescent="0.3">
      <c r="B29" s="17"/>
      <c r="C29" s="22" t="s">
        <v>32</v>
      </c>
      <c r="D29" s="19"/>
      <c r="E29" s="19"/>
      <c r="F29" s="19" t="s">
        <v>33</v>
      </c>
      <c r="G29" s="19"/>
      <c r="H29" s="19"/>
      <c r="I29" s="19"/>
      <c r="J29" s="19"/>
      <c r="K29" s="20"/>
    </row>
    <row r="30" spans="2:13" x14ac:dyDescent="0.3">
      <c r="B30" s="17"/>
      <c r="C30" s="22" t="s">
        <v>35</v>
      </c>
      <c r="D30" s="19"/>
      <c r="E30" s="19"/>
      <c r="F30" s="19" t="s">
        <v>36</v>
      </c>
      <c r="G30" s="19"/>
      <c r="H30" s="19"/>
      <c r="I30" s="19"/>
      <c r="J30" s="19"/>
      <c r="K30" s="20"/>
    </row>
    <row r="31" spans="2:13" x14ac:dyDescent="0.3">
      <c r="B31" s="17"/>
      <c r="C31" s="22" t="s">
        <v>37</v>
      </c>
      <c r="D31" s="19"/>
      <c r="E31" s="19"/>
      <c r="F31" s="19" t="s">
        <v>38</v>
      </c>
      <c r="G31" s="19"/>
      <c r="H31" s="19"/>
      <c r="I31" s="19"/>
      <c r="J31" s="19"/>
      <c r="K31" s="20"/>
      <c r="M31" s="26" t="s">
        <v>50</v>
      </c>
    </row>
    <row r="32" spans="2:13" x14ac:dyDescent="0.3">
      <c r="B32" s="17"/>
      <c r="C32" s="22" t="s">
        <v>40</v>
      </c>
      <c r="D32" s="19"/>
      <c r="E32" s="19"/>
      <c r="F32" s="19" t="s">
        <v>42</v>
      </c>
      <c r="G32" s="19"/>
      <c r="H32" s="19"/>
      <c r="I32" s="19"/>
      <c r="J32" s="19"/>
      <c r="K32" s="20"/>
    </row>
    <row r="33" spans="2:11" x14ac:dyDescent="0.3">
      <c r="B33" s="17"/>
      <c r="C33" s="22" t="s">
        <v>39</v>
      </c>
      <c r="D33" s="19"/>
      <c r="E33" s="19"/>
      <c r="F33" s="19" t="s">
        <v>41</v>
      </c>
      <c r="G33" s="19"/>
      <c r="H33" s="19"/>
      <c r="I33" s="19"/>
      <c r="J33" s="19"/>
      <c r="K33" s="20"/>
    </row>
    <row r="34" spans="2:11" x14ac:dyDescent="0.3">
      <c r="B34" s="17"/>
      <c r="C34" s="22" t="s">
        <v>43</v>
      </c>
      <c r="D34" s="19"/>
      <c r="E34" s="19"/>
      <c r="F34" s="19" t="s">
        <v>44</v>
      </c>
      <c r="G34" s="19"/>
      <c r="H34" s="19"/>
      <c r="I34" s="19"/>
      <c r="J34" s="19"/>
      <c r="K34" s="20"/>
    </row>
    <row r="35" spans="2:11" x14ac:dyDescent="0.3">
      <c r="B35" s="17"/>
      <c r="C35" s="22" t="s">
        <v>45</v>
      </c>
      <c r="D35" s="19"/>
      <c r="E35" s="19"/>
      <c r="F35" s="19" t="s">
        <v>47</v>
      </c>
      <c r="G35" s="19"/>
      <c r="H35" s="19"/>
      <c r="I35" s="19"/>
      <c r="J35" s="19"/>
      <c r="K35" s="20"/>
    </row>
    <row r="36" spans="2:11" x14ac:dyDescent="0.3">
      <c r="B36" s="17"/>
      <c r="C36" s="22" t="s">
        <v>46</v>
      </c>
      <c r="D36" s="19"/>
      <c r="E36" s="19"/>
      <c r="F36" s="19" t="s">
        <v>48</v>
      </c>
      <c r="G36" s="19"/>
      <c r="H36" s="19"/>
      <c r="I36" s="19"/>
      <c r="J36" s="19"/>
      <c r="K36" s="20"/>
    </row>
    <row r="37" spans="2:11" ht="15" thickBot="1" x14ac:dyDescent="0.35">
      <c r="B37" s="23"/>
      <c r="C37" s="24"/>
      <c r="D37" s="24"/>
      <c r="E37" s="24"/>
      <c r="F37" s="24"/>
      <c r="G37" s="24"/>
      <c r="H37" s="24"/>
      <c r="I37" s="24"/>
      <c r="J37" s="24"/>
      <c r="K37" s="25"/>
    </row>
  </sheetData>
  <hyperlinks>
    <hyperlink ref="C23" location="ProductionPads!A1" display="Production Pads" xr:uid="{9F210CF9-07D8-4A5E-93FA-C36DB3D0C25C}"/>
    <hyperlink ref="C24" location="CompletionsPads!A1" display="Completion Pads" xr:uid="{FCB2B4B8-DE9A-4CA5-90EE-5ABB7DC62CE8}"/>
    <hyperlink ref="C25" location="SWDSites!A1" display="SWD Sites" xr:uid="{578FF2CF-9534-4CAF-BB8F-4D4AA1E825D5}"/>
    <hyperlink ref="C26" location="DriveTimes!A1" display="Drive Times" xr:uid="{5F5D0203-D880-4C5E-BE1C-955F74100BBC}"/>
    <hyperlink ref="C27" location="CompletionsDemand!A1" display="Completions Demand" xr:uid="{A43BADFA-E10F-491D-84C5-C8FC31AD4621}"/>
    <hyperlink ref="C28" location="FlowbackRates!A1" display="Flowback Rates" xr:uid="{7AB55603-1A43-41A6-9693-1B89B6DCD5C2}"/>
    <hyperlink ref="C29" location="ProductionRates!A1" display="Production Rates" xr:uid="{60EE3CB2-6945-4EF9-994B-D4937DBB327B}"/>
    <hyperlink ref="C30" location="DisposalCapacity!A1" display="Disposal Capacity" xr:uid="{CAE3DFDA-8B08-4283-9205-309B32142AC6}"/>
    <hyperlink ref="C31" location="FreshwaterCost!A1" display="Freshwater Costs" xr:uid="{88138AE4-1159-418A-A895-39D1A4152B0C}"/>
    <hyperlink ref="C32" location="ReuseCost!A1" display="Reuse Costs" xr:uid="{146BA03C-3C08-4957-9F2D-51584E8F9494}"/>
    <hyperlink ref="C33" location="DisposalCost!A1" display="Disposal Costs" xr:uid="{906CEF7C-3D67-4EB0-9995-1E45CB542C7C}"/>
    <hyperlink ref="C34" location="HaulingRates!A1" display="Hauling Rates" xr:uid="{E573813D-C46B-4CBC-BD31-9C5E10AF7D7A}"/>
    <hyperlink ref="C35" location="TransferLines!A1" display="Transfer Lines" xr:uid="{DE4838A7-5816-4652-8F68-37E66B00E2ED}"/>
    <hyperlink ref="C36" location="PipingExpansionCost!A1" display="Pipeline Expansion" xr:uid="{71654592-CF02-4564-8F69-88D94B3F411B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9D0FC-C70F-430B-9882-945A087A2D92}">
  <dimension ref="A1:A3"/>
  <sheetViews>
    <sheetView workbookViewId="0">
      <selection activeCell="A5" sqref="A5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1" x14ac:dyDescent="0.3">
      <c r="A1" s="1" t="s">
        <v>71</v>
      </c>
    </row>
    <row r="2" spans="1:1" x14ac:dyDescent="0.3">
      <c r="A2" s="4" t="s">
        <v>78</v>
      </c>
    </row>
    <row r="3" spans="1:1" x14ac:dyDescent="0.3">
      <c r="A3" s="4" t="s">
        <v>244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AE94A1-333D-45C5-9715-2053AA8A5BF0}">
  <dimension ref="A1:A6"/>
  <sheetViews>
    <sheetView workbookViewId="0">
      <selection activeCell="A2" sqref="A2"/>
    </sheetView>
  </sheetViews>
  <sheetFormatPr defaultRowHeight="14.4" x14ac:dyDescent="0.3"/>
  <sheetData>
    <row r="1" spans="1:1" ht="15.6" x14ac:dyDescent="0.3">
      <c r="A1" s="1" t="s">
        <v>247</v>
      </c>
    </row>
    <row r="2" spans="1:1" ht="15.6" x14ac:dyDescent="0.3">
      <c r="A2" s="4" t="s">
        <v>245</v>
      </c>
    </row>
    <row r="3" spans="1:1" ht="15.6" x14ac:dyDescent="0.3">
      <c r="A3" s="4" t="s">
        <v>246</v>
      </c>
    </row>
    <row r="4" spans="1:1" ht="15.6" x14ac:dyDescent="0.3">
      <c r="A4" s="4" t="s">
        <v>248</v>
      </c>
    </row>
    <row r="5" spans="1:1" ht="15.6" x14ac:dyDescent="0.3">
      <c r="A5" s="4" t="s">
        <v>249</v>
      </c>
    </row>
    <row r="6" spans="1:1" ht="15.6" x14ac:dyDescent="0.3">
      <c r="A6" s="4" t="s">
        <v>250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5E027-57F4-45A3-888B-4C0E11BBDC89}">
  <dimension ref="A1:P3"/>
  <sheetViews>
    <sheetView workbookViewId="0">
      <selection activeCell="A2" sqref="A2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16" x14ac:dyDescent="0.3">
      <c r="A1" s="1" t="s">
        <v>72</v>
      </c>
    </row>
    <row r="2" spans="1:16" x14ac:dyDescent="0.3">
      <c r="A2" s="4"/>
    </row>
    <row r="3" spans="1:16" x14ac:dyDescent="0.3">
      <c r="A3" s="4"/>
      <c r="N3" s="13"/>
      <c r="O3" s="13"/>
      <c r="P3" s="13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8A809-1347-42CB-A460-105FB2B000F6}">
  <dimension ref="A1:P12"/>
  <sheetViews>
    <sheetView topLeftCell="A4" workbookViewId="0">
      <selection activeCell="E11" sqref="E11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16" x14ac:dyDescent="0.3">
      <c r="A1" s="1" t="s">
        <v>73</v>
      </c>
    </row>
    <row r="2" spans="1:16" x14ac:dyDescent="0.3">
      <c r="A2" s="4" t="s">
        <v>109</v>
      </c>
    </row>
    <row r="3" spans="1:16" x14ac:dyDescent="0.3">
      <c r="A3" s="4" t="s">
        <v>79</v>
      </c>
      <c r="N3" s="13"/>
      <c r="O3" s="13"/>
      <c r="P3" s="13"/>
    </row>
    <row r="4" spans="1:16" x14ac:dyDescent="0.3">
      <c r="A4" s="4" t="s">
        <v>80</v>
      </c>
    </row>
    <row r="5" spans="1:16" x14ac:dyDescent="0.3">
      <c r="A5" s="4" t="s">
        <v>81</v>
      </c>
    </row>
    <row r="6" spans="1:16" x14ac:dyDescent="0.3">
      <c r="A6" s="4" t="s">
        <v>82</v>
      </c>
    </row>
    <row r="7" spans="1:16" x14ac:dyDescent="0.3">
      <c r="A7" s="4" t="s">
        <v>83</v>
      </c>
    </row>
    <row r="8" spans="1:16" x14ac:dyDescent="0.3">
      <c r="A8" s="4" t="s">
        <v>84</v>
      </c>
    </row>
    <row r="9" spans="1:16" x14ac:dyDescent="0.3">
      <c r="A9" s="4" t="s">
        <v>85</v>
      </c>
    </row>
    <row r="10" spans="1:16" x14ac:dyDescent="0.3">
      <c r="A10" s="4" t="s">
        <v>110</v>
      </c>
    </row>
    <row r="11" spans="1:16" x14ac:dyDescent="0.3">
      <c r="A11" s="4" t="s">
        <v>111</v>
      </c>
    </row>
    <row r="12" spans="1:16" x14ac:dyDescent="0.3">
      <c r="A12" s="4" t="s">
        <v>112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8F52A-57D4-400C-9B2D-0CDF39E9349F}">
  <dimension ref="A1:A6"/>
  <sheetViews>
    <sheetView workbookViewId="0">
      <selection activeCell="A2" sqref="A2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1" x14ac:dyDescent="0.3">
      <c r="A1" s="1" t="s">
        <v>91</v>
      </c>
    </row>
    <row r="2" spans="1:1" x14ac:dyDescent="0.3">
      <c r="A2" s="4" t="s">
        <v>86</v>
      </c>
    </row>
    <row r="3" spans="1:1" x14ac:dyDescent="0.3">
      <c r="A3" s="4" t="s">
        <v>87</v>
      </c>
    </row>
    <row r="4" spans="1:1" x14ac:dyDescent="0.3">
      <c r="A4" s="4" t="s">
        <v>88</v>
      </c>
    </row>
    <row r="5" spans="1:1" x14ac:dyDescent="0.3">
      <c r="A5" s="4" t="s">
        <v>89</v>
      </c>
    </row>
    <row r="6" spans="1:1" x14ac:dyDescent="0.3">
      <c r="A6" s="4" t="s">
        <v>90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D1DC6-FF6C-4D1F-9E23-B1795807F580}">
  <dimension ref="A1:P7"/>
  <sheetViews>
    <sheetView workbookViewId="0">
      <selection activeCell="A10" sqref="A10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16" x14ac:dyDescent="0.3">
      <c r="A1" s="1" t="s">
        <v>92</v>
      </c>
    </row>
    <row r="2" spans="1:16" x14ac:dyDescent="0.3">
      <c r="A2" s="4" t="s">
        <v>251</v>
      </c>
    </row>
    <row r="3" spans="1:16" x14ac:dyDescent="0.3">
      <c r="A3" s="4" t="s">
        <v>252</v>
      </c>
      <c r="N3" s="13"/>
      <c r="O3" s="13"/>
      <c r="P3" s="13"/>
    </row>
    <row r="4" spans="1:16" x14ac:dyDescent="0.3">
      <c r="A4" s="4" t="s">
        <v>253</v>
      </c>
    </row>
    <row r="5" spans="1:16" x14ac:dyDescent="0.3">
      <c r="A5" s="4" t="s">
        <v>254</v>
      </c>
    </row>
    <row r="6" spans="1:16" x14ac:dyDescent="0.3">
      <c r="A6" s="4"/>
    </row>
    <row r="7" spans="1:16" x14ac:dyDescent="0.3">
      <c r="A7" s="4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5646C-6D5B-41D2-BD66-0AABE8C35A83}">
  <dimension ref="A1:P7"/>
  <sheetViews>
    <sheetView workbookViewId="0">
      <selection activeCell="A2" sqref="A2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16" x14ac:dyDescent="0.3">
      <c r="A1" s="1" t="s">
        <v>173</v>
      </c>
    </row>
    <row r="2" spans="1:16" x14ac:dyDescent="0.3">
      <c r="A2" s="4" t="s">
        <v>174</v>
      </c>
    </row>
    <row r="3" spans="1:16" x14ac:dyDescent="0.3">
      <c r="A3" s="4" t="s">
        <v>175</v>
      </c>
      <c r="N3" s="13"/>
      <c r="O3" s="13"/>
      <c r="P3" s="13"/>
    </row>
    <row r="4" spans="1:16" x14ac:dyDescent="0.3">
      <c r="A4" s="4" t="s">
        <v>176</v>
      </c>
    </row>
    <row r="5" spans="1:16" x14ac:dyDescent="0.3">
      <c r="A5" s="4" t="s">
        <v>177</v>
      </c>
    </row>
    <row r="6" spans="1:16" x14ac:dyDescent="0.3">
      <c r="A6" s="12"/>
    </row>
    <row r="7" spans="1:16" x14ac:dyDescent="0.3">
      <c r="A7" s="12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1EF25-02B9-4EAE-A04E-51FF0E4ADDCA}">
  <dimension ref="A1:P7"/>
  <sheetViews>
    <sheetView workbookViewId="0">
      <selection activeCell="A6" sqref="A6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16" x14ac:dyDescent="0.3">
      <c r="A1" s="1" t="s">
        <v>93</v>
      </c>
    </row>
    <row r="2" spans="1:16" x14ac:dyDescent="0.3">
      <c r="A2" s="4" t="s">
        <v>94</v>
      </c>
    </row>
    <row r="3" spans="1:16" x14ac:dyDescent="0.3">
      <c r="A3" s="4" t="s">
        <v>138</v>
      </c>
      <c r="N3" s="13"/>
      <c r="O3" s="13"/>
      <c r="P3" s="13"/>
    </row>
    <row r="4" spans="1:16" x14ac:dyDescent="0.3">
      <c r="A4" s="4" t="s">
        <v>139</v>
      </c>
    </row>
    <row r="5" spans="1:16" x14ac:dyDescent="0.3">
      <c r="A5" s="4" t="s">
        <v>140</v>
      </c>
    </row>
    <row r="6" spans="1:16" x14ac:dyDescent="0.3">
      <c r="A6" s="4"/>
    </row>
    <row r="7" spans="1:16" x14ac:dyDescent="0.3">
      <c r="A7" s="4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DE56A-3552-4283-86E6-D2B76E77A8C0}">
  <dimension ref="A1:L6"/>
  <sheetViews>
    <sheetView workbookViewId="0">
      <selection activeCell="G5" sqref="G5"/>
    </sheetView>
  </sheetViews>
  <sheetFormatPr defaultColWidth="9.33203125" defaultRowHeight="15.6" x14ac:dyDescent="0.3"/>
  <cols>
    <col min="1" max="16384" width="9.33203125" style="1"/>
  </cols>
  <sheetData>
    <row r="1" spans="1:12" ht="16.2" thickBot="1" x14ac:dyDescent="0.35">
      <c r="A1" s="1" t="s">
        <v>95</v>
      </c>
    </row>
    <row r="2" spans="1:12" s="8" customFormat="1" x14ac:dyDescent="0.3">
      <c r="A2" s="6" t="s">
        <v>179</v>
      </c>
      <c r="B2" s="7" t="s">
        <v>109</v>
      </c>
      <c r="C2" s="7" t="s">
        <v>79</v>
      </c>
      <c r="D2" s="7" t="s">
        <v>80</v>
      </c>
      <c r="E2" s="7" t="s">
        <v>81</v>
      </c>
      <c r="F2" s="7" t="s">
        <v>82</v>
      </c>
      <c r="G2" s="7" t="s">
        <v>83</v>
      </c>
      <c r="H2" s="7" t="s">
        <v>84</v>
      </c>
      <c r="I2" s="7" t="s">
        <v>85</v>
      </c>
      <c r="J2" s="7" t="s">
        <v>110</v>
      </c>
      <c r="K2" s="7" t="s">
        <v>111</v>
      </c>
      <c r="L2" s="7" t="s">
        <v>112</v>
      </c>
    </row>
    <row r="3" spans="1:12" s="8" customFormat="1" x14ac:dyDescent="0.3">
      <c r="A3" s="28" t="s">
        <v>107</v>
      </c>
      <c r="B3" s="9">
        <v>1</v>
      </c>
      <c r="C3" s="9"/>
      <c r="D3" s="9"/>
      <c r="E3" s="9"/>
      <c r="F3" s="9"/>
      <c r="G3" s="9"/>
      <c r="H3" s="9"/>
      <c r="I3" s="9"/>
      <c r="J3" s="9"/>
      <c r="K3" s="9"/>
      <c r="L3" s="9"/>
    </row>
    <row r="4" spans="1:12" s="8" customFormat="1" x14ac:dyDescent="0.3">
      <c r="A4" s="28" t="s">
        <v>3</v>
      </c>
      <c r="B4" s="9"/>
      <c r="C4" s="9"/>
      <c r="D4" s="9"/>
      <c r="E4" s="9"/>
      <c r="F4" s="9">
        <v>1</v>
      </c>
      <c r="G4" s="9"/>
      <c r="H4" s="9"/>
      <c r="I4" s="9"/>
      <c r="J4" s="9"/>
      <c r="K4" s="9"/>
      <c r="L4" s="9"/>
    </row>
    <row r="5" spans="1:12" s="8" customFormat="1" x14ac:dyDescent="0.3">
      <c r="A5" s="28" t="s">
        <v>4</v>
      </c>
      <c r="B5" s="9"/>
      <c r="C5" s="9"/>
      <c r="D5" s="9"/>
      <c r="E5" s="9"/>
      <c r="F5" s="9"/>
      <c r="G5" s="9">
        <v>1</v>
      </c>
      <c r="H5" s="9"/>
      <c r="I5" s="9"/>
      <c r="J5" s="9"/>
      <c r="K5" s="9"/>
      <c r="L5" s="9"/>
    </row>
    <row r="6" spans="1:12" s="8" customFormat="1" x14ac:dyDescent="0.3">
      <c r="A6" s="28" t="s">
        <v>106</v>
      </c>
      <c r="B6" s="9"/>
      <c r="C6" s="9"/>
      <c r="D6" s="9"/>
      <c r="E6" s="9"/>
      <c r="F6" s="9"/>
      <c r="G6" s="9"/>
      <c r="H6" s="9"/>
      <c r="I6" s="9"/>
      <c r="J6" s="9"/>
      <c r="K6" s="9"/>
      <c r="L6" s="9">
        <v>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4EC57-024F-431A-B1C2-58810C4F9E47}">
  <dimension ref="A1:L4"/>
  <sheetViews>
    <sheetView workbookViewId="0">
      <selection activeCell="J22" sqref="J22"/>
    </sheetView>
  </sheetViews>
  <sheetFormatPr defaultColWidth="9.33203125" defaultRowHeight="15.6" x14ac:dyDescent="0.3"/>
  <cols>
    <col min="1" max="16384" width="9.33203125" style="1"/>
  </cols>
  <sheetData>
    <row r="1" spans="1:12" ht="16.2" thickBot="1" x14ac:dyDescent="0.35">
      <c r="A1" s="1" t="s">
        <v>96</v>
      </c>
    </row>
    <row r="2" spans="1:12" s="8" customFormat="1" x14ac:dyDescent="0.3">
      <c r="A2" s="6" t="s">
        <v>181</v>
      </c>
      <c r="B2" s="7" t="s">
        <v>109</v>
      </c>
      <c r="C2" s="7" t="s">
        <v>79</v>
      </c>
      <c r="D2" s="7" t="s">
        <v>80</v>
      </c>
      <c r="E2" s="7" t="s">
        <v>81</v>
      </c>
      <c r="F2" s="7" t="s">
        <v>82</v>
      </c>
      <c r="G2" s="7" t="s">
        <v>83</v>
      </c>
      <c r="H2" s="7" t="s">
        <v>84</v>
      </c>
      <c r="I2" s="7" t="s">
        <v>85</v>
      </c>
      <c r="J2" s="7" t="s">
        <v>110</v>
      </c>
      <c r="K2" s="7" t="s">
        <v>111</v>
      </c>
      <c r="L2" s="7" t="s">
        <v>112</v>
      </c>
    </row>
    <row r="3" spans="1:12" s="8" customFormat="1" x14ac:dyDescent="0.3">
      <c r="A3" s="28" t="s">
        <v>5</v>
      </c>
      <c r="B3" s="9"/>
      <c r="C3" s="9"/>
      <c r="D3" s="9"/>
      <c r="E3" s="9"/>
      <c r="F3" s="9"/>
      <c r="G3" s="9"/>
      <c r="H3" s="9"/>
      <c r="I3" s="9">
        <v>1</v>
      </c>
      <c r="J3" s="9"/>
      <c r="K3" s="9"/>
      <c r="L3" s="9"/>
    </row>
    <row r="4" spans="1:12" s="8" customFormat="1" x14ac:dyDescent="0.3">
      <c r="A4" s="13"/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9BCD0-9FF0-4128-B77A-FE703C6CAEA8}">
  <dimension ref="C3:M36"/>
  <sheetViews>
    <sheetView topLeftCell="A7" zoomScaleNormal="100" workbookViewId="0">
      <selection activeCell="AE3" sqref="AE3"/>
    </sheetView>
  </sheetViews>
  <sheetFormatPr defaultRowHeight="14.4" x14ac:dyDescent="0.3"/>
  <cols>
    <col min="2" max="2" width="4.33203125" customWidth="1"/>
    <col min="10" max="10" width="4.44140625" customWidth="1"/>
    <col min="11" max="11" width="9.44140625" customWidth="1"/>
  </cols>
  <sheetData>
    <row r="3" spans="3:3" x14ac:dyDescent="0.3">
      <c r="C3" s="36"/>
    </row>
    <row r="21" spans="3:13" x14ac:dyDescent="0.3">
      <c r="C21" s="37"/>
      <c r="F21" s="37"/>
    </row>
    <row r="23" spans="3:13" x14ac:dyDescent="0.3">
      <c r="C23" s="38"/>
    </row>
    <row r="24" spans="3:13" x14ac:dyDescent="0.3">
      <c r="C24" s="38"/>
    </row>
    <row r="25" spans="3:13" x14ac:dyDescent="0.3">
      <c r="C25" s="38"/>
    </row>
    <row r="26" spans="3:13" x14ac:dyDescent="0.3">
      <c r="C26" s="38"/>
    </row>
    <row r="27" spans="3:13" x14ac:dyDescent="0.3">
      <c r="C27" s="38"/>
    </row>
    <row r="28" spans="3:13" x14ac:dyDescent="0.3">
      <c r="C28" s="38"/>
    </row>
    <row r="29" spans="3:13" x14ac:dyDescent="0.3">
      <c r="C29" s="38"/>
    </row>
    <row r="30" spans="3:13" x14ac:dyDescent="0.3">
      <c r="C30" s="38"/>
    </row>
    <row r="31" spans="3:13" x14ac:dyDescent="0.3">
      <c r="C31" s="38"/>
      <c r="M31" s="26"/>
    </row>
    <row r="32" spans="3:13" x14ac:dyDescent="0.3">
      <c r="C32" s="38"/>
    </row>
    <row r="33" spans="3:3" x14ac:dyDescent="0.3">
      <c r="C33" s="38"/>
    </row>
    <row r="34" spans="3:3" x14ac:dyDescent="0.3">
      <c r="C34" s="38"/>
    </row>
    <row r="35" spans="3:3" x14ac:dyDescent="0.3">
      <c r="C35" s="38"/>
    </row>
    <row r="36" spans="3:3" x14ac:dyDescent="0.3">
      <c r="C36" s="38"/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0C60C-760C-4F1B-AB9A-B14851122200}">
  <dimension ref="A1:E6"/>
  <sheetViews>
    <sheetView workbookViewId="0">
      <selection activeCell="D9" sqref="D9"/>
    </sheetView>
  </sheetViews>
  <sheetFormatPr defaultColWidth="9.33203125" defaultRowHeight="15.6" x14ac:dyDescent="0.3"/>
  <cols>
    <col min="1" max="16384" width="9.33203125" style="1"/>
  </cols>
  <sheetData>
    <row r="1" spans="1:5" ht="16.2" thickBot="1" x14ac:dyDescent="0.35">
      <c r="A1" s="1" t="s">
        <v>104</v>
      </c>
    </row>
    <row r="2" spans="1:5" s="8" customFormat="1" x14ac:dyDescent="0.3">
      <c r="A2" s="6" t="s">
        <v>181</v>
      </c>
      <c r="B2" s="27" t="s">
        <v>5</v>
      </c>
      <c r="C2" s="13"/>
      <c r="D2" s="13"/>
      <c r="E2" s="13"/>
    </row>
    <row r="3" spans="1:5" ht="16.2" thickBot="1" x14ac:dyDescent="0.35">
      <c r="A3" s="29" t="s">
        <v>5</v>
      </c>
      <c r="B3" s="11"/>
      <c r="C3" s="8"/>
      <c r="D3" s="8"/>
      <c r="E3" s="8"/>
    </row>
    <row r="4" spans="1:5" x14ac:dyDescent="0.3">
      <c r="A4" s="13"/>
      <c r="B4" s="8"/>
      <c r="C4" s="8"/>
      <c r="D4" s="8"/>
      <c r="E4" s="8"/>
    </row>
    <row r="5" spans="1:5" x14ac:dyDescent="0.3">
      <c r="A5" s="13"/>
      <c r="B5" s="8"/>
      <c r="C5" s="8"/>
      <c r="D5" s="8"/>
      <c r="E5" s="8"/>
    </row>
    <row r="6" spans="1:5" x14ac:dyDescent="0.3">
      <c r="A6" s="13"/>
      <c r="B6" s="8"/>
      <c r="C6" s="8"/>
      <c r="D6" s="8"/>
      <c r="E6" s="8"/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9EB22-0DA7-4F9B-9913-FB50F464ABD0}">
  <dimension ref="A1:L13"/>
  <sheetViews>
    <sheetView zoomScaleNormal="100" workbookViewId="0">
      <selection activeCell="J14" sqref="J14"/>
    </sheetView>
  </sheetViews>
  <sheetFormatPr defaultColWidth="9.33203125" defaultRowHeight="15.6" x14ac:dyDescent="0.3"/>
  <cols>
    <col min="1" max="16384" width="9.33203125" style="1"/>
  </cols>
  <sheetData>
    <row r="1" spans="1:12" ht="16.2" thickBot="1" x14ac:dyDescent="0.35">
      <c r="A1" s="1" t="s">
        <v>97</v>
      </c>
    </row>
    <row r="2" spans="1:12" s="8" customFormat="1" x14ac:dyDescent="0.3">
      <c r="A2" s="6" t="s">
        <v>185</v>
      </c>
      <c r="B2" s="7" t="s">
        <v>109</v>
      </c>
      <c r="C2" s="7" t="s">
        <v>79</v>
      </c>
      <c r="D2" s="7" t="s">
        <v>80</v>
      </c>
      <c r="E2" s="7" t="s">
        <v>81</v>
      </c>
      <c r="F2" s="7" t="s">
        <v>82</v>
      </c>
      <c r="G2" s="7" t="s">
        <v>83</v>
      </c>
      <c r="H2" s="7" t="s">
        <v>84</v>
      </c>
      <c r="I2" s="7" t="s">
        <v>85</v>
      </c>
      <c r="J2" s="7" t="s">
        <v>110</v>
      </c>
      <c r="K2" s="7" t="s">
        <v>111</v>
      </c>
      <c r="L2" s="7" t="s">
        <v>112</v>
      </c>
    </row>
    <row r="3" spans="1:12" s="8" customFormat="1" x14ac:dyDescent="0.3">
      <c r="A3" s="28" t="s">
        <v>109</v>
      </c>
      <c r="B3" s="9"/>
      <c r="C3" s="9">
        <v>1</v>
      </c>
      <c r="D3" s="9"/>
      <c r="E3" s="9"/>
      <c r="F3" s="9"/>
      <c r="G3" s="9"/>
      <c r="H3" s="9"/>
      <c r="I3" s="9"/>
      <c r="J3" s="9"/>
      <c r="K3" s="9"/>
      <c r="L3" s="9"/>
    </row>
    <row r="4" spans="1:12" s="8" customFormat="1" x14ac:dyDescent="0.3">
      <c r="A4" s="28" t="s">
        <v>79</v>
      </c>
      <c r="B4" s="9">
        <v>1</v>
      </c>
      <c r="C4" s="9"/>
      <c r="D4" s="9">
        <v>1</v>
      </c>
      <c r="E4" s="9"/>
      <c r="F4" s="9">
        <v>1</v>
      </c>
      <c r="G4" s="9"/>
      <c r="H4" s="9"/>
      <c r="I4" s="9"/>
      <c r="J4" s="9"/>
      <c r="K4" s="9"/>
      <c r="L4" s="9"/>
    </row>
    <row r="5" spans="1:12" s="8" customFormat="1" x14ac:dyDescent="0.3">
      <c r="A5" s="28" t="s">
        <v>80</v>
      </c>
      <c r="B5" s="9"/>
      <c r="C5" s="9">
        <v>1</v>
      </c>
      <c r="D5" s="9"/>
      <c r="E5" s="9">
        <v>1</v>
      </c>
      <c r="F5" s="9"/>
      <c r="G5" s="9"/>
      <c r="H5" s="9"/>
      <c r="I5" s="9"/>
      <c r="J5" s="9"/>
      <c r="K5" s="9"/>
      <c r="L5" s="9"/>
    </row>
    <row r="6" spans="1:12" s="8" customFormat="1" x14ac:dyDescent="0.3">
      <c r="A6" s="28" t="s">
        <v>81</v>
      </c>
      <c r="B6" s="9"/>
      <c r="C6" s="9"/>
      <c r="D6" s="9">
        <v>1</v>
      </c>
      <c r="E6" s="9"/>
      <c r="F6" s="9"/>
      <c r="G6" s="9">
        <v>1</v>
      </c>
      <c r="H6" s="9"/>
      <c r="I6" s="9"/>
      <c r="J6" s="9"/>
      <c r="K6" s="9"/>
      <c r="L6" s="9"/>
    </row>
    <row r="7" spans="1:12" s="8" customFormat="1" x14ac:dyDescent="0.3">
      <c r="A7" s="28" t="s">
        <v>82</v>
      </c>
      <c r="B7" s="9"/>
      <c r="C7" s="9">
        <v>1</v>
      </c>
      <c r="D7" s="9"/>
      <c r="E7" s="9"/>
      <c r="F7" s="9"/>
      <c r="G7" s="9"/>
      <c r="H7" s="9"/>
      <c r="I7" s="9">
        <v>1</v>
      </c>
      <c r="J7" s="9"/>
      <c r="K7" s="9"/>
      <c r="L7" s="9"/>
    </row>
    <row r="8" spans="1:12" x14ac:dyDescent="0.3">
      <c r="A8" s="28" t="s">
        <v>83</v>
      </c>
      <c r="B8" s="9"/>
      <c r="C8" s="9"/>
      <c r="D8" s="9"/>
      <c r="E8" s="9">
        <v>1</v>
      </c>
      <c r="F8" s="9"/>
      <c r="G8" s="9"/>
      <c r="H8" s="9">
        <v>1</v>
      </c>
      <c r="I8" s="9"/>
      <c r="J8" s="9"/>
      <c r="K8" s="9"/>
      <c r="L8" s="9"/>
    </row>
    <row r="9" spans="1:12" x14ac:dyDescent="0.3">
      <c r="A9" s="28" t="s">
        <v>84</v>
      </c>
      <c r="B9" s="9"/>
      <c r="C9" s="9"/>
      <c r="D9" s="9"/>
      <c r="E9" s="9"/>
      <c r="F9" s="9"/>
      <c r="G9" s="9">
        <v>1</v>
      </c>
      <c r="H9" s="9"/>
      <c r="I9" s="9">
        <v>1</v>
      </c>
      <c r="J9" s="9">
        <v>1</v>
      </c>
      <c r="K9" s="9"/>
      <c r="L9" s="9"/>
    </row>
    <row r="10" spans="1:12" x14ac:dyDescent="0.3">
      <c r="A10" s="28" t="s">
        <v>85</v>
      </c>
      <c r="B10" s="9"/>
      <c r="C10" s="9"/>
      <c r="D10" s="9"/>
      <c r="E10" s="9"/>
      <c r="F10" s="9">
        <v>1</v>
      </c>
      <c r="G10" s="9"/>
      <c r="H10" s="9">
        <v>1</v>
      </c>
      <c r="I10" s="9"/>
      <c r="J10" s="9"/>
      <c r="K10" s="9"/>
      <c r="L10" s="9"/>
    </row>
    <row r="11" spans="1:12" x14ac:dyDescent="0.3">
      <c r="A11" s="28" t="s">
        <v>110</v>
      </c>
      <c r="B11" s="9"/>
      <c r="C11" s="9"/>
      <c r="D11" s="9"/>
      <c r="E11" s="9"/>
      <c r="F11" s="9"/>
      <c r="G11" s="9"/>
      <c r="H11" s="9">
        <v>1</v>
      </c>
      <c r="I11" s="9"/>
      <c r="J11" s="9"/>
      <c r="K11" s="9">
        <v>1</v>
      </c>
      <c r="L11" s="9">
        <v>1</v>
      </c>
    </row>
    <row r="12" spans="1:12" x14ac:dyDescent="0.3">
      <c r="A12" s="28" t="s">
        <v>111</v>
      </c>
      <c r="B12" s="9"/>
      <c r="C12" s="9"/>
      <c r="D12" s="9"/>
      <c r="E12" s="9"/>
      <c r="F12" s="9"/>
      <c r="G12" s="9"/>
      <c r="H12" s="9"/>
      <c r="I12" s="9"/>
      <c r="J12" s="9">
        <v>1</v>
      </c>
      <c r="K12" s="9"/>
      <c r="L12" s="9"/>
    </row>
    <row r="13" spans="1:12" x14ac:dyDescent="0.3">
      <c r="A13" s="28" t="s">
        <v>112</v>
      </c>
      <c r="B13" s="9"/>
      <c r="C13" s="9"/>
      <c r="D13" s="9"/>
      <c r="E13" s="9"/>
      <c r="F13" s="9"/>
      <c r="G13" s="9"/>
      <c r="H13" s="9"/>
      <c r="I13" s="9"/>
      <c r="J13" s="9">
        <v>1</v>
      </c>
      <c r="K13" s="9"/>
      <c r="L13" s="9"/>
    </row>
  </sheetData>
  <phoneticPr fontId="2" type="noConversion"/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676BC-0D9E-4EC2-B7DF-9077076036FD}">
  <dimension ref="A1:C13"/>
  <sheetViews>
    <sheetView workbookViewId="0">
      <selection activeCell="A16" sqref="A16"/>
    </sheetView>
  </sheetViews>
  <sheetFormatPr defaultColWidth="9.33203125" defaultRowHeight="15.6" x14ac:dyDescent="0.3"/>
  <cols>
    <col min="1" max="16384" width="9.33203125" style="1"/>
  </cols>
  <sheetData>
    <row r="1" spans="1:3" ht="16.2" thickBot="1" x14ac:dyDescent="0.35">
      <c r="A1" s="1" t="s">
        <v>98</v>
      </c>
    </row>
    <row r="2" spans="1:3" s="8" customFormat="1" x14ac:dyDescent="0.3">
      <c r="A2" s="6" t="s">
        <v>185</v>
      </c>
      <c r="B2" s="7" t="s">
        <v>5</v>
      </c>
      <c r="C2" s="13"/>
    </row>
    <row r="3" spans="1:3" x14ac:dyDescent="0.3">
      <c r="A3" s="28" t="s">
        <v>109</v>
      </c>
      <c r="B3" s="9"/>
      <c r="C3" s="8"/>
    </row>
    <row r="4" spans="1:3" x14ac:dyDescent="0.3">
      <c r="A4" s="28" t="s">
        <v>79</v>
      </c>
      <c r="B4" s="9"/>
      <c r="C4" s="8"/>
    </row>
    <row r="5" spans="1:3" x14ac:dyDescent="0.3">
      <c r="A5" s="28" t="s">
        <v>80</v>
      </c>
      <c r="B5" s="9"/>
      <c r="C5" s="8"/>
    </row>
    <row r="6" spans="1:3" x14ac:dyDescent="0.3">
      <c r="A6" s="28" t="s">
        <v>81</v>
      </c>
      <c r="B6" s="9"/>
      <c r="C6" s="8"/>
    </row>
    <row r="7" spans="1:3" x14ac:dyDescent="0.3">
      <c r="A7" s="28" t="s">
        <v>82</v>
      </c>
      <c r="B7" s="9"/>
      <c r="C7" s="8"/>
    </row>
    <row r="8" spans="1:3" x14ac:dyDescent="0.3">
      <c r="A8" s="28" t="s">
        <v>83</v>
      </c>
      <c r="B8" s="9"/>
      <c r="C8" s="8"/>
    </row>
    <row r="9" spans="1:3" x14ac:dyDescent="0.3">
      <c r="A9" s="28" t="s">
        <v>84</v>
      </c>
      <c r="B9" s="9"/>
      <c r="C9" s="8"/>
    </row>
    <row r="10" spans="1:3" x14ac:dyDescent="0.3">
      <c r="A10" s="28" t="s">
        <v>85</v>
      </c>
      <c r="B10" s="9"/>
      <c r="C10" s="8"/>
    </row>
    <row r="11" spans="1:3" x14ac:dyDescent="0.3">
      <c r="A11" s="28" t="s">
        <v>110</v>
      </c>
      <c r="B11" s="9"/>
      <c r="C11" s="8"/>
    </row>
    <row r="12" spans="1:3" x14ac:dyDescent="0.3">
      <c r="A12" s="28" t="s">
        <v>111</v>
      </c>
      <c r="B12" s="9"/>
      <c r="C12" s="8"/>
    </row>
    <row r="13" spans="1:3" x14ac:dyDescent="0.3">
      <c r="A13" s="28" t="s">
        <v>112</v>
      </c>
      <c r="B13" s="9"/>
      <c r="C13" s="8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7A77C-3EC6-43F3-933A-7BFD421AB782}">
  <dimension ref="A1:C13"/>
  <sheetViews>
    <sheetView workbookViewId="0">
      <selection activeCell="C6" sqref="C6"/>
    </sheetView>
  </sheetViews>
  <sheetFormatPr defaultColWidth="9.33203125" defaultRowHeight="15.6" x14ac:dyDescent="0.3"/>
  <cols>
    <col min="1" max="1" width="15.33203125" style="1" customWidth="1"/>
    <col min="2" max="16384" width="9.33203125" style="1"/>
  </cols>
  <sheetData>
    <row r="1" spans="1:3" ht="16.2" thickBot="1" x14ac:dyDescent="0.35">
      <c r="A1" s="1" t="s">
        <v>99</v>
      </c>
    </row>
    <row r="2" spans="1:3" s="8" customFormat="1" x14ac:dyDescent="0.3">
      <c r="A2" s="6" t="s">
        <v>185</v>
      </c>
      <c r="B2" s="7" t="s">
        <v>108</v>
      </c>
      <c r="C2" s="7" t="s">
        <v>51</v>
      </c>
    </row>
    <row r="3" spans="1:3" x14ac:dyDescent="0.3">
      <c r="A3" s="28" t="s">
        <v>109</v>
      </c>
      <c r="B3" s="9">
        <v>1</v>
      </c>
      <c r="C3" s="9"/>
    </row>
    <row r="4" spans="1:3" x14ac:dyDescent="0.3">
      <c r="A4" s="28" t="s">
        <v>79</v>
      </c>
      <c r="B4" s="9"/>
      <c r="C4" s="9"/>
    </row>
    <row r="5" spans="1:3" x14ac:dyDescent="0.3">
      <c r="A5" s="28" t="s">
        <v>80</v>
      </c>
      <c r="B5" s="9"/>
      <c r="C5" s="9"/>
    </row>
    <row r="6" spans="1:3" x14ac:dyDescent="0.3">
      <c r="A6" s="28" t="s">
        <v>81</v>
      </c>
      <c r="B6" s="9"/>
      <c r="C6" s="9">
        <v>1</v>
      </c>
    </row>
    <row r="7" spans="1:3" x14ac:dyDescent="0.3">
      <c r="A7" s="28" t="s">
        <v>82</v>
      </c>
      <c r="B7" s="9"/>
      <c r="C7" s="9"/>
    </row>
    <row r="8" spans="1:3" x14ac:dyDescent="0.3">
      <c r="A8" s="28" t="s">
        <v>83</v>
      </c>
      <c r="B8" s="9"/>
      <c r="C8" s="9"/>
    </row>
    <row r="9" spans="1:3" x14ac:dyDescent="0.3">
      <c r="A9" s="28" t="s">
        <v>84</v>
      </c>
      <c r="B9" s="9"/>
      <c r="C9" s="9"/>
    </row>
    <row r="10" spans="1:3" x14ac:dyDescent="0.3">
      <c r="A10" s="28" t="s">
        <v>85</v>
      </c>
      <c r="B10" s="9"/>
      <c r="C10" s="9"/>
    </row>
    <row r="11" spans="1:3" x14ac:dyDescent="0.3">
      <c r="A11" s="28" t="s">
        <v>110</v>
      </c>
      <c r="B11" s="9"/>
      <c r="C11" s="9"/>
    </row>
    <row r="12" spans="1:3" x14ac:dyDescent="0.3">
      <c r="A12" s="28" t="s">
        <v>111</v>
      </c>
      <c r="B12" s="9"/>
      <c r="C12" s="9"/>
    </row>
    <row r="13" spans="1:3" x14ac:dyDescent="0.3">
      <c r="A13" s="28" t="s">
        <v>112</v>
      </c>
      <c r="B13" s="9"/>
      <c r="C13" s="9"/>
    </row>
  </sheetData>
  <phoneticPr fontId="2" type="noConversion"/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AC5F8-3DBD-4182-95AF-F72C7FA4D2FF}">
  <dimension ref="A1:C13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3" ht="16.2" thickBot="1" x14ac:dyDescent="0.35">
      <c r="A1" s="1" t="s">
        <v>100</v>
      </c>
    </row>
    <row r="2" spans="1:3" s="8" customFormat="1" x14ac:dyDescent="0.3">
      <c r="A2" s="6" t="s">
        <v>185</v>
      </c>
      <c r="B2" s="7" t="s">
        <v>78</v>
      </c>
      <c r="C2" s="27" t="s">
        <v>244</v>
      </c>
    </row>
    <row r="3" spans="1:3" x14ac:dyDescent="0.3">
      <c r="A3" s="28" t="s">
        <v>109</v>
      </c>
      <c r="B3" s="9"/>
      <c r="C3" s="31"/>
    </row>
    <row r="4" spans="1:3" x14ac:dyDescent="0.3">
      <c r="A4" s="28" t="s">
        <v>79</v>
      </c>
      <c r="B4" s="9"/>
      <c r="C4" s="31"/>
    </row>
    <row r="5" spans="1:3" x14ac:dyDescent="0.3">
      <c r="A5" s="28" t="s">
        <v>80</v>
      </c>
      <c r="B5" s="9">
        <v>1</v>
      </c>
      <c r="C5" s="31"/>
    </row>
    <row r="6" spans="1:3" x14ac:dyDescent="0.3">
      <c r="A6" s="28" t="s">
        <v>81</v>
      </c>
      <c r="B6" s="9"/>
      <c r="C6" s="31"/>
    </row>
    <row r="7" spans="1:3" x14ac:dyDescent="0.3">
      <c r="A7" s="28" t="s">
        <v>82</v>
      </c>
      <c r="B7" s="9"/>
      <c r="C7" s="31"/>
    </row>
    <row r="8" spans="1:3" x14ac:dyDescent="0.3">
      <c r="A8" s="28" t="s">
        <v>83</v>
      </c>
      <c r="B8" s="9"/>
      <c r="C8" s="31"/>
    </row>
    <row r="9" spans="1:3" x14ac:dyDescent="0.3">
      <c r="A9" s="28" t="s">
        <v>84</v>
      </c>
      <c r="B9" s="9"/>
      <c r="C9" s="31"/>
    </row>
    <row r="10" spans="1:3" x14ac:dyDescent="0.3">
      <c r="A10" s="28" t="s">
        <v>85</v>
      </c>
      <c r="B10" s="9"/>
      <c r="C10" s="31"/>
    </row>
    <row r="11" spans="1:3" x14ac:dyDescent="0.3">
      <c r="A11" s="28" t="s">
        <v>110</v>
      </c>
      <c r="B11" s="9"/>
      <c r="C11" s="31"/>
    </row>
    <row r="12" spans="1:3" x14ac:dyDescent="0.3">
      <c r="A12" s="28" t="s">
        <v>111</v>
      </c>
      <c r="B12" s="9"/>
      <c r="C12" s="31">
        <v>1</v>
      </c>
    </row>
    <row r="13" spans="1:3" ht="16.2" thickBot="1" x14ac:dyDescent="0.35">
      <c r="A13" s="29" t="s">
        <v>112</v>
      </c>
      <c r="B13" s="10"/>
      <c r="C13" s="11"/>
    </row>
  </sheetData>
  <phoneticPr fontId="2" type="noConversion"/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4516D-9002-4617-9A63-E1CA29CE5849}">
  <dimension ref="A1:D13"/>
  <sheetViews>
    <sheetView workbookViewId="0">
      <selection activeCell="D10" sqref="D10"/>
    </sheetView>
  </sheetViews>
  <sheetFormatPr defaultColWidth="9.33203125" defaultRowHeight="15.6" x14ac:dyDescent="0.3"/>
  <cols>
    <col min="1" max="16384" width="9.33203125" style="1"/>
  </cols>
  <sheetData>
    <row r="1" spans="1:4" ht="16.2" thickBot="1" x14ac:dyDescent="0.35">
      <c r="A1" s="1" t="s">
        <v>113</v>
      </c>
    </row>
    <row r="2" spans="1:4" s="8" customFormat="1" x14ac:dyDescent="0.3">
      <c r="A2" s="6" t="s">
        <v>185</v>
      </c>
      <c r="B2" s="44" t="s">
        <v>243</v>
      </c>
      <c r="C2" s="13"/>
      <c r="D2" s="13"/>
    </row>
    <row r="3" spans="1:4" x14ac:dyDescent="0.3">
      <c r="A3" s="2" t="s">
        <v>109</v>
      </c>
      <c r="B3" s="69"/>
      <c r="C3" s="8"/>
      <c r="D3" s="8"/>
    </row>
    <row r="4" spans="1:4" x14ac:dyDescent="0.3">
      <c r="A4" s="2" t="s">
        <v>79</v>
      </c>
      <c r="B4" s="69"/>
      <c r="C4" s="8"/>
      <c r="D4" s="8"/>
    </row>
    <row r="5" spans="1:4" x14ac:dyDescent="0.3">
      <c r="A5" s="2" t="s">
        <v>80</v>
      </c>
      <c r="B5" s="69"/>
      <c r="C5" s="8"/>
      <c r="D5" s="8"/>
    </row>
    <row r="6" spans="1:4" x14ac:dyDescent="0.3">
      <c r="A6" s="2" t="s">
        <v>81</v>
      </c>
      <c r="B6" s="69"/>
      <c r="C6" s="8"/>
      <c r="D6" s="8"/>
    </row>
    <row r="7" spans="1:4" x14ac:dyDescent="0.3">
      <c r="A7" s="2" t="s">
        <v>82</v>
      </c>
      <c r="B7" s="69"/>
      <c r="C7" s="8"/>
      <c r="D7" s="8"/>
    </row>
    <row r="8" spans="1:4" x14ac:dyDescent="0.3">
      <c r="A8" s="2" t="s">
        <v>83</v>
      </c>
      <c r="B8" s="69"/>
      <c r="C8" s="8"/>
      <c r="D8" s="8"/>
    </row>
    <row r="9" spans="1:4" x14ac:dyDescent="0.3">
      <c r="A9" s="2" t="s">
        <v>84</v>
      </c>
      <c r="B9" s="69"/>
      <c r="C9" s="8"/>
      <c r="D9" s="8"/>
    </row>
    <row r="10" spans="1:4" x14ac:dyDescent="0.3">
      <c r="A10" s="2" t="s">
        <v>85</v>
      </c>
      <c r="B10" s="69"/>
      <c r="C10" s="8"/>
      <c r="D10" s="8"/>
    </row>
    <row r="11" spans="1:4" x14ac:dyDescent="0.3">
      <c r="A11" s="2" t="s">
        <v>110</v>
      </c>
      <c r="B11" s="69"/>
      <c r="C11" s="8"/>
      <c r="D11" s="8"/>
    </row>
    <row r="12" spans="1:4" x14ac:dyDescent="0.3">
      <c r="A12" s="2" t="s">
        <v>111</v>
      </c>
      <c r="B12" s="69"/>
      <c r="C12" s="8"/>
      <c r="D12" s="8"/>
    </row>
    <row r="13" spans="1:4" ht="16.2" thickBot="1" x14ac:dyDescent="0.35">
      <c r="A13" s="3" t="s">
        <v>112</v>
      </c>
      <c r="B13" s="70"/>
      <c r="C13" s="8"/>
      <c r="D13" s="8"/>
    </row>
  </sheetData>
  <phoneticPr fontId="2" type="noConversion"/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48F62-97B3-424F-8681-D1975DE263A9}">
  <dimension ref="A1:L5"/>
  <sheetViews>
    <sheetView workbookViewId="0">
      <selection activeCell="H15" sqref="H15"/>
    </sheetView>
  </sheetViews>
  <sheetFormatPr defaultColWidth="9.33203125" defaultRowHeight="15.6" x14ac:dyDescent="0.3"/>
  <cols>
    <col min="1" max="16384" width="9.33203125" style="1"/>
  </cols>
  <sheetData>
    <row r="1" spans="1:12" ht="16.2" thickBot="1" x14ac:dyDescent="0.35">
      <c r="A1" s="1" t="s">
        <v>114</v>
      </c>
    </row>
    <row r="2" spans="1:12" s="8" customFormat="1" x14ac:dyDescent="0.3">
      <c r="A2" s="6" t="s">
        <v>255</v>
      </c>
      <c r="B2" s="7" t="s">
        <v>109</v>
      </c>
      <c r="C2" s="7" t="s">
        <v>79</v>
      </c>
      <c r="D2" s="7" t="s">
        <v>80</v>
      </c>
      <c r="E2" s="7" t="s">
        <v>81</v>
      </c>
      <c r="F2" s="7" t="s">
        <v>82</v>
      </c>
      <c r="G2" s="7" t="s">
        <v>83</v>
      </c>
      <c r="H2" s="7" t="s">
        <v>84</v>
      </c>
      <c r="I2" s="7" t="s">
        <v>85</v>
      </c>
      <c r="J2" s="7" t="s">
        <v>110</v>
      </c>
      <c r="K2" s="7" t="s">
        <v>111</v>
      </c>
      <c r="L2" s="27" t="s">
        <v>112</v>
      </c>
    </row>
    <row r="3" spans="1:12" ht="16.2" thickBot="1" x14ac:dyDescent="0.35">
      <c r="A3" s="3" t="s">
        <v>243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2"/>
    </row>
    <row r="4" spans="1:12" x14ac:dyDescent="0.3">
      <c r="A4" s="12"/>
      <c r="B4" s="8"/>
    </row>
    <row r="5" spans="1:12" x14ac:dyDescent="0.3">
      <c r="A5" s="12"/>
      <c r="B5" s="8"/>
    </row>
  </sheetData>
  <phoneticPr fontId="2" type="noConversion"/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C2D47-F187-4A8D-891B-85F0F5A9A73D}">
  <dimension ref="A1:C6"/>
  <sheetViews>
    <sheetView workbookViewId="0">
      <selection activeCell="F8" sqref="F8"/>
    </sheetView>
  </sheetViews>
  <sheetFormatPr defaultColWidth="9.33203125" defaultRowHeight="15.6" x14ac:dyDescent="0.3"/>
  <cols>
    <col min="1" max="16384" width="9.33203125" style="1"/>
  </cols>
  <sheetData>
    <row r="1" spans="1:3" ht="16.2" thickBot="1" x14ac:dyDescent="0.35">
      <c r="A1" s="1" t="s">
        <v>74</v>
      </c>
    </row>
    <row r="2" spans="1:3" s="8" customFormat="1" x14ac:dyDescent="0.3">
      <c r="A2" s="6" t="s">
        <v>183</v>
      </c>
      <c r="B2" s="27" t="s">
        <v>5</v>
      </c>
      <c r="C2" s="13"/>
    </row>
    <row r="3" spans="1:3" x14ac:dyDescent="0.3">
      <c r="A3" s="2" t="s">
        <v>66</v>
      </c>
      <c r="B3" s="31">
        <v>1</v>
      </c>
      <c r="C3" s="8"/>
    </row>
    <row r="4" spans="1:3" ht="16.2" thickBot="1" x14ac:dyDescent="0.35">
      <c r="A4" s="3" t="s">
        <v>67</v>
      </c>
      <c r="B4" s="11">
        <v>1</v>
      </c>
      <c r="C4" s="8"/>
    </row>
    <row r="5" spans="1:3" x14ac:dyDescent="0.3">
      <c r="A5" s="12"/>
      <c r="B5" s="8"/>
      <c r="C5" s="8"/>
    </row>
    <row r="6" spans="1:3" x14ac:dyDescent="0.3">
      <c r="A6" s="12"/>
      <c r="B6" s="8"/>
      <c r="C6" s="8"/>
    </row>
  </sheetData>
  <phoneticPr fontId="2" type="noConversion"/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35DF2-79F9-4CBE-8B9E-803CFF497991}">
  <sheetPr>
    <tabColor theme="5"/>
  </sheetPr>
  <dimension ref="A1:C4"/>
  <sheetViews>
    <sheetView workbookViewId="0">
      <selection activeCell="M16" sqref="M16"/>
    </sheetView>
  </sheetViews>
  <sheetFormatPr defaultColWidth="9.33203125" defaultRowHeight="15.6" x14ac:dyDescent="0.3"/>
  <cols>
    <col min="1" max="16384" width="9.33203125" style="1"/>
  </cols>
  <sheetData>
    <row r="1" spans="1:3" ht="16.2" thickBot="1" x14ac:dyDescent="0.35">
      <c r="A1" s="1" t="s">
        <v>74</v>
      </c>
    </row>
    <row r="2" spans="1:3" s="8" customFormat="1" x14ac:dyDescent="0.3">
      <c r="A2" s="6" t="s">
        <v>183</v>
      </c>
      <c r="B2" s="7" t="s">
        <v>78</v>
      </c>
      <c r="C2" s="27" t="s">
        <v>244</v>
      </c>
    </row>
    <row r="3" spans="1:3" x14ac:dyDescent="0.3">
      <c r="A3" s="2" t="s">
        <v>66</v>
      </c>
      <c r="B3" s="9">
        <v>1</v>
      </c>
      <c r="C3" s="31"/>
    </row>
    <row r="4" spans="1:3" ht="16.2" thickBot="1" x14ac:dyDescent="0.35">
      <c r="A4" s="3" t="s">
        <v>67</v>
      </c>
      <c r="B4" s="10"/>
      <c r="C4" s="11">
        <v>1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F6C2E-9295-44C7-B492-F6D27B8F0C30}">
  <dimension ref="A1:C4"/>
  <sheetViews>
    <sheetView workbookViewId="0">
      <selection activeCell="F9" sqref="F9"/>
    </sheetView>
  </sheetViews>
  <sheetFormatPr defaultColWidth="9.33203125" defaultRowHeight="15.6" x14ac:dyDescent="0.3"/>
  <cols>
    <col min="1" max="16384" width="9.33203125" style="1"/>
  </cols>
  <sheetData>
    <row r="1" spans="1:3" ht="16.2" thickBot="1" x14ac:dyDescent="0.35">
      <c r="A1" s="1" t="s">
        <v>141</v>
      </c>
    </row>
    <row r="2" spans="1:3" s="8" customFormat="1" x14ac:dyDescent="0.3">
      <c r="A2" s="6" t="s">
        <v>184</v>
      </c>
      <c r="B2" s="27" t="s">
        <v>5</v>
      </c>
      <c r="C2" s="13"/>
    </row>
    <row r="3" spans="1:3" x14ac:dyDescent="0.3">
      <c r="A3" s="28" t="s">
        <v>78</v>
      </c>
      <c r="B3" s="31"/>
      <c r="C3" s="8"/>
    </row>
    <row r="4" spans="1:3" ht="16.2" thickBot="1" x14ac:dyDescent="0.35">
      <c r="A4" s="29" t="s">
        <v>244</v>
      </c>
      <c r="B4" s="11"/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399ED-BC37-4A9B-B5AA-696EEB32BD80}">
  <dimension ref="A1:AZ12"/>
  <sheetViews>
    <sheetView topLeftCell="T1" zoomScaleNormal="100" workbookViewId="0">
      <selection activeCell="AU8" sqref="AU8"/>
    </sheetView>
  </sheetViews>
  <sheetFormatPr defaultColWidth="9.33203125" defaultRowHeight="15.6" x14ac:dyDescent="0.3"/>
  <cols>
    <col min="1" max="1" width="16.88671875" style="1" customWidth="1"/>
    <col min="2" max="2" width="13.109375" style="1" customWidth="1"/>
    <col min="3" max="3" width="9.33203125" style="1"/>
    <col min="4" max="4" width="92.5546875" style="1" bestFit="1" customWidth="1"/>
    <col min="5" max="5" width="8.44140625" style="1" bestFit="1" customWidth="1"/>
    <col min="6" max="6" width="2.33203125" style="1" bestFit="1" customWidth="1"/>
    <col min="7" max="7" width="12.44140625" style="1" bestFit="1" customWidth="1"/>
    <col min="8" max="8" width="0.6640625" style="1" customWidth="1"/>
    <col min="9" max="9" width="8.44140625" style="1" bestFit="1" customWidth="1"/>
    <col min="10" max="10" width="2.33203125" style="1" bestFit="1" customWidth="1"/>
    <col min="11" max="11" width="12.44140625" style="1" bestFit="1" customWidth="1"/>
    <col min="12" max="48" width="9.33203125" style="1"/>
    <col min="49" max="49" width="13.88671875" style="1" bestFit="1" customWidth="1"/>
    <col min="50" max="50" width="9.33203125" style="1" bestFit="1" customWidth="1"/>
    <col min="51" max="51" width="6.33203125" style="1" bestFit="1" customWidth="1"/>
    <col min="52" max="52" width="15.5546875" style="1" bestFit="1" customWidth="1"/>
    <col min="53" max="16384" width="9.33203125" style="1"/>
  </cols>
  <sheetData>
    <row r="1" spans="1:52" ht="16.2" thickBot="1" x14ac:dyDescent="0.35">
      <c r="A1" s="1" t="s">
        <v>201</v>
      </c>
    </row>
    <row r="2" spans="1:52" s="8" customFormat="1" x14ac:dyDescent="0.3">
      <c r="A2" s="6" t="s">
        <v>195</v>
      </c>
      <c r="B2" s="27" t="s">
        <v>180</v>
      </c>
      <c r="D2" s="67" t="s">
        <v>231</v>
      </c>
      <c r="E2" s="68" t="s">
        <v>232</v>
      </c>
      <c r="F2" s="50"/>
      <c r="G2" s="50"/>
      <c r="H2" s="51"/>
      <c r="I2" s="50"/>
      <c r="J2" s="50"/>
      <c r="K2" s="52"/>
    </row>
    <row r="3" spans="1:52" x14ac:dyDescent="0.3">
      <c r="A3" s="28" t="s">
        <v>202</v>
      </c>
      <c r="B3" s="40" t="s">
        <v>233</v>
      </c>
      <c r="D3" s="60" t="s">
        <v>234</v>
      </c>
      <c r="E3" s="53" t="s">
        <v>233</v>
      </c>
      <c r="F3" s="54" t="s">
        <v>203</v>
      </c>
      <c r="G3" s="55" t="s">
        <v>204</v>
      </c>
      <c r="H3" s="56"/>
      <c r="I3" s="55" t="s">
        <v>235</v>
      </c>
      <c r="J3" s="54" t="s">
        <v>203</v>
      </c>
      <c r="K3" s="57" t="s">
        <v>236</v>
      </c>
    </row>
    <row r="4" spans="1:52" x14ac:dyDescent="0.3">
      <c r="A4" s="28" t="s">
        <v>205</v>
      </c>
      <c r="B4" s="40" t="s">
        <v>206</v>
      </c>
      <c r="D4" s="60" t="s">
        <v>237</v>
      </c>
      <c r="E4" s="53" t="s">
        <v>207</v>
      </c>
      <c r="F4" s="54" t="s">
        <v>203</v>
      </c>
      <c r="G4" s="55" t="s">
        <v>208</v>
      </c>
      <c r="H4" s="56"/>
      <c r="I4" s="55"/>
      <c r="J4" s="55"/>
      <c r="K4" s="57"/>
    </row>
    <row r="5" spans="1:52" x14ac:dyDescent="0.3">
      <c r="A5" s="28" t="s">
        <v>209</v>
      </c>
      <c r="B5" s="40" t="s">
        <v>210</v>
      </c>
      <c r="D5" s="60" t="s">
        <v>238</v>
      </c>
      <c r="E5" s="58"/>
      <c r="F5" s="59"/>
      <c r="G5" s="59"/>
      <c r="H5" s="60"/>
      <c r="I5" s="59"/>
      <c r="J5" s="59"/>
      <c r="K5" s="61"/>
    </row>
    <row r="6" spans="1:52" x14ac:dyDescent="0.3">
      <c r="A6" s="28" t="s">
        <v>211</v>
      </c>
      <c r="B6" s="40" t="s">
        <v>212</v>
      </c>
      <c r="D6" s="60" t="s">
        <v>239</v>
      </c>
      <c r="E6" s="53" t="s">
        <v>212</v>
      </c>
      <c r="F6" s="54" t="s">
        <v>203</v>
      </c>
      <c r="G6" s="55" t="s">
        <v>213</v>
      </c>
      <c r="H6" s="60"/>
      <c r="I6" s="59"/>
      <c r="J6" s="59"/>
      <c r="K6" s="61"/>
    </row>
    <row r="7" spans="1:52" x14ac:dyDescent="0.3">
      <c r="A7" s="28" t="s">
        <v>214</v>
      </c>
      <c r="B7" s="40" t="s">
        <v>215</v>
      </c>
      <c r="D7" s="60" t="s">
        <v>240</v>
      </c>
      <c r="E7" s="53" t="s">
        <v>216</v>
      </c>
      <c r="F7" s="54" t="s">
        <v>203</v>
      </c>
      <c r="G7" s="55" t="s">
        <v>217</v>
      </c>
      <c r="H7" s="60"/>
      <c r="I7" s="59"/>
      <c r="J7" s="59"/>
      <c r="K7" s="61"/>
    </row>
    <row r="8" spans="1:52" x14ac:dyDescent="0.3">
      <c r="A8" s="28" t="s">
        <v>218</v>
      </c>
      <c r="B8" s="40" t="s">
        <v>219</v>
      </c>
      <c r="D8" s="60" t="s">
        <v>241</v>
      </c>
      <c r="E8" s="58"/>
      <c r="F8" s="59"/>
      <c r="G8" s="59"/>
      <c r="H8" s="60"/>
      <c r="I8" s="59"/>
      <c r="J8" s="59"/>
      <c r="K8" s="61"/>
      <c r="AT8" s="32" t="s">
        <v>202</v>
      </c>
      <c r="AU8" s="32" t="s">
        <v>205</v>
      </c>
      <c r="AV8" s="32" t="s">
        <v>209</v>
      </c>
      <c r="AW8" s="32" t="s">
        <v>211</v>
      </c>
      <c r="AX8" s="32" t="s">
        <v>214</v>
      </c>
      <c r="AY8" s="32" t="s">
        <v>218</v>
      </c>
      <c r="AZ8" s="32" t="s">
        <v>220</v>
      </c>
    </row>
    <row r="9" spans="1:52" ht="16.2" thickBot="1" x14ac:dyDescent="0.35">
      <c r="A9" s="29" t="s">
        <v>221</v>
      </c>
      <c r="B9" s="35" t="s">
        <v>222</v>
      </c>
      <c r="D9" s="65" t="s">
        <v>242</v>
      </c>
      <c r="E9" s="62" t="s">
        <v>223</v>
      </c>
      <c r="F9" s="63" t="s">
        <v>203</v>
      </c>
      <c r="G9" s="64" t="s">
        <v>224</v>
      </c>
      <c r="H9" s="65"/>
      <c r="I9" s="66" t="s">
        <v>225</v>
      </c>
      <c r="J9" s="63" t="s">
        <v>203</v>
      </c>
      <c r="K9" s="64" t="s">
        <v>226</v>
      </c>
      <c r="AT9" s="1" t="s">
        <v>233</v>
      </c>
      <c r="AU9" s="1" t="s">
        <v>227</v>
      </c>
      <c r="AV9" s="1" t="s">
        <v>210</v>
      </c>
      <c r="AW9" s="1" t="s">
        <v>212</v>
      </c>
      <c r="AX9" s="1" t="s">
        <v>215</v>
      </c>
      <c r="AY9" s="1" t="s">
        <v>219</v>
      </c>
      <c r="AZ9" s="1" t="s">
        <v>219</v>
      </c>
    </row>
    <row r="10" spans="1:52" x14ac:dyDescent="0.3">
      <c r="AT10" s="1" t="s">
        <v>235</v>
      </c>
      <c r="AU10" s="1" t="s">
        <v>206</v>
      </c>
      <c r="AV10" s="1" t="s">
        <v>228</v>
      </c>
      <c r="AW10" s="1" t="s">
        <v>229</v>
      </c>
      <c r="AX10" s="1" t="s">
        <v>216</v>
      </c>
      <c r="AY10" s="1" t="s">
        <v>222</v>
      </c>
      <c r="AZ10" s="1" t="s">
        <v>222</v>
      </c>
    </row>
    <row r="11" spans="1:52" x14ac:dyDescent="0.3">
      <c r="AU11" s="1" t="s">
        <v>230</v>
      </c>
      <c r="AZ11" s="1" t="s">
        <v>223</v>
      </c>
    </row>
    <row r="12" spans="1:52" x14ac:dyDescent="0.3">
      <c r="AU12" s="1" t="s">
        <v>207</v>
      </c>
      <c r="AZ12" s="1" t="s">
        <v>225</v>
      </c>
    </row>
  </sheetData>
  <dataValidations count="7">
    <dataValidation type="list" allowBlank="1" showInputMessage="1" showErrorMessage="1" sqref="B5" xr:uid="{2FD2B931-D1F3-4A46-80CA-ECE299B77248}">
      <formula1>$AV$9:$AV$10</formula1>
    </dataValidation>
    <dataValidation type="list" allowBlank="1" showInputMessage="1" showErrorMessage="1" sqref="B9" xr:uid="{32C849DF-A699-444C-AEB8-996557BF478D}">
      <formula1>$AZ$9:$AZ$12</formula1>
    </dataValidation>
    <dataValidation type="list" allowBlank="1" showInputMessage="1" showErrorMessage="1" sqref="B8" xr:uid="{C333D517-6103-4E7E-A280-44C81548A9EA}">
      <formula1>$AY$9:$AY$10</formula1>
    </dataValidation>
    <dataValidation type="list" allowBlank="1" showInputMessage="1" showErrorMessage="1" sqref="B7" xr:uid="{F4D1FC9C-2DCD-4562-8813-9ADDAFE624B3}">
      <formula1>$AX$9:$AX$10</formula1>
    </dataValidation>
    <dataValidation type="list" allowBlank="1" showInputMessage="1" showErrorMessage="1" sqref="B6" xr:uid="{4E595FB9-2C92-4FEB-ABBB-81E4CB9424E1}">
      <formula1>$AW$9:$AW$10</formula1>
    </dataValidation>
    <dataValidation type="list" allowBlank="1" showInputMessage="1" showErrorMessage="1" sqref="B4" xr:uid="{4E7EBF09-991F-4457-BECE-76498C13C6BC}">
      <formula1>$AU$9:$AU$12</formula1>
    </dataValidation>
    <dataValidation type="list" allowBlank="1" showInputMessage="1" showErrorMessage="1" sqref="B3" xr:uid="{CDD785C1-D2CE-4458-BD16-F8FC71E4262A}">
      <formula1>$AT$9:$AT$10</formula1>
    </dataValidation>
  </dataValidation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DC786-A7F1-4FF3-8A09-428ABBDBE338}">
  <dimension ref="A1:D8"/>
  <sheetViews>
    <sheetView workbookViewId="0">
      <selection activeCell="F9" sqref="F9"/>
    </sheetView>
  </sheetViews>
  <sheetFormatPr defaultRowHeight="14.4" x14ac:dyDescent="0.3"/>
  <sheetData>
    <row r="1" spans="1:4" ht="16.2" thickBot="1" x14ac:dyDescent="0.35">
      <c r="A1" s="1" t="s">
        <v>256</v>
      </c>
      <c r="B1" s="1"/>
      <c r="C1" s="1"/>
      <c r="D1" s="1"/>
    </row>
    <row r="2" spans="1:4" ht="15.6" x14ac:dyDescent="0.3">
      <c r="A2" s="6" t="s">
        <v>184</v>
      </c>
      <c r="B2" s="27" t="s">
        <v>243</v>
      </c>
      <c r="C2" s="13"/>
      <c r="D2" s="13"/>
    </row>
    <row r="3" spans="1:4" ht="15.6" x14ac:dyDescent="0.3">
      <c r="A3" s="28" t="s">
        <v>78</v>
      </c>
      <c r="B3" s="31"/>
      <c r="C3" s="8"/>
      <c r="D3" s="8"/>
    </row>
    <row r="4" spans="1:4" ht="16.2" thickBot="1" x14ac:dyDescent="0.35">
      <c r="A4" s="29" t="s">
        <v>244</v>
      </c>
      <c r="B4" s="11">
        <v>1</v>
      </c>
      <c r="C4" s="8"/>
      <c r="D4" s="8"/>
    </row>
    <row r="5" spans="1:4" ht="15.6" x14ac:dyDescent="0.3">
      <c r="A5" s="13"/>
      <c r="B5" s="8"/>
      <c r="C5" s="8"/>
      <c r="D5" s="8"/>
    </row>
    <row r="6" spans="1:4" ht="15.6" x14ac:dyDescent="0.3">
      <c r="A6" s="13"/>
      <c r="B6" s="8"/>
      <c r="C6" s="8"/>
      <c r="D6" s="8"/>
    </row>
    <row r="7" spans="1:4" ht="15.6" x14ac:dyDescent="0.3">
      <c r="A7" s="13"/>
      <c r="B7" s="8"/>
      <c r="C7" s="8"/>
      <c r="D7" s="8"/>
    </row>
    <row r="8" spans="1:4" ht="15.6" x14ac:dyDescent="0.3">
      <c r="A8" s="13"/>
      <c r="B8" s="8"/>
      <c r="C8" s="8"/>
      <c r="D8" s="8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FB6F8-4EC7-4610-A7C5-9997BF88EF56}">
  <dimension ref="A1:D5"/>
  <sheetViews>
    <sheetView workbookViewId="0">
      <selection activeCell="A2" sqref="A2"/>
    </sheetView>
  </sheetViews>
  <sheetFormatPr defaultRowHeight="14.4" x14ac:dyDescent="0.3"/>
  <sheetData>
    <row r="1" spans="1:4" ht="16.2" thickBot="1" x14ac:dyDescent="0.35">
      <c r="A1" s="1" t="s">
        <v>257</v>
      </c>
    </row>
    <row r="2" spans="1:4" ht="15.6" x14ac:dyDescent="0.3">
      <c r="A2" s="6" t="s">
        <v>255</v>
      </c>
      <c r="B2" s="27" t="s">
        <v>5</v>
      </c>
      <c r="C2" s="13"/>
      <c r="D2" s="13"/>
    </row>
    <row r="3" spans="1:4" ht="16.2" thickBot="1" x14ac:dyDescent="0.35">
      <c r="A3" s="3" t="s">
        <v>243</v>
      </c>
      <c r="B3" s="11">
        <v>1</v>
      </c>
      <c r="C3" s="8"/>
      <c r="D3" s="8"/>
    </row>
    <row r="4" spans="1:4" ht="15.6" x14ac:dyDescent="0.3">
      <c r="A4" s="12"/>
      <c r="B4" s="8"/>
      <c r="C4" s="8"/>
      <c r="D4" s="8"/>
    </row>
    <row r="5" spans="1:4" ht="15.6" x14ac:dyDescent="0.3">
      <c r="A5" s="12"/>
      <c r="B5" s="8"/>
      <c r="C5" s="8"/>
      <c r="D5" s="8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F673B-ABE6-40C2-BA6B-F7AEA69D03F8}">
  <dimension ref="A1:L4"/>
  <sheetViews>
    <sheetView workbookViewId="0">
      <selection activeCell="K5" sqref="K5"/>
    </sheetView>
  </sheetViews>
  <sheetFormatPr defaultColWidth="9.33203125" defaultRowHeight="15.6" x14ac:dyDescent="0.3"/>
  <cols>
    <col min="1" max="16384" width="9.33203125" style="1"/>
  </cols>
  <sheetData>
    <row r="1" spans="1:12" ht="16.2" thickBot="1" x14ac:dyDescent="0.35">
      <c r="A1" s="1" t="s">
        <v>101</v>
      </c>
    </row>
    <row r="2" spans="1:12" s="8" customFormat="1" x14ac:dyDescent="0.3">
      <c r="A2" s="6" t="s">
        <v>184</v>
      </c>
      <c r="B2" s="7" t="s">
        <v>109</v>
      </c>
      <c r="C2" s="7" t="s">
        <v>79</v>
      </c>
      <c r="D2" s="7" t="s">
        <v>80</v>
      </c>
      <c r="E2" s="7" t="s">
        <v>81</v>
      </c>
      <c r="F2" s="7" t="s">
        <v>82</v>
      </c>
      <c r="G2" s="7" t="s">
        <v>83</v>
      </c>
      <c r="H2" s="7" t="s">
        <v>84</v>
      </c>
      <c r="I2" s="7" t="s">
        <v>85</v>
      </c>
      <c r="J2" s="7" t="s">
        <v>110</v>
      </c>
      <c r="K2" s="7" t="s">
        <v>111</v>
      </c>
      <c r="L2" s="27" t="s">
        <v>112</v>
      </c>
    </row>
    <row r="3" spans="1:12" x14ac:dyDescent="0.3">
      <c r="A3" s="28" t="s">
        <v>78</v>
      </c>
      <c r="B3" s="9"/>
      <c r="C3" s="9"/>
      <c r="D3" s="9">
        <v>1</v>
      </c>
      <c r="E3" s="9"/>
      <c r="F3" s="9"/>
      <c r="G3" s="9"/>
      <c r="H3" s="9"/>
      <c r="I3" s="9"/>
      <c r="J3" s="9"/>
      <c r="K3" s="9"/>
      <c r="L3" s="31"/>
    </row>
    <row r="4" spans="1:12" ht="16.2" thickBot="1" x14ac:dyDescent="0.35">
      <c r="A4" s="29" t="s">
        <v>244</v>
      </c>
      <c r="B4" s="10"/>
      <c r="C4" s="10"/>
      <c r="D4" s="10"/>
      <c r="E4" s="10"/>
      <c r="F4" s="10"/>
      <c r="G4" s="10"/>
      <c r="H4" s="10"/>
      <c r="I4" s="10"/>
      <c r="J4" s="10"/>
      <c r="K4" s="10">
        <v>1</v>
      </c>
      <c r="L4" s="11"/>
    </row>
  </sheetData>
  <phoneticPr fontId="2" type="noConversion"/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ED8ED-0A77-4974-A7C2-D2B875DA1401}">
  <dimension ref="A1:C6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3" ht="16.2" thickBot="1" x14ac:dyDescent="0.35">
      <c r="A1" s="1" t="s">
        <v>75</v>
      </c>
    </row>
    <row r="2" spans="1:3" s="8" customFormat="1" x14ac:dyDescent="0.3">
      <c r="A2" s="6" t="s">
        <v>179</v>
      </c>
      <c r="B2" s="27" t="s">
        <v>5</v>
      </c>
      <c r="C2" s="13"/>
    </row>
    <row r="3" spans="1:3" s="8" customFormat="1" x14ac:dyDescent="0.3">
      <c r="A3" s="28" t="s">
        <v>107</v>
      </c>
      <c r="B3" s="31"/>
    </row>
    <row r="4" spans="1:3" x14ac:dyDescent="0.3">
      <c r="A4" s="28" t="s">
        <v>3</v>
      </c>
      <c r="B4" s="31"/>
      <c r="C4" s="8"/>
    </row>
    <row r="5" spans="1:3" x14ac:dyDescent="0.3">
      <c r="A5" s="28" t="s">
        <v>4</v>
      </c>
      <c r="B5" s="31"/>
      <c r="C5" s="8"/>
    </row>
    <row r="6" spans="1:3" ht="16.2" thickBot="1" x14ac:dyDescent="0.35">
      <c r="A6" s="29" t="s">
        <v>106</v>
      </c>
      <c r="B6" s="11"/>
      <c r="C6" s="8"/>
    </row>
  </sheetData>
  <phoneticPr fontId="2" type="noConversion"/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5298C-1D1C-4004-91BA-05C3C07D8B7C}">
  <dimension ref="A1:C6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3" ht="16.2" thickBot="1" x14ac:dyDescent="0.35">
      <c r="A1" s="1" t="s">
        <v>103</v>
      </c>
    </row>
    <row r="2" spans="1:3" s="8" customFormat="1" x14ac:dyDescent="0.3">
      <c r="A2" s="6" t="s">
        <v>183</v>
      </c>
      <c r="B2" s="27" t="s">
        <v>5</v>
      </c>
      <c r="C2" s="13"/>
    </row>
    <row r="3" spans="1:3" x14ac:dyDescent="0.3">
      <c r="A3" s="2" t="s">
        <v>66</v>
      </c>
      <c r="B3" s="31">
        <v>1</v>
      </c>
      <c r="C3" s="8"/>
    </row>
    <row r="4" spans="1:3" ht="16.2" thickBot="1" x14ac:dyDescent="0.35">
      <c r="A4" s="3" t="s">
        <v>67</v>
      </c>
      <c r="B4" s="11">
        <v>1</v>
      </c>
      <c r="C4" s="8"/>
    </row>
    <row r="5" spans="1:3" x14ac:dyDescent="0.3">
      <c r="A5" s="12"/>
      <c r="B5" s="8"/>
      <c r="C5" s="8"/>
    </row>
    <row r="6" spans="1:3" x14ac:dyDescent="0.3">
      <c r="A6" s="12"/>
      <c r="B6" s="8"/>
      <c r="C6" s="8"/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E275C-BC38-44C0-8EFB-EA0A3ABCF1EE}">
  <dimension ref="A1:C6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3" ht="16.2" thickBot="1" x14ac:dyDescent="0.35">
      <c r="A1" s="1" t="s">
        <v>76</v>
      </c>
    </row>
    <row r="2" spans="1:3" s="8" customFormat="1" x14ac:dyDescent="0.3">
      <c r="A2" s="6" t="s">
        <v>179</v>
      </c>
      <c r="B2" s="7" t="s">
        <v>108</v>
      </c>
      <c r="C2" s="27" t="s">
        <v>51</v>
      </c>
    </row>
    <row r="3" spans="1:3" s="8" customFormat="1" x14ac:dyDescent="0.3">
      <c r="A3" s="28" t="s">
        <v>107</v>
      </c>
      <c r="B3" s="9">
        <v>1</v>
      </c>
      <c r="C3" s="31">
        <v>1</v>
      </c>
    </row>
    <row r="4" spans="1:3" s="8" customFormat="1" x14ac:dyDescent="0.3">
      <c r="A4" s="28" t="s">
        <v>3</v>
      </c>
      <c r="B4" s="9">
        <v>1</v>
      </c>
      <c r="C4" s="31">
        <v>1</v>
      </c>
    </row>
    <row r="5" spans="1:3" s="8" customFormat="1" x14ac:dyDescent="0.3">
      <c r="A5" s="28" t="s">
        <v>4</v>
      </c>
      <c r="B5" s="9">
        <v>1</v>
      </c>
      <c r="C5" s="31">
        <v>1</v>
      </c>
    </row>
    <row r="6" spans="1:3" ht="16.2" thickBot="1" x14ac:dyDescent="0.35">
      <c r="A6" s="29" t="s">
        <v>106</v>
      </c>
      <c r="B6" s="10">
        <v>1</v>
      </c>
      <c r="C6" s="11">
        <v>1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57C74-863B-4C67-B58B-571271FAEA0E}">
  <dimension ref="A1:C4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3" ht="16.2" thickBot="1" x14ac:dyDescent="0.35">
      <c r="A1" s="1" t="s">
        <v>77</v>
      </c>
    </row>
    <row r="2" spans="1:3" s="8" customFormat="1" x14ac:dyDescent="0.3">
      <c r="A2" s="6" t="s">
        <v>181</v>
      </c>
      <c r="B2" s="7" t="s">
        <v>108</v>
      </c>
      <c r="C2" s="27" t="s">
        <v>51</v>
      </c>
    </row>
    <row r="3" spans="1:3" s="8" customFormat="1" ht="16.2" thickBot="1" x14ac:dyDescent="0.35">
      <c r="A3" s="29" t="s">
        <v>5</v>
      </c>
      <c r="B3" s="10">
        <v>1</v>
      </c>
      <c r="C3" s="11">
        <v>1</v>
      </c>
    </row>
    <row r="4" spans="1:3" x14ac:dyDescent="0.3">
      <c r="A4" s="13"/>
      <c r="B4" s="8"/>
      <c r="C4" s="8"/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22F2B-1E4B-46C9-B210-3150CCBB5892}">
  <dimension ref="A1:C4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3" ht="16.2" thickBot="1" x14ac:dyDescent="0.35">
      <c r="A1" s="1" t="s">
        <v>105</v>
      </c>
    </row>
    <row r="2" spans="1:3" s="8" customFormat="1" x14ac:dyDescent="0.3">
      <c r="A2" s="6" t="s">
        <v>181</v>
      </c>
      <c r="B2" s="27" t="s">
        <v>5</v>
      </c>
      <c r="C2" s="13"/>
    </row>
    <row r="3" spans="1:3" s="8" customFormat="1" ht="16.2" thickBot="1" x14ac:dyDescent="0.35">
      <c r="A3" s="29" t="s">
        <v>5</v>
      </c>
      <c r="B3" s="72"/>
      <c r="C3" s="13"/>
    </row>
    <row r="4" spans="1:3" s="8" customFormat="1" x14ac:dyDescent="0.3">
      <c r="A4" s="13"/>
      <c r="B4" s="13"/>
      <c r="C4" s="13"/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52059-0CB1-474F-ACFF-2997470BE1E9}">
  <dimension ref="A1:B3"/>
  <sheetViews>
    <sheetView workbookViewId="0">
      <selection activeCell="C9" sqref="C9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102</v>
      </c>
    </row>
    <row r="2" spans="1:2" s="8" customFormat="1" x14ac:dyDescent="0.3">
      <c r="A2" s="6" t="s">
        <v>181</v>
      </c>
      <c r="B2" s="27" t="s">
        <v>243</v>
      </c>
    </row>
    <row r="3" spans="1:2" s="8" customFormat="1" ht="16.2" thickBot="1" x14ac:dyDescent="0.35">
      <c r="A3" s="29" t="s">
        <v>5</v>
      </c>
      <c r="B3" s="11"/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FA210-6C83-4CC4-AF45-F41CDC53F769}">
  <dimension ref="A1:BC9"/>
  <sheetViews>
    <sheetView workbookViewId="0">
      <selection activeCell="A3" sqref="A3"/>
    </sheetView>
  </sheetViews>
  <sheetFormatPr defaultColWidth="9.33203125" defaultRowHeight="15.6" x14ac:dyDescent="0.3"/>
  <cols>
    <col min="1" max="16384" width="9.33203125" style="1"/>
  </cols>
  <sheetData>
    <row r="1" spans="1:55" ht="16.2" thickBot="1" x14ac:dyDescent="0.35">
      <c r="A1" s="1" t="str">
        <f>_xlfn.CONCAT( "Table of Completions Water Demand for Completions Sites over ",VLOOKUP("decision period", [1]Units!$A$2:$B$9, 2, FALSE),"s [",VLOOKUP("volume", [1]Units!$A$2:$B$9, 2, FALSE),"/", VLOOKUP("time", [1]Units!$A$2:$B$9, 2, FALSE),"]")</f>
        <v>Table of Completions Water Demand for Completions Sites over weeks [bbl/day]</v>
      </c>
    </row>
    <row r="2" spans="1:55" s="8" customFormat="1" x14ac:dyDescent="0.3">
      <c r="A2" s="6" t="s">
        <v>181</v>
      </c>
      <c r="B2" s="7" t="s">
        <v>129</v>
      </c>
      <c r="C2" s="7" t="s">
        <v>130</v>
      </c>
      <c r="D2" s="7" t="s">
        <v>131</v>
      </c>
      <c r="E2" s="7" t="s">
        <v>132</v>
      </c>
      <c r="F2" s="7" t="s">
        <v>133</v>
      </c>
      <c r="G2" s="7" t="s">
        <v>134</v>
      </c>
      <c r="H2" s="7" t="s">
        <v>135</v>
      </c>
      <c r="I2" s="7" t="s">
        <v>136</v>
      </c>
      <c r="J2" s="7" t="s">
        <v>137</v>
      </c>
      <c r="K2" s="7" t="s">
        <v>115</v>
      </c>
      <c r="L2" s="7" t="s">
        <v>116</v>
      </c>
      <c r="M2" s="7" t="s">
        <v>117</v>
      </c>
      <c r="N2" s="7" t="s">
        <v>118</v>
      </c>
      <c r="O2" s="7" t="s">
        <v>119</v>
      </c>
      <c r="P2" s="7" t="s">
        <v>120</v>
      </c>
      <c r="Q2" s="7" t="s">
        <v>121</v>
      </c>
      <c r="R2" s="7" t="s">
        <v>122</v>
      </c>
      <c r="S2" s="7" t="s">
        <v>123</v>
      </c>
      <c r="T2" s="7" t="s">
        <v>124</v>
      </c>
      <c r="U2" s="7" t="s">
        <v>125</v>
      </c>
      <c r="V2" s="7" t="s">
        <v>126</v>
      </c>
      <c r="W2" s="7" t="s">
        <v>127</v>
      </c>
      <c r="X2" s="7" t="s">
        <v>143</v>
      </c>
      <c r="Y2" s="7" t="s">
        <v>144</v>
      </c>
      <c r="Z2" s="7" t="s">
        <v>145</v>
      </c>
      <c r="AA2" s="7" t="s">
        <v>146</v>
      </c>
      <c r="AB2" s="7" t="s">
        <v>147</v>
      </c>
      <c r="AC2" s="7" t="s">
        <v>148</v>
      </c>
      <c r="AD2" s="7" t="s">
        <v>149</v>
      </c>
      <c r="AE2" s="7" t="s">
        <v>150</v>
      </c>
      <c r="AF2" s="7" t="s">
        <v>151</v>
      </c>
      <c r="AG2" s="7" t="s">
        <v>152</v>
      </c>
      <c r="AH2" s="7" t="s">
        <v>153</v>
      </c>
      <c r="AI2" s="7" t="s">
        <v>154</v>
      </c>
      <c r="AJ2" s="7" t="s">
        <v>155</v>
      </c>
      <c r="AK2" s="7" t="s">
        <v>156</v>
      </c>
      <c r="AL2" s="7" t="s">
        <v>157</v>
      </c>
      <c r="AM2" s="7" t="s">
        <v>158</v>
      </c>
      <c r="AN2" s="7" t="s">
        <v>159</v>
      </c>
      <c r="AO2" s="7" t="s">
        <v>160</v>
      </c>
      <c r="AP2" s="7" t="s">
        <v>161</v>
      </c>
      <c r="AQ2" s="7" t="s">
        <v>162</v>
      </c>
      <c r="AR2" s="7" t="s">
        <v>163</v>
      </c>
      <c r="AS2" s="7" t="s">
        <v>164</v>
      </c>
      <c r="AT2" s="7" t="s">
        <v>165</v>
      </c>
      <c r="AU2" s="7" t="s">
        <v>166</v>
      </c>
      <c r="AV2" s="7" t="s">
        <v>167</v>
      </c>
      <c r="AW2" s="7" t="s">
        <v>168</v>
      </c>
      <c r="AX2" s="7" t="s">
        <v>169</v>
      </c>
      <c r="AY2" s="7" t="s">
        <v>170</v>
      </c>
      <c r="AZ2" s="7" t="s">
        <v>171</v>
      </c>
      <c r="BA2" s="27" t="s">
        <v>172</v>
      </c>
    </row>
    <row r="3" spans="1:55" s="8" customFormat="1" ht="16.2" thickBot="1" x14ac:dyDescent="0.35">
      <c r="A3" s="77" t="s">
        <v>5</v>
      </c>
      <c r="B3" s="10">
        <v>0</v>
      </c>
      <c r="C3" s="10">
        <v>45000</v>
      </c>
      <c r="D3" s="10">
        <v>50000</v>
      </c>
      <c r="E3" s="10">
        <v>50000</v>
      </c>
      <c r="F3" s="10">
        <v>50000</v>
      </c>
      <c r="G3" s="10">
        <v>50000</v>
      </c>
      <c r="H3" s="10">
        <v>50000</v>
      </c>
      <c r="I3" s="10">
        <v>50000</v>
      </c>
      <c r="J3" s="10">
        <v>50000</v>
      </c>
      <c r="K3" s="10">
        <v>50000</v>
      </c>
      <c r="L3" s="10">
        <v>37142.857142857145</v>
      </c>
      <c r="M3" s="10">
        <v>0</v>
      </c>
      <c r="N3" s="10">
        <v>0</v>
      </c>
      <c r="O3" s="10">
        <v>0</v>
      </c>
      <c r="P3" s="10">
        <v>0</v>
      </c>
      <c r="Q3" s="10">
        <v>0</v>
      </c>
      <c r="R3" s="10">
        <v>0</v>
      </c>
      <c r="S3" s="10">
        <v>0</v>
      </c>
      <c r="T3" s="10">
        <v>0</v>
      </c>
      <c r="U3" s="10">
        <v>0</v>
      </c>
      <c r="V3" s="10">
        <v>0</v>
      </c>
      <c r="W3" s="10">
        <v>0</v>
      </c>
      <c r="X3" s="10">
        <v>0</v>
      </c>
      <c r="Y3" s="10">
        <v>0</v>
      </c>
      <c r="Z3" s="10">
        <v>0</v>
      </c>
      <c r="AA3" s="10">
        <v>0</v>
      </c>
      <c r="AB3" s="10">
        <v>0</v>
      </c>
      <c r="AC3" s="10">
        <v>0</v>
      </c>
      <c r="AD3" s="10">
        <v>0</v>
      </c>
      <c r="AE3" s="10">
        <v>0</v>
      </c>
      <c r="AF3" s="10">
        <v>0</v>
      </c>
      <c r="AG3" s="10">
        <v>0</v>
      </c>
      <c r="AH3" s="10">
        <v>0</v>
      </c>
      <c r="AI3" s="10">
        <v>0</v>
      </c>
      <c r="AJ3" s="10">
        <v>0</v>
      </c>
      <c r="AK3" s="10">
        <v>0</v>
      </c>
      <c r="AL3" s="10">
        <v>0</v>
      </c>
      <c r="AM3" s="10">
        <v>0</v>
      </c>
      <c r="AN3" s="10">
        <v>0</v>
      </c>
      <c r="AO3" s="10">
        <v>0</v>
      </c>
      <c r="AP3" s="10">
        <v>0</v>
      </c>
      <c r="AQ3" s="10">
        <v>0</v>
      </c>
      <c r="AR3" s="10">
        <v>0</v>
      </c>
      <c r="AS3" s="10">
        <v>0</v>
      </c>
      <c r="AT3" s="10">
        <v>10714.285714285714</v>
      </c>
      <c r="AU3" s="10">
        <v>45714.285714285717</v>
      </c>
      <c r="AV3" s="10">
        <v>45714.285714285717</v>
      </c>
      <c r="AW3" s="10">
        <v>45714.285714285717</v>
      </c>
      <c r="AX3" s="10">
        <v>45714.285714285717</v>
      </c>
      <c r="AY3" s="10">
        <v>45714.285714285717</v>
      </c>
      <c r="AZ3" s="10">
        <v>22857.142857142859</v>
      </c>
      <c r="BA3" s="11">
        <v>11428.571428571429</v>
      </c>
      <c r="BB3" s="76"/>
      <c r="BC3" s="76"/>
    </row>
    <row r="4" spans="1:55" s="8" customFormat="1" x14ac:dyDescent="0.3">
      <c r="A4" s="13"/>
      <c r="B4" s="73"/>
      <c r="C4" s="73"/>
      <c r="D4" s="73"/>
      <c r="E4" s="73"/>
      <c r="F4" s="73"/>
      <c r="G4" s="74"/>
      <c r="H4" s="74"/>
      <c r="I4" s="74"/>
      <c r="J4" s="74"/>
      <c r="K4" s="74"/>
      <c r="L4" s="74"/>
      <c r="M4" s="74"/>
      <c r="N4" s="74"/>
      <c r="O4" s="74"/>
      <c r="P4" s="74"/>
      <c r="Q4" s="74"/>
      <c r="R4" s="74"/>
      <c r="S4" s="74"/>
      <c r="T4" s="74"/>
      <c r="U4" s="74"/>
      <c r="V4" s="74"/>
      <c r="W4" s="74"/>
      <c r="X4" s="74"/>
      <c r="Y4" s="74"/>
      <c r="Z4" s="74"/>
      <c r="AA4" s="74"/>
      <c r="AB4" s="74"/>
      <c r="AC4" s="74"/>
      <c r="AD4" s="74"/>
      <c r="AE4" s="74"/>
      <c r="AF4" s="74"/>
      <c r="AG4" s="74"/>
      <c r="AH4" s="74"/>
      <c r="AI4" s="74"/>
      <c r="AJ4" s="74"/>
      <c r="AK4" s="74"/>
      <c r="AL4" s="74"/>
      <c r="AM4" s="74"/>
      <c r="AN4" s="74"/>
      <c r="AO4" s="74"/>
      <c r="AP4" s="74"/>
      <c r="AQ4" s="74"/>
      <c r="AR4" s="74"/>
      <c r="AS4" s="74"/>
      <c r="AT4" s="74"/>
      <c r="AU4" s="74"/>
      <c r="AV4" s="74"/>
      <c r="AW4" s="74"/>
      <c r="AX4" s="74"/>
      <c r="AY4" s="74"/>
      <c r="AZ4" s="74"/>
      <c r="BA4" s="74"/>
    </row>
    <row r="9" spans="1:55" x14ac:dyDescent="0.3">
      <c r="F9" s="12"/>
    </row>
  </sheetData>
  <phoneticPr fontId="2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A76A8-5CE6-4878-A6D7-FB5DF8BDAFB4}">
  <dimension ref="A1:D5"/>
  <sheetViews>
    <sheetView workbookViewId="0"/>
  </sheetViews>
  <sheetFormatPr defaultColWidth="9.33203125" defaultRowHeight="15.6" x14ac:dyDescent="0.3"/>
  <cols>
    <col min="1" max="2" width="9.33203125" style="1"/>
    <col min="3" max="3" width="3.5546875" style="1" customWidth="1"/>
    <col min="4" max="12" width="9.33203125" style="1"/>
    <col min="13" max="13" width="11.33203125" style="1" customWidth="1"/>
    <col min="14" max="14" width="10.6640625" style="1" customWidth="1"/>
    <col min="15" max="15" width="12.88671875" style="1" customWidth="1"/>
    <col min="16" max="16" width="4.5546875" style="1" customWidth="1"/>
    <col min="17" max="16384" width="9.33203125" style="1"/>
  </cols>
  <sheetData>
    <row r="1" spans="1:4" x14ac:dyDescent="0.3">
      <c r="A1" s="1" t="s">
        <v>0</v>
      </c>
    </row>
    <row r="2" spans="1:4" x14ac:dyDescent="0.3">
      <c r="A2" s="4" t="s">
        <v>107</v>
      </c>
    </row>
    <row r="3" spans="1:4" x14ac:dyDescent="0.3">
      <c r="A3" s="4" t="s">
        <v>3</v>
      </c>
      <c r="D3" s="12"/>
    </row>
    <row r="4" spans="1:4" x14ac:dyDescent="0.3">
      <c r="A4" s="4" t="s">
        <v>4</v>
      </c>
    </row>
    <row r="5" spans="1:4" x14ac:dyDescent="0.3">
      <c r="A5" s="4" t="s">
        <v>106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F4E1D-6CE0-4F02-8B9E-F2818C0A814C}">
  <dimension ref="A1:BA6"/>
  <sheetViews>
    <sheetView workbookViewId="0">
      <selection activeCell="B8" sqref="B8"/>
    </sheetView>
  </sheetViews>
  <sheetFormatPr defaultColWidth="9.33203125" defaultRowHeight="15.6" x14ac:dyDescent="0.3"/>
  <cols>
    <col min="1" max="1" width="9.33203125" style="8"/>
    <col min="2" max="2" width="9.33203125" style="1"/>
    <col min="3" max="3" width="10.44140625" style="1" bestFit="1" customWidth="1"/>
    <col min="4" max="5" width="10.109375" style="1" bestFit="1" customWidth="1"/>
    <col min="6" max="16384" width="9.33203125" style="1"/>
  </cols>
  <sheetData>
    <row r="1" spans="1:53" ht="16.2" thickBot="1" x14ac:dyDescent="0.35">
      <c r="A1" s="30" t="s">
        <v>259</v>
      </c>
    </row>
    <row r="2" spans="1:53" s="8" customFormat="1" x14ac:dyDescent="0.3">
      <c r="A2" s="6" t="s">
        <v>179</v>
      </c>
      <c r="B2" s="7" t="s">
        <v>129</v>
      </c>
      <c r="C2" s="7" t="s">
        <v>130</v>
      </c>
      <c r="D2" s="7" t="s">
        <v>131</v>
      </c>
      <c r="E2" s="7" t="s">
        <v>132</v>
      </c>
      <c r="F2" s="7" t="s">
        <v>133</v>
      </c>
      <c r="G2" s="7" t="s">
        <v>134</v>
      </c>
      <c r="H2" s="7" t="s">
        <v>135</v>
      </c>
      <c r="I2" s="7" t="s">
        <v>136</v>
      </c>
      <c r="J2" s="7" t="s">
        <v>137</v>
      </c>
      <c r="K2" s="7" t="s">
        <v>115</v>
      </c>
      <c r="L2" s="7" t="s">
        <v>116</v>
      </c>
      <c r="M2" s="7" t="s">
        <v>117</v>
      </c>
      <c r="N2" s="7" t="s">
        <v>118</v>
      </c>
      <c r="O2" s="7" t="s">
        <v>119</v>
      </c>
      <c r="P2" s="7" t="s">
        <v>120</v>
      </c>
      <c r="Q2" s="7" t="s">
        <v>121</v>
      </c>
      <c r="R2" s="7" t="s">
        <v>122</v>
      </c>
      <c r="S2" s="7" t="s">
        <v>123</v>
      </c>
      <c r="T2" s="7" t="s">
        <v>124</v>
      </c>
      <c r="U2" s="7" t="s">
        <v>125</v>
      </c>
      <c r="V2" s="7" t="s">
        <v>126</v>
      </c>
      <c r="W2" s="7" t="s">
        <v>127</v>
      </c>
      <c r="X2" s="7" t="s">
        <v>143</v>
      </c>
      <c r="Y2" s="7" t="s">
        <v>144</v>
      </c>
      <c r="Z2" s="7" t="s">
        <v>145</v>
      </c>
      <c r="AA2" s="7" t="s">
        <v>146</v>
      </c>
      <c r="AB2" s="7" t="s">
        <v>147</v>
      </c>
      <c r="AC2" s="7" t="s">
        <v>148</v>
      </c>
      <c r="AD2" s="7" t="s">
        <v>149</v>
      </c>
      <c r="AE2" s="7" t="s">
        <v>150</v>
      </c>
      <c r="AF2" s="7" t="s">
        <v>151</v>
      </c>
      <c r="AG2" s="7" t="s">
        <v>152</v>
      </c>
      <c r="AH2" s="7" t="s">
        <v>153</v>
      </c>
      <c r="AI2" s="7" t="s">
        <v>154</v>
      </c>
      <c r="AJ2" s="7" t="s">
        <v>155</v>
      </c>
      <c r="AK2" s="7" t="s">
        <v>156</v>
      </c>
      <c r="AL2" s="7" t="s">
        <v>157</v>
      </c>
      <c r="AM2" s="7" t="s">
        <v>158</v>
      </c>
      <c r="AN2" s="7" t="s">
        <v>159</v>
      </c>
      <c r="AO2" s="7" t="s">
        <v>160</v>
      </c>
      <c r="AP2" s="7" t="s">
        <v>161</v>
      </c>
      <c r="AQ2" s="7" t="s">
        <v>162</v>
      </c>
      <c r="AR2" s="7" t="s">
        <v>163</v>
      </c>
      <c r="AS2" s="7" t="s">
        <v>164</v>
      </c>
      <c r="AT2" s="7" t="s">
        <v>165</v>
      </c>
      <c r="AU2" s="7" t="s">
        <v>166</v>
      </c>
      <c r="AV2" s="7" t="s">
        <v>167</v>
      </c>
      <c r="AW2" s="7" t="s">
        <v>168</v>
      </c>
      <c r="AX2" s="7" t="s">
        <v>169</v>
      </c>
      <c r="AY2" s="7" t="s">
        <v>170</v>
      </c>
      <c r="AZ2" s="7" t="s">
        <v>171</v>
      </c>
      <c r="BA2" s="27" t="s">
        <v>172</v>
      </c>
    </row>
    <row r="3" spans="1:53" s="8" customFormat="1" x14ac:dyDescent="0.3">
      <c r="A3" s="28" t="s">
        <v>107</v>
      </c>
      <c r="B3" s="33">
        <f>(5000*7)/7</f>
        <v>5000</v>
      </c>
      <c r="C3" s="33">
        <f>$B3*(VALUE(RIGHT(C$2,2)))^(-0.21)</f>
        <v>4322.6861565393256</v>
      </c>
      <c r="D3" s="33">
        <f t="shared" ref="D3:BA3" si="0">$B3*(VALUE(RIGHT(D$2,2)))^(-0.21)</f>
        <v>3969.854054028066</v>
      </c>
      <c r="E3" s="33">
        <f t="shared" si="0"/>
        <v>3737.1231215873463</v>
      </c>
      <c r="F3" s="33">
        <f t="shared" si="0"/>
        <v>3566.0407645411756</v>
      </c>
      <c r="G3" s="33">
        <f t="shared" si="0"/>
        <v>3432.0866325657289</v>
      </c>
      <c r="H3" s="33">
        <f t="shared" si="0"/>
        <v>3322.7633834431954</v>
      </c>
      <c r="I3" s="33">
        <f t="shared" si="0"/>
        <v>3230.8820765937307</v>
      </c>
      <c r="J3" s="33">
        <f t="shared" si="0"/>
        <v>3151.9482420566142</v>
      </c>
      <c r="K3" s="33">
        <f t="shared" si="0"/>
        <v>3082.9750093074108</v>
      </c>
      <c r="L3" s="33">
        <f t="shared" si="0"/>
        <v>3021.8822690895304</v>
      </c>
      <c r="M3" s="33">
        <f t="shared" si="0"/>
        <v>2967.1666749271099</v>
      </c>
      <c r="N3" s="33">
        <f t="shared" si="0"/>
        <v>2917.7084983850377</v>
      </c>
      <c r="O3" s="33">
        <f t="shared" si="0"/>
        <v>2872.652655813135</v>
      </c>
      <c r="P3" s="33">
        <f t="shared" si="0"/>
        <v>2831.3322771886264</v>
      </c>
      <c r="Q3" s="33">
        <f t="shared" si="0"/>
        <v>2793.2178451805498</v>
      </c>
      <c r="R3" s="33">
        <f t="shared" si="0"/>
        <v>2757.8823208879021</v>
      </c>
      <c r="S3" s="33">
        <f t="shared" si="0"/>
        <v>2724.9766064133187</v>
      </c>
      <c r="T3" s="33">
        <f t="shared" si="0"/>
        <v>2694.2118882559803</v>
      </c>
      <c r="U3" s="33">
        <f t="shared" si="0"/>
        <v>2665.3466787379693</v>
      </c>
      <c r="V3" s="33">
        <f t="shared" si="0"/>
        <v>2638.1771376675965</v>
      </c>
      <c r="W3" s="33">
        <f t="shared" si="0"/>
        <v>2612.529730256992</v>
      </c>
      <c r="X3" s="33">
        <f t="shared" si="0"/>
        <v>2588.2555787844931</v>
      </c>
      <c r="Y3" s="33">
        <f t="shared" si="0"/>
        <v>2565.2260619704475</v>
      </c>
      <c r="Z3" s="33">
        <f t="shared" si="0"/>
        <v>2543.3293468738825</v>
      </c>
      <c r="AA3" s="33">
        <f t="shared" si="0"/>
        <v>2522.4676269572292</v>
      </c>
      <c r="AB3" s="33">
        <f t="shared" si="0"/>
        <v>2502.5549013630175</v>
      </c>
      <c r="AC3" s="33">
        <f t="shared" si="0"/>
        <v>2483.5151735658728</v>
      </c>
      <c r="AD3" s="33">
        <f t="shared" si="0"/>
        <v>2465.2809782959771</v>
      </c>
      <c r="AE3" s="33">
        <f t="shared" si="0"/>
        <v>2447.7921678332477</v>
      </c>
      <c r="AF3" s="33">
        <f t="shared" si="0"/>
        <v>2430.9949050140044</v>
      </c>
      <c r="AG3" s="33">
        <f t="shared" si="0"/>
        <v>2414.8408223121137</v>
      </c>
      <c r="AH3" s="33">
        <f t="shared" si="0"/>
        <v>2399.2863153481208</v>
      </c>
      <c r="AI3" s="33">
        <f t="shared" si="0"/>
        <v>2384.2919459733362</v>
      </c>
      <c r="AJ3" s="33">
        <f t="shared" si="0"/>
        <v>2369.8219352566389</v>
      </c>
      <c r="AK3" s="33">
        <f t="shared" si="0"/>
        <v>2355.8437306872729</v>
      </c>
      <c r="AL3" s="33">
        <f t="shared" si="0"/>
        <v>2342.3276349980756</v>
      </c>
      <c r="AM3" s="33">
        <f t="shared" si="0"/>
        <v>2329.2464864295607</v>
      </c>
      <c r="AN3" s="33">
        <f t="shared" si="0"/>
        <v>2316.5753821571975</v>
      </c>
      <c r="AO3" s="33">
        <f t="shared" si="0"/>
        <v>2304.2914381117375</v>
      </c>
      <c r="AP3" s="33">
        <f t="shared" si="0"/>
        <v>2292.3735796250239</v>
      </c>
      <c r="AQ3" s="33">
        <f t="shared" si="0"/>
        <v>2280.8023582988521</v>
      </c>
      <c r="AR3" s="33">
        <f t="shared" si="0"/>
        <v>2269.5597912736284</v>
      </c>
      <c r="AS3" s="33">
        <f t="shared" si="0"/>
        <v>2258.6292197058638</v>
      </c>
      <c r="AT3" s="33">
        <f t="shared" si="0"/>
        <v>2247.995183779557</v>
      </c>
      <c r="AU3" s="33">
        <f t="shared" si="0"/>
        <v>2237.6433119994817</v>
      </c>
      <c r="AV3" s="33">
        <f t="shared" si="0"/>
        <v>2227.5602228629186</v>
      </c>
      <c r="AW3" s="33">
        <f t="shared" si="0"/>
        <v>2217.7334372947093</v>
      </c>
      <c r="AX3" s="33">
        <f t="shared" si="0"/>
        <v>2208.1513004701742</v>
      </c>
      <c r="AY3" s="33">
        <f t="shared" si="0"/>
        <v>2198.8029118503878</v>
      </c>
      <c r="AZ3" s="33">
        <f t="shared" si="0"/>
        <v>2189.6780624218341</v>
      </c>
      <c r="BA3" s="34">
        <f t="shared" si="0"/>
        <v>2180.7671782733241</v>
      </c>
    </row>
    <row r="4" spans="1:53" s="8" customFormat="1" x14ac:dyDescent="0.3">
      <c r="A4" s="28" t="s">
        <v>3</v>
      </c>
      <c r="B4" s="33">
        <f>(13000*7)/7</f>
        <v>13000</v>
      </c>
      <c r="C4" s="33">
        <f t="shared" ref="C4:BA4" si="1">$B4*(VALUE(RIGHT(C$2,2)))^(-0.35)</f>
        <v>10199.593272657759</v>
      </c>
      <c r="D4" s="33">
        <f t="shared" si="1"/>
        <v>8850.1557384298558</v>
      </c>
      <c r="E4" s="33">
        <f t="shared" si="1"/>
        <v>8002.4386867419562</v>
      </c>
      <c r="F4" s="33">
        <f t="shared" si="1"/>
        <v>7401.2291525269902</v>
      </c>
      <c r="G4" s="33">
        <f t="shared" si="1"/>
        <v>6943.6914562817392</v>
      </c>
      <c r="H4" s="33">
        <f t="shared" si="1"/>
        <v>6578.9871524644777</v>
      </c>
      <c r="I4" s="33">
        <f t="shared" si="1"/>
        <v>6278.5861380114975</v>
      </c>
      <c r="J4" s="33">
        <f t="shared" si="1"/>
        <v>6025.0197380356067</v>
      </c>
      <c r="K4" s="33">
        <f t="shared" si="1"/>
        <v>5806.8866979625209</v>
      </c>
      <c r="L4" s="33">
        <f t="shared" si="1"/>
        <v>5616.3726073325097</v>
      </c>
      <c r="M4" s="33">
        <f t="shared" si="1"/>
        <v>5447.9098973001837</v>
      </c>
      <c r="N4" s="33">
        <f t="shared" si="1"/>
        <v>5297.4050229787554</v>
      </c>
      <c r="O4" s="33">
        <f t="shared" si="1"/>
        <v>5161.7687000906553</v>
      </c>
      <c r="P4" s="33">
        <f t="shared" si="1"/>
        <v>5038.6177427439279</v>
      </c>
      <c r="Q4" s="33">
        <f t="shared" si="1"/>
        <v>4926.0788411587946</v>
      </c>
      <c r="R4" s="33">
        <f t="shared" si="1"/>
        <v>4822.655389453148</v>
      </c>
      <c r="S4" s="33">
        <f t="shared" si="1"/>
        <v>4727.1346759767848</v>
      </c>
      <c r="T4" s="33">
        <f t="shared" si="1"/>
        <v>4638.5216926550756</v>
      </c>
      <c r="U4" s="33">
        <f t="shared" si="1"/>
        <v>4555.9909615095667</v>
      </c>
      <c r="V4" s="33">
        <f t="shared" si="1"/>
        <v>4478.8508384953684</v>
      </c>
      <c r="W4" s="33">
        <f t="shared" si="1"/>
        <v>4406.5166355759993</v>
      </c>
      <c r="X4" s="33">
        <f t="shared" si="1"/>
        <v>4338.4900892934511</v>
      </c>
      <c r="Y4" s="33">
        <f t="shared" si="1"/>
        <v>4274.3434721960448</v>
      </c>
      <c r="Z4" s="33">
        <f t="shared" si="1"/>
        <v>4213.7071514011832</v>
      </c>
      <c r="AA4" s="33">
        <f t="shared" si="1"/>
        <v>4156.2597411475017</v>
      </c>
      <c r="AB4" s="33">
        <f t="shared" si="1"/>
        <v>4101.7202314406904</v>
      </c>
      <c r="AC4" s="33">
        <f t="shared" si="1"/>
        <v>4049.8416391123101</v>
      </c>
      <c r="AD4" s="33">
        <f t="shared" si="1"/>
        <v>4000.4058439727946</v>
      </c>
      <c r="AE4" s="33">
        <f t="shared" si="1"/>
        <v>3953.2193563373075</v>
      </c>
      <c r="AF4" s="33">
        <f t="shared" si="1"/>
        <v>3908.1098230304679</v>
      </c>
      <c r="AG4" s="33">
        <f t="shared" si="1"/>
        <v>3864.9231237588433</v>
      </c>
      <c r="AH4" s="33">
        <f t="shared" si="1"/>
        <v>3823.52094307262</v>
      </c>
      <c r="AI4" s="33">
        <f t="shared" si="1"/>
        <v>3783.7787282010004</v>
      </c>
      <c r="AJ4" s="33">
        <f t="shared" si="1"/>
        <v>3745.5839620708166</v>
      </c>
      <c r="AK4" s="33">
        <f t="shared" si="1"/>
        <v>3708.8346953876949</v>
      </c>
      <c r="AL4" s="33">
        <f t="shared" si="1"/>
        <v>3673.4382929104909</v>
      </c>
      <c r="AM4" s="33">
        <f t="shared" si="1"/>
        <v>3639.3103578062914</v>
      </c>
      <c r="AN4" s="33">
        <f t="shared" si="1"/>
        <v>3606.3738048386595</v>
      </c>
      <c r="AO4" s="33">
        <f t="shared" si="1"/>
        <v>3574.5580585617336</v>
      </c>
      <c r="AP4" s="33">
        <f t="shared" si="1"/>
        <v>3543.7983569997164</v>
      </c>
      <c r="AQ4" s="33">
        <f t="shared" si="1"/>
        <v>3514.035144734994</v>
      </c>
      <c r="AR4" s="33">
        <f t="shared" si="1"/>
        <v>3485.2135420978043</v>
      </c>
      <c r="AS4" s="33">
        <f t="shared" si="1"/>
        <v>3457.28287939042</v>
      </c>
      <c r="AT4" s="33">
        <f t="shared" si="1"/>
        <v>3430.1962868999744</v>
      </c>
      <c r="AU4" s="33">
        <f t="shared" si="1"/>
        <v>3403.9103329422956</v>
      </c>
      <c r="AV4" s="33">
        <f t="shared" si="1"/>
        <v>3378.3847034009873</v>
      </c>
      <c r="AW4" s="33">
        <f t="shared" si="1"/>
        <v>3353.5819172337992</v>
      </c>
      <c r="AX4" s="33">
        <f t="shared" si="1"/>
        <v>3329.4670732532813</v>
      </c>
      <c r="AY4" s="33">
        <f t="shared" si="1"/>
        <v>3306.0076241831839</v>
      </c>
      <c r="AZ4" s="33">
        <f t="shared" si="1"/>
        <v>3283.1731745721877</v>
      </c>
      <c r="BA4" s="34">
        <f t="shared" si="1"/>
        <v>3260.9352996327957</v>
      </c>
    </row>
    <row r="5" spans="1:53" x14ac:dyDescent="0.3">
      <c r="A5" s="28" t="s">
        <v>4</v>
      </c>
      <c r="B5" s="33">
        <f>(8000*7)/7</f>
        <v>8000</v>
      </c>
      <c r="C5" s="33">
        <f>$B5*(VALUE(RIGHT(C$2,2)))^(-0.25)</f>
        <v>6727.171322029717</v>
      </c>
      <c r="D5" s="33">
        <f t="shared" ref="D5:BA5" si="2">$B5*(VALUE(RIGHT(D$2,2)))^(-0.25)</f>
        <v>6078.6854852127399</v>
      </c>
      <c r="E5" s="33">
        <f t="shared" si="2"/>
        <v>5656.8542494923804</v>
      </c>
      <c r="F5" s="33">
        <f t="shared" si="2"/>
        <v>5349.9224398113756</v>
      </c>
      <c r="G5" s="33">
        <f t="shared" si="2"/>
        <v>5111.5448339701798</v>
      </c>
      <c r="H5" s="33">
        <f t="shared" si="2"/>
        <v>4918.3052236101157</v>
      </c>
      <c r="I5" s="33">
        <f t="shared" si="2"/>
        <v>4756.8284600108846</v>
      </c>
      <c r="J5" s="33">
        <f t="shared" si="2"/>
        <v>4618.8021535170055</v>
      </c>
      <c r="K5" s="33">
        <f t="shared" si="2"/>
        <v>4498.7306015227923</v>
      </c>
      <c r="L5" s="33">
        <f t="shared" si="2"/>
        <v>4392.8038942088997</v>
      </c>
      <c r="M5" s="33">
        <f t="shared" si="2"/>
        <v>4298.279727294168</v>
      </c>
      <c r="N5" s="33">
        <f t="shared" si="2"/>
        <v>4213.1231027834128</v>
      </c>
      <c r="O5" s="33">
        <f t="shared" si="2"/>
        <v>4135.7852316573644</v>
      </c>
      <c r="P5" s="33">
        <f t="shared" si="2"/>
        <v>4065.0619852369177</v>
      </c>
      <c r="Q5" s="33">
        <f t="shared" si="2"/>
        <v>4000</v>
      </c>
      <c r="R5" s="33">
        <f t="shared" si="2"/>
        <v>3939.8324840436189</v>
      </c>
      <c r="S5" s="33">
        <f t="shared" si="2"/>
        <v>3883.9341736585875</v>
      </c>
      <c r="T5" s="33">
        <f t="shared" si="2"/>
        <v>3831.7890035485975</v>
      </c>
      <c r="U5" s="33">
        <f t="shared" si="2"/>
        <v>3782.9664360127035</v>
      </c>
      <c r="V5" s="33">
        <f t="shared" si="2"/>
        <v>3737.1038218256008</v>
      </c>
      <c r="W5" s="33">
        <f t="shared" si="2"/>
        <v>3693.8930475528209</v>
      </c>
      <c r="X5" s="33">
        <f t="shared" si="2"/>
        <v>3653.0702839738501</v>
      </c>
      <c r="Y5" s="33">
        <f t="shared" si="2"/>
        <v>3614.4080144393793</v>
      </c>
      <c r="Z5" s="33">
        <f t="shared" si="2"/>
        <v>3577.7087639996635</v>
      </c>
      <c r="AA5" s="33">
        <f t="shared" si="2"/>
        <v>3542.800114153179</v>
      </c>
      <c r="AB5" s="33">
        <f t="shared" si="2"/>
        <v>3509.5307012066469</v>
      </c>
      <c r="AC5" s="33">
        <f t="shared" si="2"/>
        <v>3477.7669755599313</v>
      </c>
      <c r="AD5" s="33">
        <f t="shared" si="2"/>
        <v>3447.390555671248</v>
      </c>
      <c r="AE5" s="33">
        <f t="shared" si="2"/>
        <v>3418.2960511698725</v>
      </c>
      <c r="AF5" s="33">
        <f t="shared" si="2"/>
        <v>3390.3892593201731</v>
      </c>
      <c r="AG5" s="33">
        <f t="shared" si="2"/>
        <v>3363.5856610148585</v>
      </c>
      <c r="AH5" s="33">
        <f t="shared" si="2"/>
        <v>3337.8091588892048</v>
      </c>
      <c r="AI5" s="33">
        <f t="shared" si="2"/>
        <v>3312.9910125324163</v>
      </c>
      <c r="AJ5" s="33">
        <f t="shared" si="2"/>
        <v>3289.0689352041582</v>
      </c>
      <c r="AK5" s="33">
        <f t="shared" si="2"/>
        <v>3265.9863237109048</v>
      </c>
      <c r="AL5" s="33">
        <f t="shared" si="2"/>
        <v>3243.6915987101593</v>
      </c>
      <c r="AM5" s="33">
        <f t="shared" si="2"/>
        <v>3222.1376370926187</v>
      </c>
      <c r="AN5" s="33">
        <f t="shared" si="2"/>
        <v>3201.2812815379993</v>
      </c>
      <c r="AO5" s="33">
        <f t="shared" si="2"/>
        <v>3181.0829150682025</v>
      </c>
      <c r="AP5" s="33">
        <f t="shared" si="2"/>
        <v>3161.5060905952382</v>
      </c>
      <c r="AQ5" s="33">
        <f t="shared" si="2"/>
        <v>3142.5172072041037</v>
      </c>
      <c r="AR5" s="33">
        <f t="shared" si="2"/>
        <v>3124.0852263161291</v>
      </c>
      <c r="AS5" s="33">
        <f t="shared" si="2"/>
        <v>3106.1814220177857</v>
      </c>
      <c r="AT5" s="33">
        <f t="shared" si="2"/>
        <v>3088.7791607687177</v>
      </c>
      <c r="AU5" s="33">
        <f t="shared" si="2"/>
        <v>3071.8537064634797</v>
      </c>
      <c r="AV5" s="33">
        <f t="shared" si="2"/>
        <v>3055.382047447627</v>
      </c>
      <c r="AW5" s="33">
        <f t="shared" si="2"/>
        <v>3039.3427426063699</v>
      </c>
      <c r="AX5" s="33">
        <f t="shared" si="2"/>
        <v>3023.7157840738182</v>
      </c>
      <c r="AY5" s="33">
        <f t="shared" si="2"/>
        <v>3008.482474469115</v>
      </c>
      <c r="AZ5" s="33">
        <f t="shared" si="2"/>
        <v>2993.6253168656999</v>
      </c>
      <c r="BA5" s="34">
        <f t="shared" si="2"/>
        <v>2979.1279159518585</v>
      </c>
    </row>
    <row r="6" spans="1:53" ht="16.2" thickBot="1" x14ac:dyDescent="0.35">
      <c r="A6" s="29" t="s">
        <v>106</v>
      </c>
      <c r="B6" s="78">
        <f>(2000*7)/7</f>
        <v>2000</v>
      </c>
      <c r="C6" s="78">
        <f>$B6*(VALUE(RIGHT(C$2,2)))^(-0.02)</f>
        <v>1972.4654089867183</v>
      </c>
      <c r="D6" s="78">
        <f t="shared" ref="D6:BA6" si="3">$B6*(VALUE(RIGHT(D$2,2)))^(-0.02)</f>
        <v>1956.534771458342</v>
      </c>
      <c r="E6" s="78">
        <f t="shared" si="3"/>
        <v>1945.3098948245711</v>
      </c>
      <c r="F6" s="78">
        <f t="shared" si="3"/>
        <v>1936.6475714512596</v>
      </c>
      <c r="G6" s="78">
        <f t="shared" si="3"/>
        <v>1929.598579090657</v>
      </c>
      <c r="H6" s="78">
        <f t="shared" si="3"/>
        <v>1923.6587614095988</v>
      </c>
      <c r="I6" s="78">
        <f t="shared" si="3"/>
        <v>1918.5282386505287</v>
      </c>
      <c r="J6" s="78">
        <f t="shared" si="3"/>
        <v>1914.0141559627739</v>
      </c>
      <c r="K6" s="78">
        <f t="shared" si="3"/>
        <v>1909.9851720428717</v>
      </c>
      <c r="L6" s="78">
        <f t="shared" si="3"/>
        <v>1906.3478193082774</v>
      </c>
      <c r="M6" s="78">
        <f>$B6*(VALUE(RIGHT(M$2,2)))^(-0.02)</f>
        <v>1903.0332252431219</v>
      </c>
      <c r="N6" s="78">
        <f t="shared" si="3"/>
        <v>1899.9891837835946</v>
      </c>
      <c r="O6" s="78">
        <f t="shared" si="3"/>
        <v>1897.1751827873345</v>
      </c>
      <c r="P6" s="78">
        <f t="shared" si="3"/>
        <v>1894.5591568023724</v>
      </c>
      <c r="Q6" s="78">
        <f t="shared" si="3"/>
        <v>1892.115293451192</v>
      </c>
      <c r="R6" s="78">
        <f t="shared" si="3"/>
        <v>1889.8225082424747</v>
      </c>
      <c r="S6" s="78">
        <f t="shared" si="3"/>
        <v>1887.6633574737407</v>
      </c>
      <c r="T6" s="78">
        <f t="shared" si="3"/>
        <v>1885.6232464552254</v>
      </c>
      <c r="U6" s="78">
        <f t="shared" si="3"/>
        <v>1883.6898417660555</v>
      </c>
      <c r="V6" s="78">
        <f t="shared" si="3"/>
        <v>1881.8526275591835</v>
      </c>
      <c r="W6" s="78">
        <f t="shared" si="3"/>
        <v>1880.1025655414201</v>
      </c>
      <c r="X6" s="78">
        <f t="shared" si="3"/>
        <v>1878.4318308654294</v>
      </c>
      <c r="Y6" s="78">
        <f t="shared" si="3"/>
        <v>1876.8336044722441</v>
      </c>
      <c r="Z6" s="78">
        <f t="shared" si="3"/>
        <v>1875.301908004031</v>
      </c>
      <c r="AA6" s="78">
        <f t="shared" si="3"/>
        <v>1873.8314712310246</v>
      </c>
      <c r="AB6" s="78">
        <f t="shared" si="3"/>
        <v>1872.4176246023287</v>
      </c>
      <c r="AC6" s="78">
        <f t="shared" si="3"/>
        <v>1871.0562114180359</v>
      </c>
      <c r="AD6" s="78">
        <f t="shared" si="3"/>
        <v>1869.7435154762538</v>
      </c>
      <c r="AE6" s="78">
        <f t="shared" si="3"/>
        <v>1868.4762010358615</v>
      </c>
      <c r="AF6" s="78">
        <f t="shared" si="3"/>
        <v>1867.2512626632654</v>
      </c>
      <c r="AG6" s="78">
        <f t="shared" si="3"/>
        <v>1866.0659830736149</v>
      </c>
      <c r="AH6" s="78">
        <f t="shared" si="3"/>
        <v>1864.917897485215</v>
      </c>
      <c r="AI6" s="78">
        <f t="shared" si="3"/>
        <v>1863.8047633163992</v>
      </c>
      <c r="AJ6" s="78">
        <f t="shared" si="3"/>
        <v>1862.7245342924191</v>
      </c>
      <c r="AK6" s="78">
        <f t="shared" si="3"/>
        <v>1861.675338214342</v>
      </c>
      <c r="AL6" s="78">
        <f t="shared" si="3"/>
        <v>1860.6554577858703</v>
      </c>
      <c r="AM6" s="78">
        <f t="shared" si="3"/>
        <v>1859.6633140070851</v>
      </c>
      <c r="AN6" s="78">
        <f t="shared" si="3"/>
        <v>1858.6974517336789</v>
      </c>
      <c r="AO6" s="78">
        <f t="shared" si="3"/>
        <v>1857.7565270716048</v>
      </c>
      <c r="AP6" s="78">
        <f t="shared" si="3"/>
        <v>1856.8392963342751</v>
      </c>
      <c r="AQ6" s="78">
        <f t="shared" si="3"/>
        <v>1855.9446063356277</v>
      </c>
      <c r="AR6" s="78">
        <f t="shared" si="3"/>
        <v>1855.0713858298161</v>
      </c>
      <c r="AS6" s="78">
        <f t="shared" si="3"/>
        <v>1854.2186379388179</v>
      </c>
      <c r="AT6" s="78">
        <f t="shared" si="3"/>
        <v>1853.3854334343193</v>
      </c>
      <c r="AU6" s="78">
        <f t="shared" si="3"/>
        <v>1852.570904760825</v>
      </c>
      <c r="AV6" s="78">
        <f t="shared" si="3"/>
        <v>1851.7742407040305</v>
      </c>
      <c r="AW6" s="78">
        <f t="shared" si="3"/>
        <v>1850.9946816226807</v>
      </c>
      <c r="AX6" s="78">
        <f t="shared" si="3"/>
        <v>1850.231515173956</v>
      </c>
      <c r="AY6" s="78">
        <f t="shared" si="3"/>
        <v>1849.484072472372</v>
      </c>
      <c r="AZ6" s="78">
        <f t="shared" si="3"/>
        <v>1848.751724630511</v>
      </c>
      <c r="BA6" s="35">
        <f t="shared" si="3"/>
        <v>1848.0338796369435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66333-AE69-4574-92B2-6BE3A00DF612}">
  <dimension ref="A1:BA6"/>
  <sheetViews>
    <sheetView workbookViewId="0">
      <selection activeCell="N3" sqref="N3"/>
    </sheetView>
  </sheetViews>
  <sheetFormatPr defaultColWidth="9.33203125" defaultRowHeight="15.6" x14ac:dyDescent="0.3"/>
  <cols>
    <col min="1" max="1" width="9.33203125" style="8"/>
    <col min="2" max="13" width="9.33203125" style="1"/>
    <col min="14" max="15" width="11.33203125" style="1" bestFit="1" customWidth="1"/>
    <col min="16" max="23" width="10.109375" style="1" bestFit="1" customWidth="1"/>
    <col min="24" max="16384" width="9.33203125" style="1"/>
  </cols>
  <sheetData>
    <row r="1" spans="1:53" ht="16.2" thickBot="1" x14ac:dyDescent="0.35">
      <c r="A1" s="30" t="s">
        <v>260</v>
      </c>
    </row>
    <row r="2" spans="1:53" s="8" customFormat="1" x14ac:dyDescent="0.3">
      <c r="A2" s="6" t="s">
        <v>181</v>
      </c>
      <c r="B2" s="7" t="s">
        <v>129</v>
      </c>
      <c r="C2" s="7" t="s">
        <v>130</v>
      </c>
      <c r="D2" s="7" t="s">
        <v>131</v>
      </c>
      <c r="E2" s="7" t="s">
        <v>132</v>
      </c>
      <c r="F2" s="7" t="s">
        <v>133</v>
      </c>
      <c r="G2" s="7" t="s">
        <v>134</v>
      </c>
      <c r="H2" s="7" t="s">
        <v>135</v>
      </c>
      <c r="I2" s="7" t="s">
        <v>136</v>
      </c>
      <c r="J2" s="7" t="s">
        <v>137</v>
      </c>
      <c r="K2" s="7" t="s">
        <v>115</v>
      </c>
      <c r="L2" s="7" t="s">
        <v>116</v>
      </c>
      <c r="M2" s="7" t="s">
        <v>117</v>
      </c>
      <c r="N2" s="7" t="s">
        <v>118</v>
      </c>
      <c r="O2" s="7" t="s">
        <v>119</v>
      </c>
      <c r="P2" s="7" t="s">
        <v>120</v>
      </c>
      <c r="Q2" s="7" t="s">
        <v>121</v>
      </c>
      <c r="R2" s="7" t="s">
        <v>122</v>
      </c>
      <c r="S2" s="7" t="s">
        <v>123</v>
      </c>
      <c r="T2" s="7" t="s">
        <v>124</v>
      </c>
      <c r="U2" s="7" t="s">
        <v>125</v>
      </c>
      <c r="V2" s="7" t="s">
        <v>126</v>
      </c>
      <c r="W2" s="7" t="s">
        <v>127</v>
      </c>
      <c r="X2" s="7" t="s">
        <v>143</v>
      </c>
      <c r="Y2" s="7" t="s">
        <v>144</v>
      </c>
      <c r="Z2" s="7" t="s">
        <v>145</v>
      </c>
      <c r="AA2" s="7" t="s">
        <v>146</v>
      </c>
      <c r="AB2" s="7" t="s">
        <v>147</v>
      </c>
      <c r="AC2" s="7" t="s">
        <v>148</v>
      </c>
      <c r="AD2" s="7" t="s">
        <v>149</v>
      </c>
      <c r="AE2" s="7" t="s">
        <v>150</v>
      </c>
      <c r="AF2" s="7" t="s">
        <v>151</v>
      </c>
      <c r="AG2" s="7" t="s">
        <v>152</v>
      </c>
      <c r="AH2" s="7" t="s">
        <v>153</v>
      </c>
      <c r="AI2" s="7" t="s">
        <v>154</v>
      </c>
      <c r="AJ2" s="7" t="s">
        <v>155</v>
      </c>
      <c r="AK2" s="7" t="s">
        <v>156</v>
      </c>
      <c r="AL2" s="7" t="s">
        <v>157</v>
      </c>
      <c r="AM2" s="7" t="s">
        <v>158</v>
      </c>
      <c r="AN2" s="7" t="s">
        <v>159</v>
      </c>
      <c r="AO2" s="7" t="s">
        <v>160</v>
      </c>
      <c r="AP2" s="7" t="s">
        <v>161</v>
      </c>
      <c r="AQ2" s="7" t="s">
        <v>162</v>
      </c>
      <c r="AR2" s="7" t="s">
        <v>163</v>
      </c>
      <c r="AS2" s="7" t="s">
        <v>164</v>
      </c>
      <c r="AT2" s="7" t="s">
        <v>165</v>
      </c>
      <c r="AU2" s="7" t="s">
        <v>166</v>
      </c>
      <c r="AV2" s="7" t="s">
        <v>167</v>
      </c>
      <c r="AW2" s="7" t="s">
        <v>168</v>
      </c>
      <c r="AX2" s="7" t="s">
        <v>169</v>
      </c>
      <c r="AY2" s="7" t="s">
        <v>170</v>
      </c>
      <c r="AZ2" s="7" t="s">
        <v>171</v>
      </c>
      <c r="BA2" s="27" t="s">
        <v>172</v>
      </c>
    </row>
    <row r="3" spans="1:53" ht="16.2" thickBot="1" x14ac:dyDescent="0.35">
      <c r="A3" s="29" t="s">
        <v>5</v>
      </c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78">
        <v>7401</v>
      </c>
      <c r="O3" s="78">
        <f>$N3*(VALUE(RIGHT(C$2,2)))^(-0.35)</f>
        <v>5806.7069085338526</v>
      </c>
      <c r="P3" s="78">
        <f t="shared" ref="P3:BA3" si="0">$N3*(VALUE(RIGHT(D$2,2)))^(-0.35)</f>
        <v>5038.461740009182</v>
      </c>
      <c r="Q3" s="78">
        <f>$N3*(VALUE(RIGHT(E$2,2)))^(-0.35)</f>
        <v>4555.8499015828629</v>
      </c>
      <c r="R3" s="78">
        <f>$N3*(VALUE(RIGHT(F$2,2)))^(-0.35)</f>
        <v>4213.5766890655577</v>
      </c>
      <c r="S3" s="78">
        <f t="shared" si="0"/>
        <v>3953.0969590723967</v>
      </c>
      <c r="T3" s="78">
        <f t="shared" si="0"/>
        <v>3745.4679934915075</v>
      </c>
      <c r="U3" s="78">
        <f t="shared" si="0"/>
        <v>3574.4473851863913</v>
      </c>
      <c r="V3" s="78">
        <f t="shared" si="0"/>
        <v>3430.090083169348</v>
      </c>
      <c r="W3" s="78">
        <f t="shared" si="0"/>
        <v>3305.9052655092783</v>
      </c>
      <c r="X3" s="78">
        <f t="shared" si="0"/>
        <v>3197.444128220608</v>
      </c>
      <c r="Y3" s="78">
        <f t="shared" si="0"/>
        <v>3101.5370115322048</v>
      </c>
      <c r="Z3" s="78">
        <f t="shared" si="0"/>
        <v>3015.8534288512128</v>
      </c>
      <c r="AA3" s="78">
        <f t="shared" si="0"/>
        <v>2938.6346268746875</v>
      </c>
      <c r="AB3" s="78">
        <f t="shared" si="0"/>
        <v>2868.5238395421393</v>
      </c>
      <c r="AC3" s="78">
        <f t="shared" si="0"/>
        <v>2804.4545771858643</v>
      </c>
      <c r="AD3" s="78">
        <f t="shared" si="0"/>
        <v>2745.5748105648267</v>
      </c>
      <c r="AE3" s="78">
        <f t="shared" si="0"/>
        <v>2691.1941336080145</v>
      </c>
      <c r="AF3" s="78">
        <f t="shared" si="0"/>
        <v>2640.7460805646315</v>
      </c>
      <c r="AG3" s="78">
        <f t="shared" si="0"/>
        <v>2593.7607004717156</v>
      </c>
      <c r="AH3" s="78">
        <f t="shared" si="0"/>
        <v>2549.8442350541709</v>
      </c>
      <c r="AI3" s="78">
        <f t="shared" si="0"/>
        <v>2508.6638169152284</v>
      </c>
      <c r="AJ3" s="78">
        <f t="shared" si="0"/>
        <v>2469.9357808354484</v>
      </c>
      <c r="AK3" s="78">
        <f t="shared" si="0"/>
        <v>2433.4166182863792</v>
      </c>
      <c r="AL3" s="78">
        <f t="shared" si="0"/>
        <v>2398.8958944246274</v>
      </c>
      <c r="AM3" s="78">
        <f t="shared" si="0"/>
        <v>2366.190641864051</v>
      </c>
      <c r="AN3" s="78">
        <f t="shared" si="0"/>
        <v>2335.1408794532731</v>
      </c>
      <c r="AO3" s="78">
        <f t="shared" si="0"/>
        <v>2305.6059977746313</v>
      </c>
      <c r="AP3" s="78">
        <f t="shared" si="0"/>
        <v>2277.4618193263577</v>
      </c>
      <c r="AQ3" s="78">
        <f t="shared" si="0"/>
        <v>2250.5981889424934</v>
      </c>
      <c r="AR3" s="78">
        <f t="shared" si="0"/>
        <v>2224.9169846344994</v>
      </c>
      <c r="AS3" s="78">
        <f t="shared" si="0"/>
        <v>2200.3304645337844</v>
      </c>
      <c r="AT3" s="78">
        <f t="shared" si="0"/>
        <v>2176.7598845908046</v>
      </c>
      <c r="AU3" s="78">
        <f t="shared" si="0"/>
        <v>2154.1343359550465</v>
      </c>
      <c r="AV3" s="78">
        <f t="shared" si="0"/>
        <v>2132.3897617912394</v>
      </c>
      <c r="AW3" s="78">
        <f t="shared" si="0"/>
        <v>2111.4681215818714</v>
      </c>
      <c r="AX3" s="78">
        <f t="shared" si="0"/>
        <v>2091.3166773715802</v>
      </c>
      <c r="AY3" s="78">
        <f t="shared" si="0"/>
        <v>2071.8873813941818</v>
      </c>
      <c r="AZ3" s="78">
        <f t="shared" si="0"/>
        <v>2053.1363484316089</v>
      </c>
      <c r="BA3" s="35">
        <f t="shared" si="0"/>
        <v>2035.0233993396453</v>
      </c>
    </row>
    <row r="4" spans="1:53" x14ac:dyDescent="0.3">
      <c r="A4" s="13"/>
      <c r="B4" s="13"/>
      <c r="C4" s="13"/>
      <c r="D4" s="13"/>
      <c r="E4" s="13"/>
      <c r="F4" s="13"/>
      <c r="G4" s="8"/>
      <c r="H4" s="8"/>
      <c r="I4" s="8"/>
      <c r="J4" s="8"/>
      <c r="K4" s="8"/>
      <c r="L4" s="8"/>
      <c r="M4" s="8"/>
      <c r="N4" s="74"/>
      <c r="O4" s="74"/>
      <c r="P4" s="74"/>
      <c r="Q4" s="74"/>
      <c r="R4" s="74"/>
      <c r="S4" s="74"/>
      <c r="T4" s="74"/>
      <c r="U4" s="74"/>
      <c r="V4" s="74"/>
      <c r="W4" s="74"/>
      <c r="X4" s="74"/>
      <c r="Y4" s="74"/>
      <c r="Z4" s="74"/>
      <c r="AA4" s="74"/>
      <c r="AB4" s="74"/>
      <c r="AC4" s="74"/>
      <c r="AD4" s="74"/>
      <c r="AE4" s="74"/>
      <c r="AF4" s="74"/>
      <c r="AG4" s="74"/>
      <c r="AH4" s="74"/>
      <c r="AI4" s="74"/>
      <c r="AJ4" s="74"/>
      <c r="AK4" s="74"/>
      <c r="AL4" s="74"/>
      <c r="AM4" s="74"/>
      <c r="AN4" s="74"/>
      <c r="AO4" s="74"/>
      <c r="AP4" s="74"/>
      <c r="AQ4" s="74"/>
      <c r="AR4" s="74"/>
      <c r="AS4" s="74"/>
      <c r="AT4" s="74"/>
      <c r="AU4" s="74"/>
      <c r="AV4" s="74"/>
      <c r="AW4" s="74"/>
      <c r="AX4" s="74"/>
      <c r="AY4" s="74"/>
      <c r="AZ4" s="74"/>
      <c r="BA4" s="74"/>
    </row>
    <row r="6" spans="1:53" x14ac:dyDescent="0.3">
      <c r="F6" s="12"/>
    </row>
  </sheetData>
  <phoneticPr fontId="2" type="noConversion"/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628BF-A05C-42C8-8EC7-63FF3B624ADC}">
  <dimension ref="A1:R23"/>
  <sheetViews>
    <sheetView workbookViewId="0">
      <selection activeCell="I7" sqref="I7"/>
    </sheetView>
  </sheetViews>
  <sheetFormatPr defaultColWidth="9.33203125" defaultRowHeight="15.6" x14ac:dyDescent="0.3"/>
  <cols>
    <col min="1" max="16384" width="9.33203125" style="1"/>
  </cols>
  <sheetData>
    <row r="1" spans="1:18" ht="16.2" thickBot="1" x14ac:dyDescent="0.35">
      <c r="A1" s="1" t="str">
        <f>_xlfn.CONCAT( "Table of Initial Pipeline Capacity between Sites [",VLOOKUP("volume", [1]Units!$A$2:$B$9, 2, FALSE),"/", VLOOKUP("time", [1]Units!$A$2:$B$9, 2, FALSE),"]")</f>
        <v>Table of Initial Pipeline Capacity between Sites [bbl/day]</v>
      </c>
    </row>
    <row r="2" spans="1:18" x14ac:dyDescent="0.3">
      <c r="A2" s="6" t="s">
        <v>178</v>
      </c>
      <c r="B2" s="7" t="s">
        <v>109</v>
      </c>
      <c r="C2" s="7" t="s">
        <v>79</v>
      </c>
      <c r="D2" s="7" t="s">
        <v>80</v>
      </c>
      <c r="E2" s="7" t="s">
        <v>81</v>
      </c>
      <c r="F2" s="7" t="s">
        <v>82</v>
      </c>
      <c r="G2" s="7" t="s">
        <v>83</v>
      </c>
      <c r="H2" s="7" t="s">
        <v>84</v>
      </c>
      <c r="I2" s="7" t="s">
        <v>85</v>
      </c>
      <c r="J2" s="7" t="s">
        <v>110</v>
      </c>
      <c r="K2" s="7" t="s">
        <v>111</v>
      </c>
      <c r="L2" s="7" t="s">
        <v>112</v>
      </c>
      <c r="M2" s="7" t="s">
        <v>108</v>
      </c>
      <c r="N2" s="7" t="s">
        <v>51</v>
      </c>
      <c r="O2" s="7" t="s">
        <v>78</v>
      </c>
      <c r="P2" s="7" t="s">
        <v>244</v>
      </c>
      <c r="Q2" s="7" t="s">
        <v>243</v>
      </c>
      <c r="R2" s="27" t="s">
        <v>5</v>
      </c>
    </row>
    <row r="3" spans="1:18" x14ac:dyDescent="0.3">
      <c r="A3" s="28" t="s">
        <v>107</v>
      </c>
      <c r="B3" s="9">
        <v>14206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31">
        <v>0</v>
      </c>
    </row>
    <row r="4" spans="1:18" x14ac:dyDescent="0.3">
      <c r="A4" s="28" t="s">
        <v>3</v>
      </c>
      <c r="B4" s="9">
        <v>0</v>
      </c>
      <c r="C4" s="9">
        <v>0</v>
      </c>
      <c r="D4" s="9">
        <v>0</v>
      </c>
      <c r="E4" s="9">
        <v>0</v>
      </c>
      <c r="F4" s="9">
        <v>14206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31">
        <v>0</v>
      </c>
    </row>
    <row r="5" spans="1:18" x14ac:dyDescent="0.3">
      <c r="A5" s="28" t="s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14206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31">
        <v>0</v>
      </c>
    </row>
    <row r="6" spans="1:18" x14ac:dyDescent="0.3">
      <c r="A6" s="28" t="s">
        <v>106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31">
        <v>0</v>
      </c>
    </row>
    <row r="7" spans="1:18" x14ac:dyDescent="0.3">
      <c r="A7" s="28" t="s">
        <v>5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42857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31">
        <v>0</v>
      </c>
    </row>
    <row r="8" spans="1:18" x14ac:dyDescent="0.3">
      <c r="A8" s="28" t="s">
        <v>109</v>
      </c>
      <c r="B8" s="9">
        <v>0</v>
      </c>
      <c r="C8" s="9">
        <v>42857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42857</v>
      </c>
      <c r="N8" s="9">
        <v>0</v>
      </c>
      <c r="O8" s="9">
        <v>0</v>
      </c>
      <c r="P8" s="9">
        <v>0</v>
      </c>
      <c r="Q8" s="9">
        <v>0</v>
      </c>
      <c r="R8" s="31">
        <v>0</v>
      </c>
    </row>
    <row r="9" spans="1:18" x14ac:dyDescent="0.3">
      <c r="A9" s="28" t="s">
        <v>79</v>
      </c>
      <c r="B9" s="9">
        <v>42857</v>
      </c>
      <c r="C9" s="9">
        <v>0</v>
      </c>
      <c r="D9" s="9">
        <v>42857</v>
      </c>
      <c r="E9" s="9">
        <v>0</v>
      </c>
      <c r="F9" s="9">
        <v>42857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31">
        <v>0</v>
      </c>
    </row>
    <row r="10" spans="1:18" x14ac:dyDescent="0.3">
      <c r="A10" s="28" t="s">
        <v>80</v>
      </c>
      <c r="B10" s="9">
        <v>0</v>
      </c>
      <c r="C10" s="9">
        <v>42857</v>
      </c>
      <c r="D10" s="9">
        <v>0</v>
      </c>
      <c r="E10" s="9">
        <v>42857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31">
        <v>0</v>
      </c>
    </row>
    <row r="11" spans="1:18" x14ac:dyDescent="0.3">
      <c r="A11" s="28" t="s">
        <v>81</v>
      </c>
      <c r="B11" s="9">
        <v>0</v>
      </c>
      <c r="C11" s="9">
        <v>0</v>
      </c>
      <c r="D11" s="9">
        <v>42857</v>
      </c>
      <c r="E11" s="9">
        <v>0</v>
      </c>
      <c r="F11" s="9">
        <v>0</v>
      </c>
      <c r="G11" s="9">
        <v>42857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42857</v>
      </c>
      <c r="O11" s="9">
        <v>0</v>
      </c>
      <c r="P11" s="9">
        <v>0</v>
      </c>
      <c r="Q11" s="9">
        <v>0</v>
      </c>
      <c r="R11" s="31">
        <v>0</v>
      </c>
    </row>
    <row r="12" spans="1:18" x14ac:dyDescent="0.3">
      <c r="A12" s="28" t="s">
        <v>82</v>
      </c>
      <c r="B12" s="9">
        <v>0</v>
      </c>
      <c r="C12" s="9">
        <v>42857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42857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31">
        <v>0</v>
      </c>
    </row>
    <row r="13" spans="1:18" x14ac:dyDescent="0.3">
      <c r="A13" s="28" t="s">
        <v>83</v>
      </c>
      <c r="B13" s="9">
        <v>0</v>
      </c>
      <c r="C13" s="9">
        <v>0</v>
      </c>
      <c r="D13" s="9">
        <v>0</v>
      </c>
      <c r="E13" s="9">
        <v>42857</v>
      </c>
      <c r="F13" s="9">
        <v>0</v>
      </c>
      <c r="G13" s="9">
        <v>0</v>
      </c>
      <c r="H13" s="9">
        <v>42857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  <c r="Q13" s="9">
        <v>0</v>
      </c>
      <c r="R13" s="31">
        <v>0</v>
      </c>
    </row>
    <row r="14" spans="1:18" x14ac:dyDescent="0.3">
      <c r="A14" s="28" t="s">
        <v>84</v>
      </c>
      <c r="B14" s="9">
        <v>0</v>
      </c>
      <c r="C14" s="9">
        <v>0</v>
      </c>
      <c r="D14" s="9">
        <v>0</v>
      </c>
      <c r="E14" s="9">
        <v>0</v>
      </c>
      <c r="F14" s="9">
        <v>0</v>
      </c>
      <c r="G14" s="9">
        <v>42857</v>
      </c>
      <c r="H14" s="9">
        <v>0</v>
      </c>
      <c r="I14" s="9">
        <v>42857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31">
        <v>0</v>
      </c>
    </row>
    <row r="15" spans="1:18" x14ac:dyDescent="0.3">
      <c r="A15" s="28" t="s">
        <v>85</v>
      </c>
      <c r="B15" s="9">
        <v>0</v>
      </c>
      <c r="C15" s="9">
        <v>0</v>
      </c>
      <c r="D15" s="9">
        <v>0</v>
      </c>
      <c r="E15" s="9">
        <v>0</v>
      </c>
      <c r="F15" s="9">
        <v>42857</v>
      </c>
      <c r="G15" s="9">
        <v>0</v>
      </c>
      <c r="H15" s="9">
        <v>42857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9">
        <v>0</v>
      </c>
      <c r="O15" s="9">
        <v>0</v>
      </c>
      <c r="P15" s="9">
        <v>0</v>
      </c>
      <c r="Q15" s="9">
        <v>0</v>
      </c>
      <c r="R15" s="31">
        <v>0</v>
      </c>
    </row>
    <row r="16" spans="1:18" x14ac:dyDescent="0.3">
      <c r="A16" s="28" t="s">
        <v>110</v>
      </c>
      <c r="B16" s="9">
        <v>0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31">
        <v>0</v>
      </c>
    </row>
    <row r="17" spans="1:18" x14ac:dyDescent="0.3">
      <c r="A17" s="28" t="s">
        <v>111</v>
      </c>
      <c r="B17" s="9">
        <v>0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31">
        <v>0</v>
      </c>
    </row>
    <row r="18" spans="1:18" x14ac:dyDescent="0.3">
      <c r="A18" s="28" t="s">
        <v>112</v>
      </c>
      <c r="B18" s="9">
        <v>0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31">
        <v>0</v>
      </c>
    </row>
    <row r="19" spans="1:18" x14ac:dyDescent="0.3">
      <c r="A19" s="28" t="s">
        <v>243</v>
      </c>
      <c r="B19" s="9">
        <v>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31">
        <v>0</v>
      </c>
    </row>
    <row r="20" spans="1:18" x14ac:dyDescent="0.3">
      <c r="A20" s="28" t="s">
        <v>66</v>
      </c>
      <c r="B20" s="9">
        <v>0</v>
      </c>
      <c r="C20" s="9">
        <v>0</v>
      </c>
      <c r="D20" s="9">
        <v>0</v>
      </c>
      <c r="E20" s="9">
        <v>0</v>
      </c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0</v>
      </c>
      <c r="L20" s="9">
        <v>0</v>
      </c>
      <c r="M20" s="9">
        <v>0</v>
      </c>
      <c r="N20" s="9">
        <v>0</v>
      </c>
      <c r="O20" s="9">
        <v>0</v>
      </c>
      <c r="P20" s="9">
        <v>0</v>
      </c>
      <c r="Q20" s="9">
        <v>0</v>
      </c>
      <c r="R20" s="31">
        <v>42857</v>
      </c>
    </row>
    <row r="21" spans="1:18" x14ac:dyDescent="0.3">
      <c r="A21" s="28" t="s">
        <v>67</v>
      </c>
      <c r="B21" s="9">
        <v>0</v>
      </c>
      <c r="C21" s="9">
        <v>0</v>
      </c>
      <c r="D21" s="9">
        <v>0</v>
      </c>
      <c r="E21" s="9">
        <v>0</v>
      </c>
      <c r="F21" s="9">
        <v>0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9">
        <v>0</v>
      </c>
      <c r="N21" s="9">
        <v>0</v>
      </c>
      <c r="O21" s="9">
        <v>0</v>
      </c>
      <c r="P21" s="9">
        <v>0</v>
      </c>
      <c r="Q21" s="9">
        <v>0</v>
      </c>
      <c r="R21" s="31">
        <v>42857</v>
      </c>
    </row>
    <row r="22" spans="1:18" x14ac:dyDescent="0.3">
      <c r="A22" s="28" t="s">
        <v>78</v>
      </c>
      <c r="B22" s="9">
        <v>0</v>
      </c>
      <c r="C22" s="9">
        <v>0</v>
      </c>
      <c r="D22" s="9">
        <v>0</v>
      </c>
      <c r="E22" s="9">
        <v>0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0</v>
      </c>
      <c r="N22" s="9">
        <v>0</v>
      </c>
      <c r="O22" s="9">
        <v>0</v>
      </c>
      <c r="P22" s="9">
        <v>0</v>
      </c>
      <c r="Q22" s="9">
        <v>0</v>
      </c>
      <c r="R22" s="31">
        <v>0</v>
      </c>
    </row>
    <row r="23" spans="1:18" ht="16.2" thickBot="1" x14ac:dyDescent="0.35">
      <c r="A23" s="29" t="s">
        <v>244</v>
      </c>
      <c r="B23" s="10">
        <v>0</v>
      </c>
      <c r="C23" s="10">
        <v>0</v>
      </c>
      <c r="D23" s="10">
        <v>0</v>
      </c>
      <c r="E23" s="10">
        <v>0</v>
      </c>
      <c r="F23" s="10">
        <v>0</v>
      </c>
      <c r="G23" s="10">
        <v>0</v>
      </c>
      <c r="H23" s="10">
        <v>0</v>
      </c>
      <c r="I23" s="10">
        <v>0</v>
      </c>
      <c r="J23" s="10">
        <v>0</v>
      </c>
      <c r="K23" s="10">
        <v>0</v>
      </c>
      <c r="L23" s="10">
        <v>0</v>
      </c>
      <c r="M23" s="10">
        <v>0</v>
      </c>
      <c r="N23" s="10">
        <v>0</v>
      </c>
      <c r="O23" s="10">
        <v>0</v>
      </c>
      <c r="P23" s="10">
        <v>0</v>
      </c>
      <c r="Q23" s="10">
        <v>71429</v>
      </c>
      <c r="R23" s="11">
        <v>0</v>
      </c>
    </row>
  </sheetData>
  <sortState xmlns:xlrd2="http://schemas.microsoft.com/office/spreadsheetml/2017/richdata2" ref="A3:K6">
    <sortCondition ref="A2:A6"/>
  </sortState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65BC4-7454-4A45-AA93-771B11A13108}">
  <dimension ref="A1:B4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268</v>
      </c>
    </row>
    <row r="2" spans="1:2" s="8" customFormat="1" x14ac:dyDescent="0.3">
      <c r="A2" s="6" t="s">
        <v>182</v>
      </c>
      <c r="B2" s="27" t="s">
        <v>180</v>
      </c>
    </row>
    <row r="3" spans="1:2" x14ac:dyDescent="0.3">
      <c r="A3" s="28" t="s">
        <v>108</v>
      </c>
      <c r="B3" s="34">
        <v>9285.7142857143008</v>
      </c>
    </row>
    <row r="4" spans="1:2" ht="16.2" thickBot="1" x14ac:dyDescent="0.35">
      <c r="A4" s="29" t="s">
        <v>51</v>
      </c>
      <c r="B4" s="35">
        <v>9285.7142857143008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F796A-A87C-4F37-A825-AF0AD18C802A}">
  <dimension ref="A1:B3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269</v>
      </c>
    </row>
    <row r="2" spans="1:2" s="8" customFormat="1" x14ac:dyDescent="0.3">
      <c r="A2" s="6" t="s">
        <v>255</v>
      </c>
      <c r="B2" s="27" t="s">
        <v>180</v>
      </c>
    </row>
    <row r="3" spans="1:2" ht="16.2" thickBot="1" x14ac:dyDescent="0.35">
      <c r="A3" s="29" t="s">
        <v>243</v>
      </c>
      <c r="B3" s="35">
        <v>0</v>
      </c>
    </row>
  </sheetData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13F53-E3AE-452E-A1A1-316A2C800322}">
  <dimension ref="A1:F4"/>
  <sheetViews>
    <sheetView workbookViewId="0">
      <selection activeCell="B2" sqref="B2"/>
    </sheetView>
  </sheetViews>
  <sheetFormatPr defaultColWidth="9.33203125" defaultRowHeight="15.6" x14ac:dyDescent="0.3"/>
  <cols>
    <col min="1" max="16384" width="9.33203125" style="1"/>
  </cols>
  <sheetData>
    <row r="1" spans="1:6" ht="16.2" thickBot="1" x14ac:dyDescent="0.35">
      <c r="A1" s="1" t="s">
        <v>262</v>
      </c>
    </row>
    <row r="2" spans="1:6" s="8" customFormat="1" x14ac:dyDescent="0.3">
      <c r="A2" s="6" t="s">
        <v>184</v>
      </c>
      <c r="B2" s="79" t="s">
        <v>245</v>
      </c>
      <c r="C2" s="7" t="s">
        <v>246</v>
      </c>
      <c r="D2" s="7" t="s">
        <v>248</v>
      </c>
      <c r="E2" s="7" t="s">
        <v>249</v>
      </c>
      <c r="F2" s="27" t="s">
        <v>250</v>
      </c>
    </row>
    <row r="3" spans="1:6" s="8" customFormat="1" x14ac:dyDescent="0.3">
      <c r="A3" s="28" t="s">
        <v>78</v>
      </c>
      <c r="B3" s="80">
        <v>0</v>
      </c>
      <c r="C3" s="81">
        <v>0</v>
      </c>
      <c r="D3" s="81">
        <v>0</v>
      </c>
      <c r="E3" s="81">
        <v>0</v>
      </c>
      <c r="F3" s="82">
        <v>0</v>
      </c>
    </row>
    <row r="4" spans="1:6" ht="16.2" thickBot="1" x14ac:dyDescent="0.35">
      <c r="A4" s="29" t="s">
        <v>244</v>
      </c>
      <c r="B4" s="83">
        <v>0</v>
      </c>
      <c r="C4" s="78">
        <v>0</v>
      </c>
      <c r="D4" s="78">
        <v>0</v>
      </c>
      <c r="E4" s="78">
        <v>0</v>
      </c>
      <c r="F4" s="35">
        <v>0</v>
      </c>
    </row>
  </sheetData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2DBF7-A8C0-4CE1-BE66-F8E077B6F0F1}">
  <dimension ref="A1:BA9"/>
  <sheetViews>
    <sheetView workbookViewId="0">
      <selection activeCell="E8" sqref="E8"/>
    </sheetView>
  </sheetViews>
  <sheetFormatPr defaultColWidth="9.33203125" defaultRowHeight="15.6" x14ac:dyDescent="0.3"/>
  <cols>
    <col min="1" max="16384" width="9.33203125" style="1"/>
  </cols>
  <sheetData>
    <row r="1" spans="1:53" ht="16.2" thickBot="1" x14ac:dyDescent="0.35">
      <c r="A1" s="1" t="s">
        <v>261</v>
      </c>
    </row>
    <row r="2" spans="1:53" s="8" customFormat="1" x14ac:dyDescent="0.3">
      <c r="A2" s="6" t="s">
        <v>183</v>
      </c>
      <c r="B2" s="7" t="s">
        <v>129</v>
      </c>
      <c r="C2" s="7" t="s">
        <v>130</v>
      </c>
      <c r="D2" s="7" t="s">
        <v>131</v>
      </c>
      <c r="E2" s="7" t="s">
        <v>132</v>
      </c>
      <c r="F2" s="7" t="s">
        <v>133</v>
      </c>
      <c r="G2" s="7" t="s">
        <v>134</v>
      </c>
      <c r="H2" s="7" t="s">
        <v>135</v>
      </c>
      <c r="I2" s="7" t="s">
        <v>136</v>
      </c>
      <c r="J2" s="7" t="s">
        <v>137</v>
      </c>
      <c r="K2" s="7" t="s">
        <v>115</v>
      </c>
      <c r="L2" s="7" t="s">
        <v>116</v>
      </c>
      <c r="M2" s="7" t="s">
        <v>117</v>
      </c>
      <c r="N2" s="7" t="s">
        <v>118</v>
      </c>
      <c r="O2" s="7" t="s">
        <v>119</v>
      </c>
      <c r="P2" s="7" t="s">
        <v>120</v>
      </c>
      <c r="Q2" s="7" t="s">
        <v>121</v>
      </c>
      <c r="R2" s="7" t="s">
        <v>122</v>
      </c>
      <c r="S2" s="7" t="s">
        <v>123</v>
      </c>
      <c r="T2" s="7" t="s">
        <v>124</v>
      </c>
      <c r="U2" s="7" t="s">
        <v>125</v>
      </c>
      <c r="V2" s="7" t="s">
        <v>126</v>
      </c>
      <c r="W2" s="7" t="s">
        <v>127</v>
      </c>
      <c r="X2" s="7" t="s">
        <v>143</v>
      </c>
      <c r="Y2" s="7" t="s">
        <v>144</v>
      </c>
      <c r="Z2" s="7" t="s">
        <v>145</v>
      </c>
      <c r="AA2" s="7" t="s">
        <v>146</v>
      </c>
      <c r="AB2" s="7" t="s">
        <v>147</v>
      </c>
      <c r="AC2" s="7" t="s">
        <v>148</v>
      </c>
      <c r="AD2" s="7" t="s">
        <v>149</v>
      </c>
      <c r="AE2" s="7" t="s">
        <v>150</v>
      </c>
      <c r="AF2" s="7" t="s">
        <v>151</v>
      </c>
      <c r="AG2" s="7" t="s">
        <v>152</v>
      </c>
      <c r="AH2" s="7" t="s">
        <v>153</v>
      </c>
      <c r="AI2" s="7" t="s">
        <v>154</v>
      </c>
      <c r="AJ2" s="7" t="s">
        <v>155</v>
      </c>
      <c r="AK2" s="7" t="s">
        <v>156</v>
      </c>
      <c r="AL2" s="7" t="s">
        <v>157</v>
      </c>
      <c r="AM2" s="7" t="s">
        <v>158</v>
      </c>
      <c r="AN2" s="7" t="s">
        <v>159</v>
      </c>
      <c r="AO2" s="7" t="s">
        <v>160</v>
      </c>
      <c r="AP2" s="7" t="s">
        <v>161</v>
      </c>
      <c r="AQ2" s="7" t="s">
        <v>162</v>
      </c>
      <c r="AR2" s="7" t="s">
        <v>163</v>
      </c>
      <c r="AS2" s="7" t="s">
        <v>164</v>
      </c>
      <c r="AT2" s="7" t="s">
        <v>165</v>
      </c>
      <c r="AU2" s="7" t="s">
        <v>166</v>
      </c>
      <c r="AV2" s="7" t="s">
        <v>167</v>
      </c>
      <c r="AW2" s="7" t="s">
        <v>168</v>
      </c>
      <c r="AX2" s="7" t="s">
        <v>169</v>
      </c>
      <c r="AY2" s="7" t="s">
        <v>170</v>
      </c>
      <c r="AZ2" s="7" t="s">
        <v>171</v>
      </c>
      <c r="BA2" s="27" t="s">
        <v>172</v>
      </c>
    </row>
    <row r="3" spans="1:53" s="8" customFormat="1" x14ac:dyDescent="0.3">
      <c r="A3" s="28" t="s">
        <v>66</v>
      </c>
      <c r="B3" s="33">
        <v>50000</v>
      </c>
      <c r="C3" s="33">
        <v>50000</v>
      </c>
      <c r="D3" s="33">
        <v>50000</v>
      </c>
      <c r="E3" s="33">
        <v>50000</v>
      </c>
      <c r="F3" s="33">
        <v>50000</v>
      </c>
      <c r="G3" s="33">
        <v>50000</v>
      </c>
      <c r="H3" s="33">
        <v>50000</v>
      </c>
      <c r="I3" s="33">
        <v>50000</v>
      </c>
      <c r="J3" s="33">
        <v>50000</v>
      </c>
      <c r="K3" s="33">
        <v>50000</v>
      </c>
      <c r="L3" s="33">
        <v>50000</v>
      </c>
      <c r="M3" s="33">
        <v>50000</v>
      </c>
      <c r="N3" s="33">
        <v>50000</v>
      </c>
      <c r="O3" s="33">
        <v>50000</v>
      </c>
      <c r="P3" s="33">
        <v>50000</v>
      </c>
      <c r="Q3" s="33">
        <v>50000</v>
      </c>
      <c r="R3" s="33">
        <v>50000</v>
      </c>
      <c r="S3" s="33">
        <v>50000</v>
      </c>
      <c r="T3" s="33">
        <v>50000</v>
      </c>
      <c r="U3" s="33">
        <v>50000</v>
      </c>
      <c r="V3" s="33">
        <v>50000</v>
      </c>
      <c r="W3" s="33">
        <v>50000</v>
      </c>
      <c r="X3" s="33">
        <v>50000</v>
      </c>
      <c r="Y3" s="33">
        <v>50000</v>
      </c>
      <c r="Z3" s="33">
        <v>50000</v>
      </c>
      <c r="AA3" s="33">
        <v>50000</v>
      </c>
      <c r="AB3" s="33">
        <v>50000</v>
      </c>
      <c r="AC3" s="33">
        <v>50000</v>
      </c>
      <c r="AD3" s="33">
        <v>50000</v>
      </c>
      <c r="AE3" s="33">
        <v>50000</v>
      </c>
      <c r="AF3" s="33">
        <v>50000</v>
      </c>
      <c r="AG3" s="33">
        <v>50000</v>
      </c>
      <c r="AH3" s="33">
        <v>50000</v>
      </c>
      <c r="AI3" s="33">
        <v>50000</v>
      </c>
      <c r="AJ3" s="33">
        <v>50000</v>
      </c>
      <c r="AK3" s="33">
        <v>50000</v>
      </c>
      <c r="AL3" s="33">
        <v>50000</v>
      </c>
      <c r="AM3" s="33">
        <v>50000</v>
      </c>
      <c r="AN3" s="33">
        <v>50000</v>
      </c>
      <c r="AO3" s="33">
        <v>50000</v>
      </c>
      <c r="AP3" s="33">
        <v>50000</v>
      </c>
      <c r="AQ3" s="33">
        <v>50000</v>
      </c>
      <c r="AR3" s="33">
        <v>50000</v>
      </c>
      <c r="AS3" s="33">
        <v>50000</v>
      </c>
      <c r="AT3" s="33">
        <v>50000</v>
      </c>
      <c r="AU3" s="33">
        <v>50000</v>
      </c>
      <c r="AV3" s="33">
        <v>50000</v>
      </c>
      <c r="AW3" s="33">
        <v>50000</v>
      </c>
      <c r="AX3" s="33">
        <v>50000</v>
      </c>
      <c r="AY3" s="33">
        <v>50000</v>
      </c>
      <c r="AZ3" s="33">
        <v>50000</v>
      </c>
      <c r="BA3" s="34">
        <v>50000</v>
      </c>
    </row>
    <row r="4" spans="1:53" ht="16.2" thickBot="1" x14ac:dyDescent="0.35">
      <c r="A4" s="29" t="s">
        <v>67</v>
      </c>
      <c r="B4" s="78">
        <v>30000</v>
      </c>
      <c r="C4" s="78">
        <v>30000</v>
      </c>
      <c r="D4" s="78">
        <v>30000</v>
      </c>
      <c r="E4" s="78">
        <v>30000</v>
      </c>
      <c r="F4" s="78">
        <v>30000</v>
      </c>
      <c r="G4" s="78">
        <v>30000</v>
      </c>
      <c r="H4" s="78">
        <v>30000</v>
      </c>
      <c r="I4" s="78">
        <v>30000</v>
      </c>
      <c r="J4" s="78">
        <v>30000</v>
      </c>
      <c r="K4" s="78">
        <v>30000</v>
      </c>
      <c r="L4" s="78">
        <v>30000</v>
      </c>
      <c r="M4" s="78">
        <v>30000</v>
      </c>
      <c r="N4" s="78">
        <v>30000</v>
      </c>
      <c r="O4" s="78">
        <v>30000</v>
      </c>
      <c r="P4" s="78">
        <v>30000</v>
      </c>
      <c r="Q4" s="78">
        <v>30000</v>
      </c>
      <c r="R4" s="78">
        <v>30000</v>
      </c>
      <c r="S4" s="78">
        <v>30000</v>
      </c>
      <c r="T4" s="78">
        <v>30000</v>
      </c>
      <c r="U4" s="78">
        <v>30000</v>
      </c>
      <c r="V4" s="78">
        <v>30000</v>
      </c>
      <c r="W4" s="78">
        <v>30000</v>
      </c>
      <c r="X4" s="78">
        <v>30000</v>
      </c>
      <c r="Y4" s="78">
        <v>30000</v>
      </c>
      <c r="Z4" s="78">
        <v>30000</v>
      </c>
      <c r="AA4" s="78">
        <v>30000</v>
      </c>
      <c r="AB4" s="78">
        <v>30000</v>
      </c>
      <c r="AC4" s="78">
        <v>30000</v>
      </c>
      <c r="AD4" s="78">
        <v>30000</v>
      </c>
      <c r="AE4" s="78">
        <v>30000</v>
      </c>
      <c r="AF4" s="78">
        <v>30000</v>
      </c>
      <c r="AG4" s="78">
        <v>30000</v>
      </c>
      <c r="AH4" s="78">
        <v>30000</v>
      </c>
      <c r="AI4" s="78">
        <v>30000</v>
      </c>
      <c r="AJ4" s="78">
        <v>30000</v>
      </c>
      <c r="AK4" s="78">
        <v>30000</v>
      </c>
      <c r="AL4" s="78">
        <v>30000</v>
      </c>
      <c r="AM4" s="78">
        <v>30000</v>
      </c>
      <c r="AN4" s="78">
        <v>30000</v>
      </c>
      <c r="AO4" s="78">
        <v>30000</v>
      </c>
      <c r="AP4" s="78">
        <v>30000</v>
      </c>
      <c r="AQ4" s="78">
        <v>30000</v>
      </c>
      <c r="AR4" s="78">
        <v>30000</v>
      </c>
      <c r="AS4" s="78">
        <v>30000</v>
      </c>
      <c r="AT4" s="78">
        <v>30000</v>
      </c>
      <c r="AU4" s="78">
        <v>30000</v>
      </c>
      <c r="AV4" s="78">
        <v>30000</v>
      </c>
      <c r="AW4" s="78">
        <v>30000</v>
      </c>
      <c r="AX4" s="78">
        <v>30000</v>
      </c>
      <c r="AY4" s="78">
        <v>30000</v>
      </c>
      <c r="AZ4" s="78">
        <v>30000</v>
      </c>
      <c r="BA4" s="35">
        <v>30000</v>
      </c>
    </row>
    <row r="9" spans="1:53" x14ac:dyDescent="0.3">
      <c r="F9" s="12"/>
    </row>
  </sheetData>
  <phoneticPr fontId="2" type="noConversion"/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B793D-71C1-4CA2-A5D0-D94D2FB81D42}">
  <dimension ref="A1:B3"/>
  <sheetViews>
    <sheetView workbookViewId="0">
      <selection activeCell="B4" sqref="B4"/>
    </sheetView>
  </sheetViews>
  <sheetFormatPr defaultColWidth="9.33203125" defaultRowHeight="15.6" x14ac:dyDescent="0.3"/>
  <cols>
    <col min="1" max="1" width="9.33203125" style="1"/>
    <col min="2" max="2" width="10.109375" style="1" bestFit="1" customWidth="1"/>
    <col min="3" max="16384" width="9.33203125" style="1"/>
  </cols>
  <sheetData>
    <row r="1" spans="1:2" ht="16.2" thickBot="1" x14ac:dyDescent="0.35">
      <c r="A1" s="1" t="s">
        <v>128</v>
      </c>
    </row>
    <row r="2" spans="1:2" s="8" customFormat="1" x14ac:dyDescent="0.3">
      <c r="A2" s="6" t="s">
        <v>181</v>
      </c>
      <c r="B2" s="27" t="s">
        <v>180</v>
      </c>
    </row>
    <row r="3" spans="1:2" ht="16.2" thickBot="1" x14ac:dyDescent="0.35">
      <c r="A3" s="29" t="s">
        <v>5</v>
      </c>
      <c r="B3" s="35">
        <v>0</v>
      </c>
    </row>
  </sheetData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6C6A0-7BAD-498F-AAE7-F43EE79415DD}">
  <dimension ref="A1:B3"/>
  <sheetViews>
    <sheetView workbookViewId="0">
      <selection activeCell="B4" sqref="B4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258</v>
      </c>
    </row>
    <row r="2" spans="1:2" s="8" customFormat="1" x14ac:dyDescent="0.3">
      <c r="A2" s="6" t="s">
        <v>181</v>
      </c>
      <c r="B2" s="27" t="s">
        <v>180</v>
      </c>
    </row>
    <row r="3" spans="1:2" ht="16.2" thickBot="1" x14ac:dyDescent="0.35">
      <c r="A3" s="29" t="s">
        <v>5</v>
      </c>
      <c r="B3" s="35">
        <v>30000</v>
      </c>
    </row>
  </sheetData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E83FA-0F3B-443C-8B3E-ADC37406AEAD}">
  <dimension ref="A1:B13"/>
  <sheetViews>
    <sheetView workbookViewId="0">
      <selection activeCell="K4" sqref="K4"/>
    </sheetView>
  </sheetViews>
  <sheetFormatPr defaultColWidth="9.33203125" defaultRowHeight="15.6" x14ac:dyDescent="0.3"/>
  <cols>
    <col min="1" max="1" width="11" style="1" customWidth="1"/>
    <col min="2" max="2" width="10.109375" style="1" bestFit="1" customWidth="1"/>
    <col min="3" max="16384" width="9.33203125" style="1"/>
  </cols>
  <sheetData>
    <row r="1" spans="1:2" ht="16.2" thickBot="1" x14ac:dyDescent="0.35">
      <c r="A1" s="1" t="s">
        <v>263</v>
      </c>
    </row>
    <row r="2" spans="1:2" s="8" customFormat="1" x14ac:dyDescent="0.3">
      <c r="A2" s="6" t="s">
        <v>178</v>
      </c>
      <c r="B2" s="27" t="s">
        <v>180</v>
      </c>
    </row>
    <row r="3" spans="1:2" x14ac:dyDescent="0.3">
      <c r="A3" s="28" t="s">
        <v>109</v>
      </c>
      <c r="B3" s="34"/>
    </row>
    <row r="4" spans="1:2" x14ac:dyDescent="0.3">
      <c r="A4" s="28" t="s">
        <v>79</v>
      </c>
      <c r="B4" s="34"/>
    </row>
    <row r="5" spans="1:2" x14ac:dyDescent="0.3">
      <c r="A5" s="28" t="s">
        <v>80</v>
      </c>
      <c r="B5" s="34"/>
    </row>
    <row r="6" spans="1:2" x14ac:dyDescent="0.3">
      <c r="A6" s="28" t="s">
        <v>81</v>
      </c>
      <c r="B6" s="34"/>
    </row>
    <row r="7" spans="1:2" x14ac:dyDescent="0.3">
      <c r="A7" s="28" t="s">
        <v>82</v>
      </c>
      <c r="B7" s="34"/>
    </row>
    <row r="8" spans="1:2" x14ac:dyDescent="0.3">
      <c r="A8" s="28" t="s">
        <v>83</v>
      </c>
      <c r="B8" s="34"/>
    </row>
    <row r="9" spans="1:2" x14ac:dyDescent="0.3">
      <c r="A9" s="28" t="s">
        <v>84</v>
      </c>
      <c r="B9" s="34"/>
    </row>
    <row r="10" spans="1:2" x14ac:dyDescent="0.3">
      <c r="A10" s="28" t="s">
        <v>85</v>
      </c>
      <c r="B10" s="34"/>
    </row>
    <row r="11" spans="1:2" x14ac:dyDescent="0.3">
      <c r="A11" s="28" t="s">
        <v>110</v>
      </c>
      <c r="B11" s="34"/>
    </row>
    <row r="12" spans="1:2" x14ac:dyDescent="0.3">
      <c r="A12" s="28" t="s">
        <v>111</v>
      </c>
      <c r="B12" s="34"/>
    </row>
    <row r="13" spans="1:2" ht="16.2" thickBot="1" x14ac:dyDescent="0.35">
      <c r="A13" s="29" t="s">
        <v>112</v>
      </c>
      <c r="B13" s="35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FE18E-3C30-49FC-B6A0-0A6D3F02EBB0}">
  <dimension ref="A1:O15"/>
  <sheetViews>
    <sheetView workbookViewId="0">
      <selection activeCell="A2" sqref="A2"/>
    </sheetView>
  </sheetViews>
  <sheetFormatPr defaultColWidth="9.33203125" defaultRowHeight="15.6" x14ac:dyDescent="0.3"/>
  <cols>
    <col min="1" max="2" width="9.33203125" style="1"/>
    <col min="3" max="3" width="3.5546875" style="1" customWidth="1"/>
    <col min="4" max="12" width="9.33203125" style="1"/>
    <col min="13" max="13" width="11.33203125" style="1" customWidth="1"/>
    <col min="14" max="14" width="10.6640625" style="1" customWidth="1"/>
    <col min="15" max="15" width="12.88671875" style="1" customWidth="1"/>
    <col min="16" max="16" width="4.5546875" style="1" customWidth="1"/>
    <col min="17" max="16384" width="9.33203125" style="1"/>
  </cols>
  <sheetData>
    <row r="1" spans="1:15" x14ac:dyDescent="0.3">
      <c r="A1" s="1" t="s">
        <v>68</v>
      </c>
    </row>
    <row r="2" spans="1:15" x14ac:dyDescent="0.3">
      <c r="A2" s="4" t="s">
        <v>52</v>
      </c>
    </row>
    <row r="3" spans="1:15" x14ac:dyDescent="0.3">
      <c r="A3" s="4" t="s">
        <v>53</v>
      </c>
    </row>
    <row r="4" spans="1:15" x14ac:dyDescent="0.3">
      <c r="A4" s="4" t="s">
        <v>54</v>
      </c>
      <c r="D4" s="12"/>
    </row>
    <row r="5" spans="1:15" x14ac:dyDescent="0.3">
      <c r="A5" s="4" t="s">
        <v>55</v>
      </c>
      <c r="M5" s="13"/>
      <c r="N5" s="13"/>
      <c r="O5" s="13"/>
    </row>
    <row r="6" spans="1:15" x14ac:dyDescent="0.3">
      <c r="A6" s="4" t="s">
        <v>56</v>
      </c>
    </row>
    <row r="7" spans="1:15" x14ac:dyDescent="0.3">
      <c r="A7" s="4" t="s">
        <v>57</v>
      </c>
    </row>
    <row r="8" spans="1:15" x14ac:dyDescent="0.3">
      <c r="A8" s="4" t="s">
        <v>58</v>
      </c>
    </row>
    <row r="9" spans="1:15" x14ac:dyDescent="0.3">
      <c r="A9" s="4" t="s">
        <v>59</v>
      </c>
    </row>
    <row r="10" spans="1:15" x14ac:dyDescent="0.3">
      <c r="A10" s="4" t="s">
        <v>60</v>
      </c>
    </row>
    <row r="11" spans="1:15" x14ac:dyDescent="0.3">
      <c r="A11" s="4" t="s">
        <v>61</v>
      </c>
    </row>
    <row r="12" spans="1:15" x14ac:dyDescent="0.3">
      <c r="A12" s="4" t="s">
        <v>62</v>
      </c>
    </row>
    <row r="13" spans="1:15" x14ac:dyDescent="0.3">
      <c r="A13" s="4" t="s">
        <v>63</v>
      </c>
    </row>
    <row r="14" spans="1:15" x14ac:dyDescent="0.3">
      <c r="A14" s="4" t="s">
        <v>64</v>
      </c>
    </row>
    <row r="15" spans="1:15" x14ac:dyDescent="0.3">
      <c r="A15" s="4" t="s">
        <v>65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9291E-7ED3-4CF0-83F4-3D838396D168}">
  <dimension ref="A1:BA4"/>
  <sheetViews>
    <sheetView workbookViewId="0">
      <selection activeCell="A2" sqref="A2"/>
    </sheetView>
  </sheetViews>
  <sheetFormatPr defaultRowHeight="14.4" x14ac:dyDescent="0.3"/>
  <sheetData>
    <row r="1" spans="1:53" ht="16.2" thickBot="1" x14ac:dyDescent="0.35">
      <c r="A1" s="1" t="str">
        <f>_xlfn.CONCAT( "Operating Capacity of Disposal Site [%]")</f>
        <v>Operating Capacity of Disposal Site [%]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</row>
    <row r="2" spans="1:53" ht="15.6" x14ac:dyDescent="0.3">
      <c r="A2" s="6" t="s">
        <v>182</v>
      </c>
      <c r="B2" s="7" t="s">
        <v>129</v>
      </c>
      <c r="C2" s="7" t="s">
        <v>130</v>
      </c>
      <c r="D2" s="7" t="s">
        <v>131</v>
      </c>
      <c r="E2" s="7" t="s">
        <v>132</v>
      </c>
      <c r="F2" s="7" t="s">
        <v>133</v>
      </c>
      <c r="G2" s="7" t="s">
        <v>134</v>
      </c>
      <c r="H2" s="7" t="s">
        <v>135</v>
      </c>
      <c r="I2" s="7" t="s">
        <v>136</v>
      </c>
      <c r="J2" s="7" t="s">
        <v>137</v>
      </c>
      <c r="K2" s="7" t="s">
        <v>115</v>
      </c>
      <c r="L2" s="7" t="s">
        <v>116</v>
      </c>
      <c r="M2" s="7" t="s">
        <v>117</v>
      </c>
      <c r="N2" s="7" t="s">
        <v>118</v>
      </c>
      <c r="O2" s="7" t="s">
        <v>119</v>
      </c>
      <c r="P2" s="7" t="s">
        <v>120</v>
      </c>
      <c r="Q2" s="7" t="s">
        <v>121</v>
      </c>
      <c r="R2" s="7" t="s">
        <v>122</v>
      </c>
      <c r="S2" s="7" t="s">
        <v>123</v>
      </c>
      <c r="T2" s="7" t="s">
        <v>124</v>
      </c>
      <c r="U2" s="7" t="s">
        <v>125</v>
      </c>
      <c r="V2" s="7" t="s">
        <v>126</v>
      </c>
      <c r="W2" s="7" t="s">
        <v>127</v>
      </c>
      <c r="X2" s="7" t="s">
        <v>143</v>
      </c>
      <c r="Y2" s="7" t="s">
        <v>144</v>
      </c>
      <c r="Z2" s="7" t="s">
        <v>145</v>
      </c>
      <c r="AA2" s="7" t="s">
        <v>146</v>
      </c>
      <c r="AB2" s="7" t="s">
        <v>147</v>
      </c>
      <c r="AC2" s="7" t="s">
        <v>148</v>
      </c>
      <c r="AD2" s="7" t="s">
        <v>149</v>
      </c>
      <c r="AE2" s="7" t="s">
        <v>150</v>
      </c>
      <c r="AF2" s="7" t="s">
        <v>151</v>
      </c>
      <c r="AG2" s="7" t="s">
        <v>152</v>
      </c>
      <c r="AH2" s="7" t="s">
        <v>153</v>
      </c>
      <c r="AI2" s="7" t="s">
        <v>154</v>
      </c>
      <c r="AJ2" s="7" t="s">
        <v>155</v>
      </c>
      <c r="AK2" s="7" t="s">
        <v>156</v>
      </c>
      <c r="AL2" s="7" t="s">
        <v>157</v>
      </c>
      <c r="AM2" s="7" t="s">
        <v>158</v>
      </c>
      <c r="AN2" s="7" t="s">
        <v>159</v>
      </c>
      <c r="AO2" s="7" t="s">
        <v>160</v>
      </c>
      <c r="AP2" s="7" t="s">
        <v>161</v>
      </c>
      <c r="AQ2" s="7" t="s">
        <v>162</v>
      </c>
      <c r="AR2" s="7" t="s">
        <v>163</v>
      </c>
      <c r="AS2" s="7" t="s">
        <v>164</v>
      </c>
      <c r="AT2" s="7" t="s">
        <v>165</v>
      </c>
      <c r="AU2" s="7" t="s">
        <v>166</v>
      </c>
      <c r="AV2" s="7" t="s">
        <v>167</v>
      </c>
      <c r="AW2" s="7" t="s">
        <v>168</v>
      </c>
      <c r="AX2" s="7" t="s">
        <v>169</v>
      </c>
      <c r="AY2" s="7" t="s">
        <v>170</v>
      </c>
      <c r="AZ2" s="7" t="s">
        <v>171</v>
      </c>
      <c r="BA2" s="27" t="s">
        <v>172</v>
      </c>
    </row>
    <row r="3" spans="1:53" ht="15.6" x14ac:dyDescent="0.3">
      <c r="A3" s="28" t="s">
        <v>108</v>
      </c>
      <c r="B3" s="9">
        <v>1</v>
      </c>
      <c r="C3" s="9">
        <v>1</v>
      </c>
      <c r="D3" s="9">
        <v>1</v>
      </c>
      <c r="E3" s="9">
        <v>1</v>
      </c>
      <c r="F3" s="9">
        <v>1</v>
      </c>
      <c r="G3" s="9">
        <v>1</v>
      </c>
      <c r="H3" s="9">
        <v>1</v>
      </c>
      <c r="I3" s="9">
        <v>1</v>
      </c>
      <c r="J3" s="9">
        <v>1</v>
      </c>
      <c r="K3" s="9">
        <v>1</v>
      </c>
      <c r="L3" s="9">
        <v>1</v>
      </c>
      <c r="M3" s="9">
        <v>1</v>
      </c>
      <c r="N3" s="9">
        <v>1</v>
      </c>
      <c r="O3" s="9">
        <v>1</v>
      </c>
      <c r="P3" s="9">
        <v>1</v>
      </c>
      <c r="Q3" s="9">
        <v>1</v>
      </c>
      <c r="R3" s="9">
        <v>1</v>
      </c>
      <c r="S3" s="9">
        <v>1</v>
      </c>
      <c r="T3" s="9">
        <v>1</v>
      </c>
      <c r="U3" s="9">
        <v>1</v>
      </c>
      <c r="V3" s="9">
        <v>1</v>
      </c>
      <c r="W3" s="9">
        <v>1</v>
      </c>
      <c r="X3" s="9">
        <v>1</v>
      </c>
      <c r="Y3" s="9">
        <v>1</v>
      </c>
      <c r="Z3" s="9">
        <v>1</v>
      </c>
      <c r="AA3" s="9">
        <v>1</v>
      </c>
      <c r="AB3" s="9">
        <v>1</v>
      </c>
      <c r="AC3" s="9">
        <v>1</v>
      </c>
      <c r="AD3" s="9">
        <v>1</v>
      </c>
      <c r="AE3" s="9">
        <v>1</v>
      </c>
      <c r="AF3" s="9">
        <v>1</v>
      </c>
      <c r="AG3" s="9">
        <v>1</v>
      </c>
      <c r="AH3" s="9">
        <v>1</v>
      </c>
      <c r="AI3" s="9">
        <v>1</v>
      </c>
      <c r="AJ3" s="9">
        <v>1</v>
      </c>
      <c r="AK3" s="9">
        <v>1</v>
      </c>
      <c r="AL3" s="9">
        <v>1</v>
      </c>
      <c r="AM3" s="9">
        <v>1</v>
      </c>
      <c r="AN3" s="9">
        <v>1</v>
      </c>
      <c r="AO3" s="9">
        <v>1</v>
      </c>
      <c r="AP3" s="9">
        <v>1</v>
      </c>
      <c r="AQ3" s="9">
        <v>1</v>
      </c>
      <c r="AR3" s="9">
        <v>1</v>
      </c>
      <c r="AS3" s="9">
        <v>1</v>
      </c>
      <c r="AT3" s="9">
        <v>1</v>
      </c>
      <c r="AU3" s="9">
        <v>1</v>
      </c>
      <c r="AV3" s="9">
        <v>1</v>
      </c>
      <c r="AW3" s="9">
        <v>1</v>
      </c>
      <c r="AX3" s="9">
        <v>1</v>
      </c>
      <c r="AY3" s="9">
        <v>1</v>
      </c>
      <c r="AZ3" s="9">
        <v>1</v>
      </c>
      <c r="BA3" s="31">
        <v>1</v>
      </c>
    </row>
    <row r="4" spans="1:53" ht="16.2" thickBot="1" x14ac:dyDescent="0.35">
      <c r="A4" s="29" t="s">
        <v>51</v>
      </c>
      <c r="B4" s="10">
        <v>1</v>
      </c>
      <c r="C4" s="10">
        <v>1</v>
      </c>
      <c r="D4" s="10">
        <v>1</v>
      </c>
      <c r="E4" s="10">
        <v>1</v>
      </c>
      <c r="F4" s="10">
        <v>1</v>
      </c>
      <c r="G4" s="10">
        <v>1</v>
      </c>
      <c r="H4" s="10">
        <v>1</v>
      </c>
      <c r="I4" s="10">
        <v>1</v>
      </c>
      <c r="J4" s="10">
        <v>1</v>
      </c>
      <c r="K4" s="10">
        <v>1</v>
      </c>
      <c r="L4" s="10">
        <v>1</v>
      </c>
      <c r="M4" s="10">
        <v>1</v>
      </c>
      <c r="N4" s="10">
        <v>1</v>
      </c>
      <c r="O4" s="10">
        <v>1</v>
      </c>
      <c r="P4" s="10">
        <v>1</v>
      </c>
      <c r="Q4" s="10">
        <v>1</v>
      </c>
      <c r="R4" s="10">
        <v>1</v>
      </c>
      <c r="S4" s="10">
        <v>1</v>
      </c>
      <c r="T4" s="10">
        <v>1</v>
      </c>
      <c r="U4" s="10">
        <v>1</v>
      </c>
      <c r="V4" s="10">
        <v>1</v>
      </c>
      <c r="W4" s="10">
        <v>1</v>
      </c>
      <c r="X4" s="10">
        <v>1</v>
      </c>
      <c r="Y4" s="10">
        <v>1</v>
      </c>
      <c r="Z4" s="10">
        <v>1</v>
      </c>
      <c r="AA4" s="10">
        <v>1</v>
      </c>
      <c r="AB4" s="10">
        <v>1</v>
      </c>
      <c r="AC4" s="10">
        <v>1</v>
      </c>
      <c r="AD4" s="10">
        <v>1</v>
      </c>
      <c r="AE4" s="10">
        <v>1</v>
      </c>
      <c r="AF4" s="10">
        <v>1</v>
      </c>
      <c r="AG4" s="10">
        <v>1</v>
      </c>
      <c r="AH4" s="10">
        <v>1</v>
      </c>
      <c r="AI4" s="10">
        <v>1</v>
      </c>
      <c r="AJ4" s="10">
        <v>1</v>
      </c>
      <c r="AK4" s="10">
        <v>1</v>
      </c>
      <c r="AL4" s="10">
        <v>1</v>
      </c>
      <c r="AM4" s="10">
        <v>1</v>
      </c>
      <c r="AN4" s="10">
        <v>1</v>
      </c>
      <c r="AO4" s="10">
        <v>1</v>
      </c>
      <c r="AP4" s="10">
        <v>1</v>
      </c>
      <c r="AQ4" s="10">
        <v>1</v>
      </c>
      <c r="AR4" s="10">
        <v>1</v>
      </c>
      <c r="AS4" s="10">
        <v>1</v>
      </c>
      <c r="AT4" s="10">
        <v>1</v>
      </c>
      <c r="AU4" s="10">
        <v>1</v>
      </c>
      <c r="AV4" s="10">
        <v>1</v>
      </c>
      <c r="AW4" s="10">
        <v>1</v>
      </c>
      <c r="AX4" s="10">
        <v>1</v>
      </c>
      <c r="AY4" s="10">
        <v>1</v>
      </c>
      <c r="AZ4" s="10">
        <v>1</v>
      </c>
      <c r="BA4" s="11">
        <v>1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D9A13-6613-4A4D-92BC-DD0B79B273AD}">
  <dimension ref="A1:B4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264</v>
      </c>
    </row>
    <row r="2" spans="1:2" s="8" customFormat="1" x14ac:dyDescent="0.3">
      <c r="A2" s="6" t="s">
        <v>182</v>
      </c>
      <c r="B2" s="27" t="s">
        <v>180</v>
      </c>
    </row>
    <row r="3" spans="1:2" s="8" customFormat="1" x14ac:dyDescent="0.3">
      <c r="A3" s="28" t="s">
        <v>108</v>
      </c>
      <c r="B3" s="31">
        <v>0.35</v>
      </c>
    </row>
    <row r="4" spans="1:2" s="8" customFormat="1" ht="16.2" thickBot="1" x14ac:dyDescent="0.35">
      <c r="A4" s="29" t="s">
        <v>51</v>
      </c>
      <c r="B4" s="11">
        <v>0.35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50C77-5C7B-4C97-8F2B-C60EA6AF1AED}">
  <dimension ref="A1:C12"/>
  <sheetViews>
    <sheetView workbookViewId="0">
      <selection activeCell="B4" sqref="B4"/>
    </sheetView>
  </sheetViews>
  <sheetFormatPr defaultColWidth="9.33203125" defaultRowHeight="15.6" x14ac:dyDescent="0.3"/>
  <cols>
    <col min="1" max="16384" width="9.33203125" style="1"/>
  </cols>
  <sheetData>
    <row r="1" spans="1:3" ht="16.2" thickBot="1" x14ac:dyDescent="0.35">
      <c r="A1" s="1" t="str">
        <f>_xlfn.CONCAT( "Table of Treatment Operational Cost [",VLOOKUP("currency", [1]Units!$A$2:$B$9, 2, FALSE),"/", VLOOKUP("volume", [1]Units!$A$2:$B$9, 2, FALSE),"]")</f>
        <v>Table of Treatment Operational Cost [USD/bbl]</v>
      </c>
    </row>
    <row r="2" spans="1:3" s="8" customFormat="1" x14ac:dyDescent="0.3">
      <c r="A2" s="6" t="s">
        <v>184</v>
      </c>
      <c r="B2" s="6" t="s">
        <v>270</v>
      </c>
      <c r="C2" s="84" t="s">
        <v>180</v>
      </c>
    </row>
    <row r="3" spans="1:3" s="8" customFormat="1" x14ac:dyDescent="0.3">
      <c r="A3" s="28" t="s">
        <v>78</v>
      </c>
      <c r="B3" s="28" t="s">
        <v>245</v>
      </c>
      <c r="C3" s="75">
        <v>0.2</v>
      </c>
    </row>
    <row r="4" spans="1:3" x14ac:dyDescent="0.3">
      <c r="A4" s="28" t="s">
        <v>244</v>
      </c>
      <c r="B4" s="28" t="s">
        <v>245</v>
      </c>
      <c r="C4" s="75">
        <v>0.2</v>
      </c>
    </row>
    <row r="5" spans="1:3" x14ac:dyDescent="0.3">
      <c r="A5" s="28" t="s">
        <v>78</v>
      </c>
      <c r="B5" s="28" t="s">
        <v>246</v>
      </c>
      <c r="C5" s="75">
        <v>0.3</v>
      </c>
    </row>
    <row r="6" spans="1:3" x14ac:dyDescent="0.3">
      <c r="A6" s="28" t="s">
        <v>244</v>
      </c>
      <c r="B6" s="28" t="s">
        <v>246</v>
      </c>
      <c r="C6" s="75">
        <v>0.3</v>
      </c>
    </row>
    <row r="7" spans="1:3" x14ac:dyDescent="0.3">
      <c r="A7" s="28" t="s">
        <v>78</v>
      </c>
      <c r="B7" s="28" t="s">
        <v>248</v>
      </c>
      <c r="C7" s="75">
        <v>0.5</v>
      </c>
    </row>
    <row r="8" spans="1:3" x14ac:dyDescent="0.3">
      <c r="A8" s="28" t="s">
        <v>244</v>
      </c>
      <c r="B8" s="28" t="s">
        <v>248</v>
      </c>
      <c r="C8" s="75">
        <v>0.5</v>
      </c>
    </row>
    <row r="9" spans="1:3" x14ac:dyDescent="0.3">
      <c r="A9" s="28" t="s">
        <v>78</v>
      </c>
      <c r="B9" s="28" t="s">
        <v>249</v>
      </c>
      <c r="C9" s="75">
        <v>1</v>
      </c>
    </row>
    <row r="10" spans="1:3" x14ac:dyDescent="0.3">
      <c r="A10" s="28" t="s">
        <v>244</v>
      </c>
      <c r="B10" s="28" t="s">
        <v>249</v>
      </c>
      <c r="C10" s="75">
        <v>1</v>
      </c>
    </row>
    <row r="11" spans="1:3" x14ac:dyDescent="0.3">
      <c r="A11" s="28" t="s">
        <v>78</v>
      </c>
      <c r="B11" s="28" t="s">
        <v>250</v>
      </c>
      <c r="C11" s="75">
        <v>0.75</v>
      </c>
    </row>
    <row r="12" spans="1:3" ht="16.2" thickBot="1" x14ac:dyDescent="0.35">
      <c r="A12" s="29" t="s">
        <v>244</v>
      </c>
      <c r="B12" s="29" t="s">
        <v>250</v>
      </c>
      <c r="C12" s="77">
        <v>0.75</v>
      </c>
    </row>
  </sheetData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5D225-B5AF-4E75-9547-7AC1A8034351}">
  <dimension ref="A1:B3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265</v>
      </c>
    </row>
    <row r="2" spans="1:2" s="8" customFormat="1" x14ac:dyDescent="0.3">
      <c r="A2" s="6" t="s">
        <v>181</v>
      </c>
      <c r="B2" s="27" t="s">
        <v>180</v>
      </c>
    </row>
    <row r="3" spans="1:2" s="8" customFormat="1" ht="16.2" thickBot="1" x14ac:dyDescent="0.35">
      <c r="A3" s="29" t="s">
        <v>5</v>
      </c>
      <c r="B3" s="11">
        <v>0</v>
      </c>
    </row>
  </sheetData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24AD9-42B2-417F-BF2D-D0F067DA599C}">
  <dimension ref="A1:R23"/>
  <sheetViews>
    <sheetView workbookViewId="0">
      <selection activeCell="A2" sqref="A2"/>
    </sheetView>
  </sheetViews>
  <sheetFormatPr defaultColWidth="9.33203125" defaultRowHeight="15.6" x14ac:dyDescent="0.3"/>
  <cols>
    <col min="1" max="3" width="9.33203125" style="1"/>
    <col min="4" max="5" width="10.109375" style="1" bestFit="1" customWidth="1"/>
    <col min="6" max="16384" width="9.33203125" style="1"/>
  </cols>
  <sheetData>
    <row r="1" spans="1:18" ht="16.2" thickBot="1" x14ac:dyDescent="0.35">
      <c r="A1" s="1" t="str">
        <f>_xlfn.CONCAT( "Table of Pipeline Operational Cost between Sites [",VLOOKUP("currency", [1]Units!$A$2:$B$9, 2, FALSE),"/", VLOOKUP("volume", [1]Units!$A$2:$B$9, 2, FALSE),"]")</f>
        <v>Table of Pipeline Operational Cost between Sites [USD/bbl]</v>
      </c>
    </row>
    <row r="2" spans="1:18" x14ac:dyDescent="0.3">
      <c r="A2" s="6" t="s">
        <v>178</v>
      </c>
      <c r="B2" s="7" t="s">
        <v>109</v>
      </c>
      <c r="C2" s="7" t="s">
        <v>79</v>
      </c>
      <c r="D2" s="7" t="s">
        <v>80</v>
      </c>
      <c r="E2" s="7" t="s">
        <v>81</v>
      </c>
      <c r="F2" s="7" t="s">
        <v>82</v>
      </c>
      <c r="G2" s="7" t="s">
        <v>83</v>
      </c>
      <c r="H2" s="7" t="s">
        <v>84</v>
      </c>
      <c r="I2" s="7" t="s">
        <v>85</v>
      </c>
      <c r="J2" s="7" t="s">
        <v>110</v>
      </c>
      <c r="K2" s="7" t="s">
        <v>111</v>
      </c>
      <c r="L2" s="7" t="s">
        <v>112</v>
      </c>
      <c r="M2" s="7" t="s">
        <v>108</v>
      </c>
      <c r="N2" s="7" t="s">
        <v>51</v>
      </c>
      <c r="O2" s="7" t="s">
        <v>78</v>
      </c>
      <c r="P2" s="7" t="s">
        <v>244</v>
      </c>
      <c r="Q2" s="7" t="s">
        <v>243</v>
      </c>
      <c r="R2" s="27" t="s">
        <v>5</v>
      </c>
    </row>
    <row r="3" spans="1:18" x14ac:dyDescent="0.3">
      <c r="A3" s="28" t="s">
        <v>107</v>
      </c>
      <c r="B3" s="9">
        <v>1E-4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31">
        <v>0</v>
      </c>
    </row>
    <row r="4" spans="1:18" x14ac:dyDescent="0.3">
      <c r="A4" s="28" t="s">
        <v>3</v>
      </c>
      <c r="B4" s="9">
        <v>0</v>
      </c>
      <c r="C4" s="9">
        <v>0</v>
      </c>
      <c r="D4" s="9">
        <v>0</v>
      </c>
      <c r="E4" s="9">
        <v>0</v>
      </c>
      <c r="F4" s="9">
        <v>1E-4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31">
        <v>0</v>
      </c>
    </row>
    <row r="5" spans="1:18" x14ac:dyDescent="0.3">
      <c r="A5" s="28" t="s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1E-4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31">
        <v>0</v>
      </c>
    </row>
    <row r="6" spans="1:18" x14ac:dyDescent="0.3">
      <c r="A6" s="28" t="s">
        <v>106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31">
        <v>0</v>
      </c>
    </row>
    <row r="7" spans="1:18" x14ac:dyDescent="0.3">
      <c r="A7" s="28" t="s">
        <v>5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1E-4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31">
        <v>0</v>
      </c>
    </row>
    <row r="8" spans="1:18" x14ac:dyDescent="0.3">
      <c r="A8" s="28" t="s">
        <v>109</v>
      </c>
      <c r="B8" s="9">
        <v>0</v>
      </c>
      <c r="C8" s="9">
        <v>1E-4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1E-4</v>
      </c>
      <c r="N8" s="9">
        <v>0</v>
      </c>
      <c r="O8" s="9">
        <v>0</v>
      </c>
      <c r="P8" s="9">
        <v>0</v>
      </c>
      <c r="Q8" s="9">
        <v>0</v>
      </c>
      <c r="R8" s="31">
        <v>0</v>
      </c>
    </row>
    <row r="9" spans="1:18" x14ac:dyDescent="0.3">
      <c r="A9" s="28" t="s">
        <v>79</v>
      </c>
      <c r="B9" s="9">
        <v>1E-4</v>
      </c>
      <c r="C9" s="9">
        <v>0</v>
      </c>
      <c r="D9" s="9">
        <v>1E-4</v>
      </c>
      <c r="E9" s="9">
        <v>0</v>
      </c>
      <c r="F9" s="9">
        <v>1E-4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31">
        <v>0</v>
      </c>
    </row>
    <row r="10" spans="1:18" x14ac:dyDescent="0.3">
      <c r="A10" s="28" t="s">
        <v>80</v>
      </c>
      <c r="B10" s="9">
        <v>0</v>
      </c>
      <c r="C10" s="9">
        <v>1E-4</v>
      </c>
      <c r="D10" s="9">
        <v>0</v>
      </c>
      <c r="E10" s="9">
        <v>1E-4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31">
        <v>0</v>
      </c>
    </row>
    <row r="11" spans="1:18" x14ac:dyDescent="0.3">
      <c r="A11" s="28" t="s">
        <v>81</v>
      </c>
      <c r="B11" s="9">
        <v>0</v>
      </c>
      <c r="C11" s="9">
        <v>0</v>
      </c>
      <c r="D11" s="9">
        <v>1E-4</v>
      </c>
      <c r="E11" s="9">
        <v>0</v>
      </c>
      <c r="F11" s="9">
        <v>0</v>
      </c>
      <c r="G11" s="9">
        <v>1E-4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1E-4</v>
      </c>
      <c r="O11" s="9">
        <v>0</v>
      </c>
      <c r="P11" s="9">
        <v>0</v>
      </c>
      <c r="Q11" s="9">
        <v>0</v>
      </c>
      <c r="R11" s="31">
        <v>0</v>
      </c>
    </row>
    <row r="12" spans="1:18" x14ac:dyDescent="0.3">
      <c r="A12" s="28" t="s">
        <v>82</v>
      </c>
      <c r="B12" s="9">
        <v>0</v>
      </c>
      <c r="C12" s="9">
        <v>1E-4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1E-4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31">
        <v>0</v>
      </c>
    </row>
    <row r="13" spans="1:18" x14ac:dyDescent="0.3">
      <c r="A13" s="28" t="s">
        <v>83</v>
      </c>
      <c r="B13" s="9">
        <v>0</v>
      </c>
      <c r="C13" s="9">
        <v>0</v>
      </c>
      <c r="D13" s="9">
        <v>0</v>
      </c>
      <c r="E13" s="9">
        <v>1E-4</v>
      </c>
      <c r="F13" s="9">
        <v>0</v>
      </c>
      <c r="G13" s="9">
        <v>0</v>
      </c>
      <c r="H13" s="9">
        <v>1E-4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  <c r="Q13" s="9">
        <v>0</v>
      </c>
      <c r="R13" s="31">
        <v>0</v>
      </c>
    </row>
    <row r="14" spans="1:18" x14ac:dyDescent="0.3">
      <c r="A14" s="28" t="s">
        <v>84</v>
      </c>
      <c r="B14" s="9">
        <v>0</v>
      </c>
      <c r="C14" s="9">
        <v>0</v>
      </c>
      <c r="D14" s="9">
        <v>0</v>
      </c>
      <c r="E14" s="9">
        <v>0</v>
      </c>
      <c r="F14" s="9">
        <v>0</v>
      </c>
      <c r="G14" s="9">
        <v>1E-4</v>
      </c>
      <c r="H14" s="9">
        <v>0</v>
      </c>
      <c r="I14" s="9">
        <v>1E-4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31">
        <v>0</v>
      </c>
    </row>
    <row r="15" spans="1:18" x14ac:dyDescent="0.3">
      <c r="A15" s="28" t="s">
        <v>85</v>
      </c>
      <c r="B15" s="9">
        <v>0</v>
      </c>
      <c r="C15" s="9">
        <v>0</v>
      </c>
      <c r="D15" s="9">
        <v>0</v>
      </c>
      <c r="E15" s="9">
        <v>0</v>
      </c>
      <c r="F15" s="9">
        <v>1E-4</v>
      </c>
      <c r="G15" s="9">
        <v>0</v>
      </c>
      <c r="H15" s="9">
        <v>1E-4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9">
        <v>0</v>
      </c>
      <c r="O15" s="9">
        <v>0</v>
      </c>
      <c r="P15" s="9">
        <v>0</v>
      </c>
      <c r="Q15" s="9">
        <v>0</v>
      </c>
      <c r="R15" s="31">
        <v>0</v>
      </c>
    </row>
    <row r="16" spans="1:18" x14ac:dyDescent="0.3">
      <c r="A16" s="28" t="s">
        <v>110</v>
      </c>
      <c r="B16" s="9">
        <v>0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31">
        <v>0</v>
      </c>
    </row>
    <row r="17" spans="1:18" x14ac:dyDescent="0.3">
      <c r="A17" s="28" t="s">
        <v>111</v>
      </c>
      <c r="B17" s="9">
        <v>0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31">
        <v>0</v>
      </c>
    </row>
    <row r="18" spans="1:18" x14ac:dyDescent="0.3">
      <c r="A18" s="28" t="s">
        <v>112</v>
      </c>
      <c r="B18" s="9">
        <v>0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31">
        <v>0</v>
      </c>
    </row>
    <row r="19" spans="1:18" x14ac:dyDescent="0.3">
      <c r="A19" s="28" t="s">
        <v>243</v>
      </c>
      <c r="B19" s="9">
        <v>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31">
        <v>0</v>
      </c>
    </row>
    <row r="20" spans="1:18" x14ac:dyDescent="0.3">
      <c r="A20" s="28" t="s">
        <v>66</v>
      </c>
      <c r="B20" s="9">
        <v>0</v>
      </c>
      <c r="C20" s="9">
        <v>0</v>
      </c>
      <c r="D20" s="9">
        <v>0</v>
      </c>
      <c r="E20" s="9">
        <v>0</v>
      </c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0</v>
      </c>
      <c r="L20" s="9">
        <v>0</v>
      </c>
      <c r="M20" s="9">
        <v>0</v>
      </c>
      <c r="N20" s="9">
        <v>0</v>
      </c>
      <c r="O20" s="9">
        <v>0</v>
      </c>
      <c r="P20" s="9">
        <v>0</v>
      </c>
      <c r="Q20" s="9">
        <v>0</v>
      </c>
      <c r="R20" s="31">
        <v>1E-4</v>
      </c>
    </row>
    <row r="21" spans="1:18" x14ac:dyDescent="0.3">
      <c r="A21" s="28" t="s">
        <v>67</v>
      </c>
      <c r="B21" s="9">
        <v>0</v>
      </c>
      <c r="C21" s="9">
        <v>0</v>
      </c>
      <c r="D21" s="9">
        <v>0</v>
      </c>
      <c r="E21" s="9">
        <v>0</v>
      </c>
      <c r="F21" s="9">
        <v>0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9">
        <v>0</v>
      </c>
      <c r="N21" s="9">
        <v>0</v>
      </c>
      <c r="O21" s="9">
        <v>0</v>
      </c>
      <c r="P21" s="9">
        <v>0</v>
      </c>
      <c r="Q21" s="9">
        <v>0</v>
      </c>
      <c r="R21" s="31">
        <v>1E-4</v>
      </c>
    </row>
    <row r="22" spans="1:18" x14ac:dyDescent="0.3">
      <c r="A22" s="28" t="s">
        <v>78</v>
      </c>
      <c r="B22" s="9">
        <v>0</v>
      </c>
      <c r="C22" s="9">
        <v>0</v>
      </c>
      <c r="D22" s="9">
        <v>0</v>
      </c>
      <c r="E22" s="9">
        <v>0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0</v>
      </c>
      <c r="N22" s="9">
        <v>0</v>
      </c>
      <c r="O22" s="9">
        <v>0</v>
      </c>
      <c r="P22" s="9">
        <v>0</v>
      </c>
      <c r="Q22" s="9">
        <v>0</v>
      </c>
      <c r="R22" s="31">
        <v>0</v>
      </c>
    </row>
    <row r="23" spans="1:18" ht="16.2" thickBot="1" x14ac:dyDescent="0.35">
      <c r="A23" s="29" t="s">
        <v>244</v>
      </c>
      <c r="B23" s="10">
        <v>0</v>
      </c>
      <c r="C23" s="10">
        <v>0</v>
      </c>
      <c r="D23" s="10">
        <v>0</v>
      </c>
      <c r="E23" s="10">
        <v>0</v>
      </c>
      <c r="F23" s="10">
        <v>0</v>
      </c>
      <c r="G23" s="10">
        <v>0</v>
      </c>
      <c r="H23" s="10">
        <v>0</v>
      </c>
      <c r="I23" s="10">
        <v>0</v>
      </c>
      <c r="J23" s="10">
        <v>0</v>
      </c>
      <c r="K23" s="10">
        <v>0</v>
      </c>
      <c r="L23" s="10">
        <v>0</v>
      </c>
      <c r="M23" s="10">
        <v>0</v>
      </c>
      <c r="N23" s="10">
        <v>0</v>
      </c>
      <c r="O23" s="10">
        <v>0</v>
      </c>
      <c r="P23" s="10">
        <v>0</v>
      </c>
      <c r="Q23" s="10">
        <v>1E-4</v>
      </c>
      <c r="R23" s="11">
        <v>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9AF2E-9304-4DC1-ABFA-7D5DAA6BA0BC}">
  <dimension ref="A1:B4"/>
  <sheetViews>
    <sheetView workbookViewId="0">
      <selection activeCell="D17" sqref="D17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266</v>
      </c>
    </row>
    <row r="2" spans="1:2" s="8" customFormat="1" x14ac:dyDescent="0.3">
      <c r="A2" s="6" t="s">
        <v>183</v>
      </c>
      <c r="B2" s="27" t="s">
        <v>180</v>
      </c>
    </row>
    <row r="3" spans="1:2" s="8" customFormat="1" x14ac:dyDescent="0.3">
      <c r="A3" s="28" t="s">
        <v>66</v>
      </c>
      <c r="B3" s="31">
        <v>1.5</v>
      </c>
    </row>
    <row r="4" spans="1:2" ht="16.2" thickBot="1" x14ac:dyDescent="0.35">
      <c r="A4" s="29" t="s">
        <v>67</v>
      </c>
      <c r="B4" s="11">
        <v>1.55</v>
      </c>
    </row>
  </sheetData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85569-7889-4883-A327-3B12D4AB6358}">
  <dimension ref="A1:B9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267</v>
      </c>
    </row>
    <row r="2" spans="1:2" s="8" customFormat="1" x14ac:dyDescent="0.3">
      <c r="A2" s="6" t="s">
        <v>178</v>
      </c>
      <c r="B2" s="27" t="s">
        <v>180</v>
      </c>
    </row>
    <row r="3" spans="1:2" s="8" customFormat="1" x14ac:dyDescent="0.3">
      <c r="A3" s="28" t="s">
        <v>107</v>
      </c>
      <c r="B3" s="31">
        <v>95</v>
      </c>
    </row>
    <row r="4" spans="1:2" s="8" customFormat="1" x14ac:dyDescent="0.3">
      <c r="A4" s="28" t="s">
        <v>3</v>
      </c>
      <c r="B4" s="31">
        <v>93</v>
      </c>
    </row>
    <row r="5" spans="1:2" s="8" customFormat="1" x14ac:dyDescent="0.3">
      <c r="A5" s="28" t="s">
        <v>4</v>
      </c>
      <c r="B5" s="31">
        <v>97</v>
      </c>
    </row>
    <row r="6" spans="1:2" s="8" customFormat="1" x14ac:dyDescent="0.3">
      <c r="A6" s="28" t="s">
        <v>106</v>
      </c>
      <c r="B6" s="31">
        <v>94</v>
      </c>
    </row>
    <row r="7" spans="1:2" s="8" customFormat="1" x14ac:dyDescent="0.3">
      <c r="A7" s="28" t="s">
        <v>5</v>
      </c>
      <c r="B7" s="31">
        <v>90</v>
      </c>
    </row>
    <row r="8" spans="1:2" s="8" customFormat="1" x14ac:dyDescent="0.3">
      <c r="A8" s="28" t="s">
        <v>66</v>
      </c>
      <c r="B8" s="31">
        <v>110</v>
      </c>
    </row>
    <row r="9" spans="1:2" ht="16.2" thickBot="1" x14ac:dyDescent="0.35">
      <c r="A9" s="29" t="s">
        <v>67</v>
      </c>
      <c r="B9" s="11">
        <v>110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57926-ED56-4D32-9A5B-F7129B221F36}">
  <dimension ref="A1:C7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3" ht="16.2" thickBot="1" x14ac:dyDescent="0.35">
      <c r="A1" s="1" t="s">
        <v>6</v>
      </c>
    </row>
    <row r="2" spans="1:3" x14ac:dyDescent="0.3">
      <c r="A2" s="5" t="s">
        <v>178</v>
      </c>
      <c r="B2" s="7" t="s">
        <v>108</v>
      </c>
      <c r="C2" s="27" t="s">
        <v>51</v>
      </c>
    </row>
    <row r="3" spans="1:3" x14ac:dyDescent="0.3">
      <c r="A3" s="2" t="s">
        <v>107</v>
      </c>
      <c r="B3" s="9">
        <v>3</v>
      </c>
      <c r="C3" s="31">
        <v>3.5</v>
      </c>
    </row>
    <row r="4" spans="1:3" x14ac:dyDescent="0.3">
      <c r="A4" s="2" t="s">
        <v>3</v>
      </c>
      <c r="B4" s="9">
        <v>2.5</v>
      </c>
      <c r="C4" s="31">
        <v>2</v>
      </c>
    </row>
    <row r="5" spans="1:3" x14ac:dyDescent="0.3">
      <c r="A5" s="2" t="s">
        <v>4</v>
      </c>
      <c r="B5" s="9">
        <v>3</v>
      </c>
      <c r="C5" s="31">
        <v>0.5</v>
      </c>
    </row>
    <row r="6" spans="1:3" x14ac:dyDescent="0.3">
      <c r="A6" s="2" t="s">
        <v>106</v>
      </c>
      <c r="B6" s="9">
        <v>3</v>
      </c>
      <c r="C6" s="31">
        <v>3.5</v>
      </c>
    </row>
    <row r="7" spans="1:3" ht="16.2" thickBot="1" x14ac:dyDescent="0.35">
      <c r="A7" s="3" t="s">
        <v>5</v>
      </c>
      <c r="B7" s="10">
        <v>3</v>
      </c>
      <c r="C7" s="11">
        <v>1.5</v>
      </c>
    </row>
  </sheetData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5CD4B-C8DB-4A49-956D-761D45563331}">
  <dimension ref="A1:E4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5" ht="16.2" thickBot="1" x14ac:dyDescent="0.35">
      <c r="A1" s="1" t="str">
        <f>_xlfn.CONCAT( "Table of Disposal Capacity Expansion Cost [",VLOOKUP("currency", [1]Units!$A$2:$B$9, 2, FALSE),"/(", VLOOKUP("volume", [1]Units!$A$2:$B$9, 2, FALSE),"/", VLOOKUP("time", [1]Units!$A$2:$B$9, 2, FALSE),")]")</f>
        <v>Table of Disposal Capacity Expansion Cost [USD/(bbl/day)]</v>
      </c>
    </row>
    <row r="2" spans="1:5" s="8" customFormat="1" x14ac:dyDescent="0.3">
      <c r="A2" s="6" t="s">
        <v>182</v>
      </c>
      <c r="B2" s="7" t="s">
        <v>94</v>
      </c>
      <c r="C2" s="7" t="s">
        <v>138</v>
      </c>
      <c r="D2" s="7" t="s">
        <v>139</v>
      </c>
      <c r="E2" s="27" t="s">
        <v>140</v>
      </c>
    </row>
    <row r="3" spans="1:5" s="8" customFormat="1" x14ac:dyDescent="0.3">
      <c r="A3" s="28" t="s">
        <v>108</v>
      </c>
      <c r="B3" s="33">
        <v>20</v>
      </c>
      <c r="C3" s="33">
        <v>999</v>
      </c>
      <c r="D3" s="33">
        <v>999</v>
      </c>
      <c r="E3" s="82">
        <v>999</v>
      </c>
    </row>
    <row r="4" spans="1:5" s="8" customFormat="1" ht="16.2" thickBot="1" x14ac:dyDescent="0.35">
      <c r="A4" s="29" t="s">
        <v>51</v>
      </c>
      <c r="B4" s="78">
        <v>20</v>
      </c>
      <c r="C4" s="78">
        <v>999</v>
      </c>
      <c r="D4" s="78">
        <v>999</v>
      </c>
      <c r="E4" s="35">
        <v>999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C988E-F277-4EB8-BD08-045871CAA4ED}">
  <dimension ref="A1:B6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tr">
        <f>_xlfn.CONCAT( "Table of Disposal Capacity Expansion Increments [",VLOOKUP("volume", [1]Units!$A$2:$B$9, 2, FALSE),"/", VLOOKUP("time", [1]Units!$A$2:$B$9, 2, FALSE),"]")</f>
        <v>Table of Disposal Capacity Expansion Increments [bbl/day]</v>
      </c>
    </row>
    <row r="2" spans="1:2" x14ac:dyDescent="0.3">
      <c r="A2" s="6" t="s">
        <v>187</v>
      </c>
      <c r="B2" s="27" t="s">
        <v>180</v>
      </c>
    </row>
    <row r="3" spans="1:2" x14ac:dyDescent="0.3">
      <c r="A3" s="28" t="s">
        <v>94</v>
      </c>
      <c r="B3" s="34">
        <v>0</v>
      </c>
    </row>
    <row r="4" spans="1:2" x14ac:dyDescent="0.3">
      <c r="A4" s="28" t="s">
        <v>138</v>
      </c>
      <c r="B4" s="34">
        <v>7143</v>
      </c>
    </row>
    <row r="5" spans="1:2" x14ac:dyDescent="0.3">
      <c r="A5" s="28" t="s">
        <v>139</v>
      </c>
      <c r="B5" s="34">
        <v>14285.714285714286</v>
      </c>
    </row>
    <row r="6" spans="1:2" ht="16.2" thickBot="1" x14ac:dyDescent="0.35">
      <c r="A6" s="29" t="s">
        <v>140</v>
      </c>
      <c r="B6" s="85">
        <v>50000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83BC5-D620-4970-8035-9A1157B6300D}">
  <dimension ref="A1:P3"/>
  <sheetViews>
    <sheetView workbookViewId="0">
      <selection activeCell="B3" sqref="B3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16" x14ac:dyDescent="0.3">
      <c r="A1" s="1" t="s">
        <v>1</v>
      </c>
    </row>
    <row r="2" spans="1:16" x14ac:dyDescent="0.3">
      <c r="A2" s="4" t="s">
        <v>5</v>
      </c>
    </row>
    <row r="3" spans="1:16" x14ac:dyDescent="0.3">
      <c r="A3" s="12"/>
      <c r="N3" s="13"/>
      <c r="O3" s="13"/>
      <c r="P3" s="13"/>
    </row>
  </sheetData>
  <phoneticPr fontId="2" type="noConversion"/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AC655-401B-435E-9F3E-B4AFCEDA07DB}">
  <dimension ref="A1:E3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5" ht="16.2" thickBot="1" x14ac:dyDescent="0.35">
      <c r="A1" s="1" t="str">
        <f>_xlfn.CONCAT( "Table of Storage Capacity Expansion Cost [",VLOOKUP("currency", [1]Units!$A$2:$B$9, 2, FALSE),"/", VLOOKUP("volume", [1]Units!$A$2:$B$9, 2, FALSE),"]")</f>
        <v>Table of Storage Capacity Expansion Cost [USD/bbl]</v>
      </c>
    </row>
    <row r="2" spans="1:5" s="8" customFormat="1" x14ac:dyDescent="0.3">
      <c r="A2" s="6" t="s">
        <v>255</v>
      </c>
      <c r="B2" s="7" t="s">
        <v>251</v>
      </c>
      <c r="C2" s="7" t="s">
        <v>252</v>
      </c>
      <c r="D2" s="7" t="s">
        <v>253</v>
      </c>
      <c r="E2" s="27" t="s">
        <v>254</v>
      </c>
    </row>
    <row r="3" spans="1:5" ht="16.2" thickBot="1" x14ac:dyDescent="0.35">
      <c r="A3" s="29" t="s">
        <v>243</v>
      </c>
      <c r="B3" s="78">
        <v>2</v>
      </c>
      <c r="C3" s="78">
        <v>2.2000000000000002</v>
      </c>
      <c r="D3" s="78">
        <v>2.5</v>
      </c>
      <c r="E3" s="86">
        <v>2.2999999999999998</v>
      </c>
    </row>
  </sheetData>
  <pageMargins left="0.7" right="0.7" top="0.75" bottom="0.75" header="0.3" footer="0.3"/>
  <pageSetup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26805-7F3D-4935-8D0C-80B2E9E9F409}">
  <dimension ref="A1:B6"/>
  <sheetViews>
    <sheetView workbookViewId="0">
      <selection activeCell="B7" sqref="B7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tr">
        <f>_xlfn.CONCAT( "Table of Storage Capacity Expansion Increments [",VLOOKUP("volume", [1]Units!$A$2:$B$9, 2, FALSE),"]")</f>
        <v>Table of Storage Capacity Expansion Increments [bbl]</v>
      </c>
    </row>
    <row r="2" spans="1:2" x14ac:dyDescent="0.3">
      <c r="A2" s="6" t="s">
        <v>271</v>
      </c>
      <c r="B2" s="27" t="s">
        <v>180</v>
      </c>
    </row>
    <row r="3" spans="1:2" x14ac:dyDescent="0.3">
      <c r="A3" s="28" t="s">
        <v>251</v>
      </c>
      <c r="B3" s="34">
        <v>0</v>
      </c>
    </row>
    <row r="4" spans="1:2" x14ac:dyDescent="0.3">
      <c r="A4" s="28" t="s">
        <v>252</v>
      </c>
      <c r="B4" s="34">
        <v>50000</v>
      </c>
    </row>
    <row r="5" spans="1:2" x14ac:dyDescent="0.3">
      <c r="A5" s="28" t="s">
        <v>253</v>
      </c>
      <c r="B5" s="34">
        <v>100000</v>
      </c>
    </row>
    <row r="6" spans="1:2" ht="16.2" thickBot="1" x14ac:dyDescent="0.35">
      <c r="A6" s="29" t="s">
        <v>254</v>
      </c>
      <c r="B6" s="35">
        <v>350000</v>
      </c>
    </row>
  </sheetData>
  <pageMargins left="0.7" right="0.7" top="0.75" bottom="0.75" header="0.3" footer="0.3"/>
  <pageSetup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D3944-A6F1-468B-A756-A99C077811C6}">
  <dimension ref="A1:F12"/>
  <sheetViews>
    <sheetView workbookViewId="0">
      <selection activeCell="B4" sqref="B4"/>
    </sheetView>
  </sheetViews>
  <sheetFormatPr defaultColWidth="9.33203125" defaultRowHeight="15.6" x14ac:dyDescent="0.3"/>
  <cols>
    <col min="1" max="1" width="16.33203125" style="1" customWidth="1"/>
    <col min="2" max="2" width="23.5546875" style="1" bestFit="1" customWidth="1"/>
    <col min="3" max="16384" width="9.33203125" style="1"/>
  </cols>
  <sheetData>
    <row r="1" spans="1:6" ht="16.2" thickBot="1" x14ac:dyDescent="0.35">
      <c r="A1" s="1" t="str">
        <f>_xlfn.CONCAT( "Table of Treatment Capacity Expansion Cost [",VLOOKUP("currency", [1]Units!$A$2:$B$9, 2, FALSE),"/(", VLOOKUP("volume", [1]Units!$A$2:$B$9, 2, FALSE),"/", VLOOKUP("time", [1]Units!$A$2:$B$9, 2, FALSE),")]")</f>
        <v>Table of Treatment Capacity Expansion Cost [USD/(bbl/day)]</v>
      </c>
    </row>
    <row r="2" spans="1:6" s="8" customFormat="1" x14ac:dyDescent="0.3">
      <c r="A2" s="6" t="s">
        <v>184</v>
      </c>
      <c r="B2" s="6" t="s">
        <v>270</v>
      </c>
      <c r="C2" s="7" t="s">
        <v>174</v>
      </c>
      <c r="D2" s="7" t="s">
        <v>175</v>
      </c>
      <c r="E2" s="7" t="s">
        <v>176</v>
      </c>
      <c r="F2" s="27" t="s">
        <v>177</v>
      </c>
    </row>
    <row r="3" spans="1:6" s="8" customFormat="1" x14ac:dyDescent="0.3">
      <c r="A3" s="28" t="s">
        <v>78</v>
      </c>
      <c r="B3" s="28" t="s">
        <v>245</v>
      </c>
      <c r="C3" s="33">
        <v>75</v>
      </c>
      <c r="D3" s="33">
        <v>75</v>
      </c>
      <c r="E3" s="33">
        <v>75</v>
      </c>
      <c r="F3" s="34">
        <v>75</v>
      </c>
    </row>
    <row r="4" spans="1:6" x14ac:dyDescent="0.3">
      <c r="A4" s="28" t="s">
        <v>244</v>
      </c>
      <c r="B4" s="28" t="s">
        <v>245</v>
      </c>
      <c r="C4" s="33">
        <v>75</v>
      </c>
      <c r="D4" s="33">
        <v>75</v>
      </c>
      <c r="E4" s="33">
        <v>75</v>
      </c>
      <c r="F4" s="34">
        <v>75</v>
      </c>
    </row>
    <row r="5" spans="1:6" x14ac:dyDescent="0.3">
      <c r="A5" s="28" t="s">
        <v>78</v>
      </c>
      <c r="B5" s="28" t="s">
        <v>246</v>
      </c>
      <c r="C5" s="33">
        <v>100</v>
      </c>
      <c r="D5" s="33">
        <v>100</v>
      </c>
      <c r="E5" s="33">
        <v>100</v>
      </c>
      <c r="F5" s="34">
        <v>100</v>
      </c>
    </row>
    <row r="6" spans="1:6" x14ac:dyDescent="0.3">
      <c r="A6" s="28" t="s">
        <v>244</v>
      </c>
      <c r="B6" s="28" t="s">
        <v>246</v>
      </c>
      <c r="C6" s="33">
        <v>100</v>
      </c>
      <c r="D6" s="33">
        <v>100</v>
      </c>
      <c r="E6" s="33">
        <v>100</v>
      </c>
      <c r="F6" s="34">
        <v>100</v>
      </c>
    </row>
    <row r="7" spans="1:6" x14ac:dyDescent="0.3">
      <c r="A7" s="28" t="s">
        <v>78</v>
      </c>
      <c r="B7" s="28" t="s">
        <v>248</v>
      </c>
      <c r="C7" s="33">
        <v>1000</v>
      </c>
      <c r="D7" s="33">
        <v>1000</v>
      </c>
      <c r="E7" s="33">
        <v>1000</v>
      </c>
      <c r="F7" s="34">
        <v>1000</v>
      </c>
    </row>
    <row r="8" spans="1:6" x14ac:dyDescent="0.3">
      <c r="A8" s="28" t="s">
        <v>244</v>
      </c>
      <c r="B8" s="28" t="s">
        <v>248</v>
      </c>
      <c r="C8" s="33">
        <v>1000</v>
      </c>
      <c r="D8" s="33">
        <v>1000</v>
      </c>
      <c r="E8" s="33">
        <v>1000</v>
      </c>
      <c r="F8" s="34">
        <v>1000</v>
      </c>
    </row>
    <row r="9" spans="1:6" x14ac:dyDescent="0.3">
      <c r="A9" s="28" t="s">
        <v>78</v>
      </c>
      <c r="B9" s="28" t="s">
        <v>249</v>
      </c>
      <c r="C9" s="33">
        <v>500</v>
      </c>
      <c r="D9" s="33">
        <v>500</v>
      </c>
      <c r="E9" s="33">
        <v>500</v>
      </c>
      <c r="F9" s="34">
        <v>500</v>
      </c>
    </row>
    <row r="10" spans="1:6" x14ac:dyDescent="0.3">
      <c r="A10" s="28" t="s">
        <v>244</v>
      </c>
      <c r="B10" s="28" t="s">
        <v>249</v>
      </c>
      <c r="C10" s="33">
        <v>500</v>
      </c>
      <c r="D10" s="33">
        <v>500</v>
      </c>
      <c r="E10" s="33">
        <v>500</v>
      </c>
      <c r="F10" s="34">
        <v>500</v>
      </c>
    </row>
    <row r="11" spans="1:6" x14ac:dyDescent="0.3">
      <c r="A11" s="28" t="s">
        <v>78</v>
      </c>
      <c r="B11" s="28" t="s">
        <v>250</v>
      </c>
      <c r="C11" s="33">
        <v>800</v>
      </c>
      <c r="D11" s="33">
        <v>800</v>
      </c>
      <c r="E11" s="33">
        <v>800</v>
      </c>
      <c r="F11" s="34">
        <v>800</v>
      </c>
    </row>
    <row r="12" spans="1:6" ht="16.2" thickBot="1" x14ac:dyDescent="0.35">
      <c r="A12" s="29" t="s">
        <v>244</v>
      </c>
      <c r="B12" s="29" t="s">
        <v>250</v>
      </c>
      <c r="C12" s="78">
        <v>800</v>
      </c>
      <c r="D12" s="78">
        <v>800</v>
      </c>
      <c r="E12" s="78">
        <v>800</v>
      </c>
      <c r="F12" s="35">
        <v>800</v>
      </c>
    </row>
  </sheetData>
  <pageMargins left="0.7" right="0.7" top="0.75" bottom="0.75" header="0.3" footer="0.3"/>
  <pageSetup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DB070-53D7-4763-B1D6-04233A007F0E}">
  <dimension ref="A1:E7"/>
  <sheetViews>
    <sheetView workbookViewId="0">
      <selection activeCell="A3" sqref="A3"/>
    </sheetView>
  </sheetViews>
  <sheetFormatPr defaultColWidth="9.33203125" defaultRowHeight="15.6" x14ac:dyDescent="0.3"/>
  <cols>
    <col min="1" max="16384" width="9.33203125" style="1"/>
  </cols>
  <sheetData>
    <row r="1" spans="1:5" ht="16.2" thickBot="1" x14ac:dyDescent="0.35">
      <c r="A1" s="1" t="str">
        <f>_xlfn.CONCAT( "Table of Treatment Capacity Expansion Increments [",VLOOKUP("volume", [1]Units!$A$2:$B$9, 2, FALSE),"/", VLOOKUP("time", [1]Units!$A$2:$B$9, 2, FALSE),"]")</f>
        <v>Table of Treatment Capacity Expansion Increments [bbl/day]</v>
      </c>
    </row>
    <row r="2" spans="1:5" x14ac:dyDescent="0.3">
      <c r="A2" s="6" t="s">
        <v>188</v>
      </c>
      <c r="B2" s="7" t="s">
        <v>174</v>
      </c>
      <c r="C2" s="7" t="s">
        <v>175</v>
      </c>
      <c r="D2" s="7" t="s">
        <v>176</v>
      </c>
      <c r="E2" s="27" t="s">
        <v>177</v>
      </c>
    </row>
    <row r="3" spans="1:5" x14ac:dyDescent="0.3">
      <c r="A3" s="28" t="s">
        <v>245</v>
      </c>
      <c r="B3" s="33">
        <v>0</v>
      </c>
      <c r="C3" s="33">
        <v>10000</v>
      </c>
      <c r="D3" s="33">
        <v>20000</v>
      </c>
      <c r="E3" s="34">
        <v>50000</v>
      </c>
    </row>
    <row r="4" spans="1:5" x14ac:dyDescent="0.3">
      <c r="A4" s="28" t="s">
        <v>246</v>
      </c>
      <c r="B4" s="33">
        <v>0</v>
      </c>
      <c r="C4" s="33">
        <v>10000</v>
      </c>
      <c r="D4" s="33">
        <v>20000</v>
      </c>
      <c r="E4" s="34">
        <v>50000</v>
      </c>
    </row>
    <row r="5" spans="1:5" x14ac:dyDescent="0.3">
      <c r="A5" s="28" t="s">
        <v>248</v>
      </c>
      <c r="B5" s="33">
        <v>0</v>
      </c>
      <c r="C5" s="33">
        <v>10000</v>
      </c>
      <c r="D5" s="33">
        <v>20000</v>
      </c>
      <c r="E5" s="34">
        <v>50000</v>
      </c>
    </row>
    <row r="6" spans="1:5" x14ac:dyDescent="0.3">
      <c r="A6" s="28" t="s">
        <v>249</v>
      </c>
      <c r="B6" s="33">
        <v>0</v>
      </c>
      <c r="C6" s="33">
        <v>10000</v>
      </c>
      <c r="D6" s="33">
        <v>20000</v>
      </c>
      <c r="E6" s="34">
        <v>50000</v>
      </c>
    </row>
    <row r="7" spans="1:5" ht="16.2" thickBot="1" x14ac:dyDescent="0.35">
      <c r="A7" s="29" t="s">
        <v>250</v>
      </c>
      <c r="B7" s="78">
        <v>0</v>
      </c>
      <c r="C7" s="78">
        <v>10000</v>
      </c>
      <c r="D7" s="78">
        <v>20000</v>
      </c>
      <c r="E7" s="35">
        <v>50000</v>
      </c>
    </row>
  </sheetData>
  <pageMargins left="0.7" right="0.7" top="0.75" bottom="0.75" header="0.3" footer="0.3"/>
  <pageSetup orientation="portrait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02C13-E391-4A34-8851-63FF84EE5034}">
  <dimension ref="A1:B3"/>
  <sheetViews>
    <sheetView workbookViewId="0">
      <selection activeCell="A2" sqref="A2"/>
    </sheetView>
  </sheetViews>
  <sheetFormatPr defaultRowHeight="14.4" x14ac:dyDescent="0.3"/>
  <cols>
    <col min="1" max="1" width="33.109375" bestFit="1" customWidth="1"/>
    <col min="2" max="2" width="9.33203125" customWidth="1"/>
    <col min="6" max="6" width="12" bestFit="1" customWidth="1"/>
  </cols>
  <sheetData>
    <row r="1" spans="1:2" ht="16.2" thickBot="1" x14ac:dyDescent="0.35">
      <c r="A1" s="1" t="str">
        <f>_xlfn.CONCAT( "Pipeline Expansion Cost [",VLOOKUP("currency", [1]Units!$A$2:$B$9, 2, FALSE),"/(", VLOOKUP("diameter", [1]Units!$A$2:$B$9, 2, FALSE),"-", VLOOKUP("distance", [1]Units!$A$2:$B$9, 2, FALSE),")]")</f>
        <v>Pipeline Expansion Cost [USD/(inch-mile)]</v>
      </c>
    </row>
    <row r="2" spans="1:2" ht="15.6" x14ac:dyDescent="0.3">
      <c r="A2" s="6" t="s">
        <v>195</v>
      </c>
      <c r="B2" s="27" t="s">
        <v>192</v>
      </c>
    </row>
    <row r="3" spans="1:2" ht="16.2" thickBot="1" x14ac:dyDescent="0.35">
      <c r="A3" s="29" t="s">
        <v>194</v>
      </c>
      <c r="B3" s="35">
        <v>300000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7EF3E-C271-4F2C-A3E7-66F3B3003AB1}">
  <dimension ref="A1:R23"/>
  <sheetViews>
    <sheetView showZeros="0" zoomScaleNormal="100" workbookViewId="0">
      <selection activeCell="A2" sqref="A2"/>
    </sheetView>
  </sheetViews>
  <sheetFormatPr defaultRowHeight="14.4" x14ac:dyDescent="0.3"/>
  <sheetData>
    <row r="1" spans="1:18" ht="16.2" thickBot="1" x14ac:dyDescent="0.35">
      <c r="A1" s="1" t="str">
        <f>_xlfn.CONCAT( "Table of Pipeline Expansion Distances [",VLOOKUP("distance", [1]Units!$A$2:$B$9, 2, FALSE),"]")</f>
        <v>Table of Pipeline Expansion Distances [mile]</v>
      </c>
      <c r="B1" s="1"/>
      <c r="C1" s="1"/>
      <c r="H1" s="1"/>
    </row>
    <row r="2" spans="1:18" ht="15.6" x14ac:dyDescent="0.3">
      <c r="A2" s="6" t="s">
        <v>178</v>
      </c>
      <c r="B2" s="7" t="s">
        <v>109</v>
      </c>
      <c r="C2" s="7" t="s">
        <v>79</v>
      </c>
      <c r="D2" s="7" t="s">
        <v>80</v>
      </c>
      <c r="E2" s="7" t="s">
        <v>81</v>
      </c>
      <c r="F2" s="7" t="s">
        <v>82</v>
      </c>
      <c r="G2" s="7" t="s">
        <v>83</v>
      </c>
      <c r="H2" s="7" t="s">
        <v>84</v>
      </c>
      <c r="I2" s="7" t="s">
        <v>85</v>
      </c>
      <c r="J2" s="7" t="s">
        <v>110</v>
      </c>
      <c r="K2" s="7" t="s">
        <v>111</v>
      </c>
      <c r="L2" s="7" t="s">
        <v>112</v>
      </c>
      <c r="M2" s="7" t="s">
        <v>108</v>
      </c>
      <c r="N2" s="7" t="s">
        <v>51</v>
      </c>
      <c r="O2" s="7" t="s">
        <v>78</v>
      </c>
      <c r="P2" s="7" t="s">
        <v>244</v>
      </c>
      <c r="Q2" s="7" t="s">
        <v>243</v>
      </c>
      <c r="R2" s="27" t="s">
        <v>5</v>
      </c>
    </row>
    <row r="3" spans="1:18" ht="15.6" x14ac:dyDescent="0.3">
      <c r="A3" s="28" t="s">
        <v>107</v>
      </c>
      <c r="B3" s="9">
        <v>1.4259999999999999</v>
      </c>
      <c r="C3" s="9" t="s">
        <v>199</v>
      </c>
      <c r="D3" s="9" t="s">
        <v>199</v>
      </c>
      <c r="E3" s="9" t="s">
        <v>199</v>
      </c>
      <c r="F3" s="9" t="s">
        <v>199</v>
      </c>
      <c r="G3" s="9" t="s">
        <v>199</v>
      </c>
      <c r="H3" s="9" t="s">
        <v>199</v>
      </c>
      <c r="I3" s="9" t="s">
        <v>199</v>
      </c>
      <c r="J3" s="9" t="s">
        <v>199</v>
      </c>
      <c r="K3" s="9" t="s">
        <v>199</v>
      </c>
      <c r="L3" s="9" t="s">
        <v>199</v>
      </c>
      <c r="M3" s="9" t="s">
        <v>199</v>
      </c>
      <c r="N3" s="9" t="s">
        <v>199</v>
      </c>
      <c r="O3" s="9" t="s">
        <v>199</v>
      </c>
      <c r="P3" s="9"/>
      <c r="Q3" s="9" t="s">
        <v>199</v>
      </c>
      <c r="R3" s="31" t="s">
        <v>199</v>
      </c>
    </row>
    <row r="4" spans="1:18" ht="15.6" x14ac:dyDescent="0.3">
      <c r="A4" s="28" t="s">
        <v>3</v>
      </c>
      <c r="B4" s="9" t="s">
        <v>199</v>
      </c>
      <c r="C4" s="9" t="s">
        <v>199</v>
      </c>
      <c r="D4" s="9" t="s">
        <v>199</v>
      </c>
      <c r="E4" s="9" t="s">
        <v>199</v>
      </c>
      <c r="F4" s="9">
        <v>1.6847000000000001</v>
      </c>
      <c r="G4" s="9" t="s">
        <v>199</v>
      </c>
      <c r="H4" s="9" t="s">
        <v>199</v>
      </c>
      <c r="I4" s="9" t="s">
        <v>199</v>
      </c>
      <c r="J4" s="9" t="s">
        <v>199</v>
      </c>
      <c r="K4" s="9" t="s">
        <v>199</v>
      </c>
      <c r="L4" s="9" t="s">
        <v>199</v>
      </c>
      <c r="M4" s="9" t="s">
        <v>199</v>
      </c>
      <c r="N4" s="9" t="s">
        <v>199</v>
      </c>
      <c r="O4" s="9" t="s">
        <v>199</v>
      </c>
      <c r="P4" s="9"/>
      <c r="Q4" s="9" t="s">
        <v>199</v>
      </c>
      <c r="R4" s="31" t="s">
        <v>199</v>
      </c>
    </row>
    <row r="5" spans="1:18" ht="15.6" x14ac:dyDescent="0.3">
      <c r="A5" s="28" t="s">
        <v>4</v>
      </c>
      <c r="B5" s="9" t="s">
        <v>199</v>
      </c>
      <c r="C5" s="9" t="s">
        <v>199</v>
      </c>
      <c r="D5" s="9" t="s">
        <v>199</v>
      </c>
      <c r="E5" s="9" t="s">
        <v>199</v>
      </c>
      <c r="F5" s="9" t="s">
        <v>199</v>
      </c>
      <c r="G5" s="9">
        <v>1.2563</v>
      </c>
      <c r="H5" s="9" t="s">
        <v>199</v>
      </c>
      <c r="I5" s="9" t="s">
        <v>199</v>
      </c>
      <c r="J5" s="9" t="s">
        <v>199</v>
      </c>
      <c r="K5" s="9" t="s">
        <v>199</v>
      </c>
      <c r="L5" s="9" t="s">
        <v>199</v>
      </c>
      <c r="M5" s="9" t="s">
        <v>199</v>
      </c>
      <c r="N5" s="9" t="s">
        <v>199</v>
      </c>
      <c r="O5" s="9" t="s">
        <v>199</v>
      </c>
      <c r="P5" s="9"/>
      <c r="Q5" s="9" t="s">
        <v>199</v>
      </c>
      <c r="R5" s="31" t="s">
        <v>199</v>
      </c>
    </row>
    <row r="6" spans="1:18" ht="15.6" x14ac:dyDescent="0.3">
      <c r="A6" s="28" t="s">
        <v>106</v>
      </c>
      <c r="B6" s="9" t="s">
        <v>199</v>
      </c>
      <c r="C6" s="9" t="s">
        <v>199</v>
      </c>
      <c r="D6" s="9" t="s">
        <v>199</v>
      </c>
      <c r="E6" s="9" t="s">
        <v>199</v>
      </c>
      <c r="F6" s="9" t="s">
        <v>199</v>
      </c>
      <c r="G6" s="9" t="s">
        <v>199</v>
      </c>
      <c r="H6" s="9" t="s">
        <v>199</v>
      </c>
      <c r="I6" s="9" t="s">
        <v>199</v>
      </c>
      <c r="J6" s="9" t="s">
        <v>199</v>
      </c>
      <c r="K6" s="9" t="s">
        <v>199</v>
      </c>
      <c r="L6" s="9">
        <v>2.5074000000000001</v>
      </c>
      <c r="M6" s="9" t="s">
        <v>199</v>
      </c>
      <c r="N6" s="9" t="s">
        <v>199</v>
      </c>
      <c r="O6" s="9" t="s">
        <v>199</v>
      </c>
      <c r="P6" s="9"/>
      <c r="Q6" s="9" t="s">
        <v>199</v>
      </c>
      <c r="R6" s="31" t="s">
        <v>199</v>
      </c>
    </row>
    <row r="7" spans="1:18" ht="15.6" x14ac:dyDescent="0.3">
      <c r="A7" s="28" t="s">
        <v>5</v>
      </c>
      <c r="B7" s="9" t="s">
        <v>199</v>
      </c>
      <c r="C7" s="9" t="s">
        <v>199</v>
      </c>
      <c r="D7" s="9"/>
      <c r="E7" s="9" t="s">
        <v>199</v>
      </c>
      <c r="F7" s="9" t="s">
        <v>199</v>
      </c>
      <c r="G7" s="9" t="s">
        <v>199</v>
      </c>
      <c r="H7" s="9" t="s">
        <v>199</v>
      </c>
      <c r="I7" s="9">
        <f>2*F4</f>
        <v>3.3694000000000002</v>
      </c>
      <c r="J7" s="9" t="s">
        <v>199</v>
      </c>
      <c r="K7" s="9" t="s">
        <v>199</v>
      </c>
      <c r="L7" s="9" t="s">
        <v>199</v>
      </c>
      <c r="M7" s="32" t="s">
        <v>199</v>
      </c>
      <c r="N7" s="32" t="s">
        <v>199</v>
      </c>
      <c r="O7" s="9"/>
      <c r="P7" s="9"/>
      <c r="Q7" s="9" t="s">
        <v>199</v>
      </c>
      <c r="R7" s="87" t="s">
        <v>199</v>
      </c>
    </row>
    <row r="8" spans="1:18" ht="15.6" x14ac:dyDescent="0.3">
      <c r="A8" s="28" t="s">
        <v>109</v>
      </c>
      <c r="B8" s="88" t="s">
        <v>199</v>
      </c>
      <c r="C8" s="88">
        <v>4.0752409775985399</v>
      </c>
      <c r="D8" s="9" t="s">
        <v>199</v>
      </c>
      <c r="E8" s="9" t="s">
        <v>199</v>
      </c>
      <c r="F8" s="9" t="s">
        <v>199</v>
      </c>
      <c r="G8" s="9" t="s">
        <v>199</v>
      </c>
      <c r="H8" s="9" t="s">
        <v>199</v>
      </c>
      <c r="I8" s="9" t="s">
        <v>199</v>
      </c>
      <c r="J8" s="9" t="s">
        <v>199</v>
      </c>
      <c r="K8" s="9" t="s">
        <v>199</v>
      </c>
      <c r="L8" s="9" t="s">
        <v>199</v>
      </c>
      <c r="M8" s="88">
        <v>4.1717000000000004</v>
      </c>
      <c r="N8" s="9" t="s">
        <v>199</v>
      </c>
      <c r="O8" s="9" t="s">
        <v>199</v>
      </c>
      <c r="P8" s="9"/>
      <c r="Q8" s="9"/>
      <c r="R8" s="31"/>
    </row>
    <row r="9" spans="1:18" ht="15.6" x14ac:dyDescent="0.3">
      <c r="A9" s="28" t="s">
        <v>79</v>
      </c>
      <c r="B9" s="88">
        <v>4.0752409775985399</v>
      </c>
      <c r="C9" s="88" t="s">
        <v>199</v>
      </c>
      <c r="D9" s="9">
        <v>8.2970000000000006</v>
      </c>
      <c r="E9" s="9" t="s">
        <v>199</v>
      </c>
      <c r="F9" s="9">
        <v>1.8142</v>
      </c>
      <c r="G9" s="9" t="s">
        <v>199</v>
      </c>
      <c r="H9" s="9" t="s">
        <v>199</v>
      </c>
      <c r="I9" s="9" t="s">
        <v>199</v>
      </c>
      <c r="J9" s="9" t="s">
        <v>199</v>
      </c>
      <c r="K9" s="9" t="s">
        <v>199</v>
      </c>
      <c r="L9" s="9" t="s">
        <v>199</v>
      </c>
      <c r="M9" s="9" t="s">
        <v>199</v>
      </c>
      <c r="N9" s="9" t="s">
        <v>199</v>
      </c>
      <c r="O9" s="9" t="s">
        <v>199</v>
      </c>
      <c r="P9" s="9"/>
      <c r="Q9" s="9"/>
      <c r="R9" s="31"/>
    </row>
    <row r="10" spans="1:18" ht="15.6" x14ac:dyDescent="0.3">
      <c r="A10" s="28" t="s">
        <v>80</v>
      </c>
      <c r="B10" s="9" t="s">
        <v>199</v>
      </c>
      <c r="C10" s="9">
        <v>8.2970000000000006</v>
      </c>
      <c r="D10" s="9" t="s">
        <v>199</v>
      </c>
      <c r="E10" s="9">
        <v>8.3129999999999988</v>
      </c>
      <c r="F10" s="9" t="s">
        <v>199</v>
      </c>
      <c r="G10" s="9" t="s">
        <v>199</v>
      </c>
      <c r="H10" s="9" t="s">
        <v>199</v>
      </c>
      <c r="I10" s="9" t="s">
        <v>199</v>
      </c>
      <c r="J10" s="9" t="s">
        <v>199</v>
      </c>
      <c r="K10" s="9" t="s">
        <v>199</v>
      </c>
      <c r="L10" s="9" t="s">
        <v>199</v>
      </c>
      <c r="M10" s="9" t="s">
        <v>199</v>
      </c>
      <c r="N10" s="9" t="s">
        <v>199</v>
      </c>
      <c r="O10" s="9">
        <v>1.4</v>
      </c>
      <c r="P10" s="9"/>
      <c r="Q10" s="9"/>
      <c r="R10" s="31"/>
    </row>
    <row r="11" spans="1:18" ht="15.6" x14ac:dyDescent="0.3">
      <c r="A11" s="28" t="s">
        <v>81</v>
      </c>
      <c r="B11" s="9" t="s">
        <v>199</v>
      </c>
      <c r="C11" s="9" t="s">
        <v>199</v>
      </c>
      <c r="D11" s="9">
        <v>8.3129999999999988</v>
      </c>
      <c r="E11" s="9" t="s">
        <v>199</v>
      </c>
      <c r="F11" s="9" t="s">
        <v>199</v>
      </c>
      <c r="G11" s="9">
        <v>1.2533000000000001</v>
      </c>
      <c r="H11" s="9" t="s">
        <v>199</v>
      </c>
      <c r="I11" s="9" t="s">
        <v>199</v>
      </c>
      <c r="J11" s="9" t="s">
        <v>199</v>
      </c>
      <c r="K11" s="9" t="s">
        <v>199</v>
      </c>
      <c r="L11" s="9" t="s">
        <v>199</v>
      </c>
      <c r="M11" s="9" t="s">
        <v>199</v>
      </c>
      <c r="N11" s="9">
        <v>1.3163</v>
      </c>
      <c r="O11" s="9" t="s">
        <v>199</v>
      </c>
      <c r="P11" s="9"/>
      <c r="Q11" s="9"/>
      <c r="R11" s="31"/>
    </row>
    <row r="12" spans="1:18" ht="15.6" x14ac:dyDescent="0.3">
      <c r="A12" s="28" t="s">
        <v>82</v>
      </c>
      <c r="B12" s="9" t="s">
        <v>199</v>
      </c>
      <c r="C12" s="88">
        <v>1.8142</v>
      </c>
      <c r="D12" s="9" t="s">
        <v>199</v>
      </c>
      <c r="E12" s="9" t="s">
        <v>199</v>
      </c>
      <c r="F12" s="9" t="s">
        <v>199</v>
      </c>
      <c r="G12" s="9" t="s">
        <v>199</v>
      </c>
      <c r="H12" s="9" t="s">
        <v>199</v>
      </c>
      <c r="I12" s="9">
        <v>1.4431</v>
      </c>
      <c r="J12" s="9" t="s">
        <v>199</v>
      </c>
      <c r="K12" s="9" t="s">
        <v>199</v>
      </c>
      <c r="L12" s="9" t="s">
        <v>199</v>
      </c>
      <c r="M12" s="9" t="s">
        <v>199</v>
      </c>
      <c r="N12" s="9" t="s">
        <v>199</v>
      </c>
      <c r="O12" s="9" t="s">
        <v>199</v>
      </c>
      <c r="P12" s="9"/>
      <c r="Q12" s="9"/>
      <c r="R12" s="31"/>
    </row>
    <row r="13" spans="1:18" ht="15.6" x14ac:dyDescent="0.3">
      <c r="A13" s="28" t="s">
        <v>83</v>
      </c>
      <c r="B13" s="9" t="s">
        <v>199</v>
      </c>
      <c r="C13" s="9" t="s">
        <v>199</v>
      </c>
      <c r="D13" s="9" t="s">
        <v>199</v>
      </c>
      <c r="E13" s="9">
        <v>1.2533000000000001</v>
      </c>
      <c r="F13" s="9" t="s">
        <v>199</v>
      </c>
      <c r="G13" s="9" t="s">
        <v>199</v>
      </c>
      <c r="H13" s="9">
        <v>1.153</v>
      </c>
      <c r="I13" s="9" t="s">
        <v>199</v>
      </c>
      <c r="J13" s="9" t="s">
        <v>199</v>
      </c>
      <c r="K13" s="9" t="s">
        <v>199</v>
      </c>
      <c r="L13" s="9" t="s">
        <v>199</v>
      </c>
      <c r="M13" s="9" t="s">
        <v>199</v>
      </c>
      <c r="N13" s="9" t="s">
        <v>199</v>
      </c>
      <c r="O13" s="9" t="s">
        <v>199</v>
      </c>
      <c r="P13" s="9"/>
      <c r="Q13" s="9"/>
      <c r="R13" s="31"/>
    </row>
    <row r="14" spans="1:18" ht="15.6" x14ac:dyDescent="0.3">
      <c r="A14" s="28" t="s">
        <v>84</v>
      </c>
      <c r="B14" s="9" t="s">
        <v>199</v>
      </c>
      <c r="C14" s="9" t="s">
        <v>199</v>
      </c>
      <c r="D14" s="9" t="s">
        <v>199</v>
      </c>
      <c r="E14" s="9" t="s">
        <v>199</v>
      </c>
      <c r="F14" s="9" t="s">
        <v>199</v>
      </c>
      <c r="G14" s="9">
        <v>1.153</v>
      </c>
      <c r="H14" s="9" t="s">
        <v>199</v>
      </c>
      <c r="I14" s="9">
        <v>6.0780000000000003</v>
      </c>
      <c r="J14" s="9">
        <v>2.4449000000000001</v>
      </c>
      <c r="K14" s="9" t="s">
        <v>199</v>
      </c>
      <c r="L14" s="9" t="s">
        <v>199</v>
      </c>
      <c r="M14" s="9" t="s">
        <v>199</v>
      </c>
      <c r="N14" s="9" t="s">
        <v>199</v>
      </c>
      <c r="O14" s="9" t="s">
        <v>199</v>
      </c>
      <c r="P14" s="9"/>
      <c r="Q14" s="9"/>
      <c r="R14" s="31"/>
    </row>
    <row r="15" spans="1:18" ht="15.6" x14ac:dyDescent="0.3">
      <c r="A15" s="28" t="s">
        <v>85</v>
      </c>
      <c r="B15" s="9" t="s">
        <v>199</v>
      </c>
      <c r="C15" s="9" t="s">
        <v>199</v>
      </c>
      <c r="D15" s="9" t="s">
        <v>199</v>
      </c>
      <c r="E15" s="9" t="s">
        <v>199</v>
      </c>
      <c r="F15" s="9">
        <v>1.4431</v>
      </c>
      <c r="G15" s="9" t="s">
        <v>199</v>
      </c>
      <c r="H15" s="9">
        <v>6.0780000000000003</v>
      </c>
      <c r="I15" s="9" t="s">
        <v>199</v>
      </c>
      <c r="J15" s="9" t="s">
        <v>199</v>
      </c>
      <c r="K15" s="9" t="s">
        <v>199</v>
      </c>
      <c r="L15" s="9" t="s">
        <v>199</v>
      </c>
      <c r="M15" s="9" t="s">
        <v>199</v>
      </c>
      <c r="N15" s="9" t="s">
        <v>199</v>
      </c>
      <c r="O15" s="9"/>
      <c r="P15" s="9"/>
      <c r="Q15" s="9"/>
      <c r="R15" s="31"/>
    </row>
    <row r="16" spans="1:18" ht="15.6" x14ac:dyDescent="0.3">
      <c r="A16" s="28" t="s">
        <v>110</v>
      </c>
      <c r="B16" s="9" t="s">
        <v>199</v>
      </c>
      <c r="C16" s="9" t="s">
        <v>199</v>
      </c>
      <c r="D16" s="9" t="s">
        <v>199</v>
      </c>
      <c r="E16" s="9" t="s">
        <v>199</v>
      </c>
      <c r="F16" s="9" t="s">
        <v>199</v>
      </c>
      <c r="G16" s="9" t="s">
        <v>199</v>
      </c>
      <c r="H16" s="9">
        <v>2.4449000000000001</v>
      </c>
      <c r="I16" s="9" t="s">
        <v>199</v>
      </c>
      <c r="J16" s="9" t="s">
        <v>199</v>
      </c>
      <c r="K16" s="9">
        <v>3.2</v>
      </c>
      <c r="L16" s="9">
        <v>3.8851</v>
      </c>
      <c r="M16" s="9" t="s">
        <v>199</v>
      </c>
      <c r="N16" s="9" t="s">
        <v>199</v>
      </c>
      <c r="O16" s="9" t="s">
        <v>199</v>
      </c>
      <c r="P16" s="9"/>
      <c r="Q16" s="9"/>
      <c r="R16" s="31"/>
    </row>
    <row r="17" spans="1:18" ht="15.6" x14ac:dyDescent="0.3">
      <c r="A17" s="28" t="s">
        <v>111</v>
      </c>
      <c r="B17" s="9" t="s">
        <v>199</v>
      </c>
      <c r="C17" s="9" t="s">
        <v>199</v>
      </c>
      <c r="D17" s="9" t="s">
        <v>199</v>
      </c>
      <c r="E17" s="9" t="s">
        <v>199</v>
      </c>
      <c r="F17" s="9" t="s">
        <v>199</v>
      </c>
      <c r="G17" s="9" t="s">
        <v>199</v>
      </c>
      <c r="H17" s="9" t="s">
        <v>199</v>
      </c>
      <c r="I17" s="9" t="s">
        <v>199</v>
      </c>
      <c r="J17" s="9">
        <v>3.2</v>
      </c>
      <c r="K17" s="9" t="s">
        <v>199</v>
      </c>
      <c r="L17" s="9" t="s">
        <v>199</v>
      </c>
      <c r="M17" s="9" t="s">
        <v>199</v>
      </c>
      <c r="N17" s="9" t="s">
        <v>199</v>
      </c>
      <c r="O17" s="9" t="s">
        <v>199</v>
      </c>
      <c r="P17" s="9">
        <v>2.5</v>
      </c>
      <c r="Q17" s="9"/>
      <c r="R17" s="31"/>
    </row>
    <row r="18" spans="1:18" ht="15.6" x14ac:dyDescent="0.3">
      <c r="A18" s="28" t="s">
        <v>112</v>
      </c>
      <c r="B18" s="9" t="s">
        <v>199</v>
      </c>
      <c r="C18" s="9" t="s">
        <v>199</v>
      </c>
      <c r="D18" s="9" t="s">
        <v>199</v>
      </c>
      <c r="E18" s="9" t="s">
        <v>199</v>
      </c>
      <c r="F18" s="9" t="s">
        <v>199</v>
      </c>
      <c r="G18" s="9" t="s">
        <v>199</v>
      </c>
      <c r="H18" s="9" t="s">
        <v>199</v>
      </c>
      <c r="I18" s="9" t="s">
        <v>199</v>
      </c>
      <c r="J18" s="9">
        <v>3.8851</v>
      </c>
      <c r="K18" s="9" t="s">
        <v>199</v>
      </c>
      <c r="L18" s="9" t="s">
        <v>199</v>
      </c>
      <c r="M18" s="9" t="s">
        <v>199</v>
      </c>
      <c r="N18" s="9" t="s">
        <v>199</v>
      </c>
      <c r="O18" s="9" t="s">
        <v>199</v>
      </c>
      <c r="P18" s="9"/>
      <c r="Q18" s="9"/>
      <c r="R18" s="31"/>
    </row>
    <row r="19" spans="1:18" ht="15.6" x14ac:dyDescent="0.3">
      <c r="A19" s="28" t="s">
        <v>243</v>
      </c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31">
        <v>9</v>
      </c>
    </row>
    <row r="20" spans="1:18" ht="15.6" x14ac:dyDescent="0.3">
      <c r="A20" s="28" t="s">
        <v>66</v>
      </c>
      <c r="B20" s="9" t="s">
        <v>199</v>
      </c>
      <c r="C20" s="9" t="s">
        <v>199</v>
      </c>
      <c r="D20" s="9" t="s">
        <v>199</v>
      </c>
      <c r="E20" s="9" t="s">
        <v>199</v>
      </c>
      <c r="F20" s="9" t="s">
        <v>199</v>
      </c>
      <c r="G20" s="9" t="s">
        <v>199</v>
      </c>
      <c r="H20" s="9" t="s">
        <v>199</v>
      </c>
      <c r="I20" s="9" t="s">
        <v>199</v>
      </c>
      <c r="J20" s="9" t="s">
        <v>199</v>
      </c>
      <c r="K20" s="9" t="s">
        <v>199</v>
      </c>
      <c r="L20" s="9" t="s">
        <v>199</v>
      </c>
      <c r="M20" s="9" t="s">
        <v>199</v>
      </c>
      <c r="N20" s="9" t="s">
        <v>199</v>
      </c>
      <c r="O20" s="9" t="s">
        <v>199</v>
      </c>
      <c r="P20" s="9"/>
      <c r="Q20" s="9" t="s">
        <v>199</v>
      </c>
      <c r="R20" s="31">
        <v>2.6</v>
      </c>
    </row>
    <row r="21" spans="1:18" ht="15.6" x14ac:dyDescent="0.3">
      <c r="A21" s="28" t="s">
        <v>67</v>
      </c>
      <c r="B21" s="9" t="s">
        <v>199</v>
      </c>
      <c r="C21" s="9" t="s">
        <v>199</v>
      </c>
      <c r="D21" s="9" t="s">
        <v>199</v>
      </c>
      <c r="E21" s="9" t="s">
        <v>199</v>
      </c>
      <c r="F21" s="9" t="s">
        <v>199</v>
      </c>
      <c r="G21" s="9" t="s">
        <v>199</v>
      </c>
      <c r="H21" s="9" t="s">
        <v>199</v>
      </c>
      <c r="I21" s="9" t="s">
        <v>199</v>
      </c>
      <c r="J21" s="9" t="s">
        <v>199</v>
      </c>
      <c r="K21" s="9" t="s">
        <v>199</v>
      </c>
      <c r="L21" s="9" t="s">
        <v>199</v>
      </c>
      <c r="M21" s="9" t="s">
        <v>199</v>
      </c>
      <c r="N21" s="9" t="s">
        <v>199</v>
      </c>
      <c r="O21" s="9" t="s">
        <v>199</v>
      </c>
      <c r="P21" s="9"/>
      <c r="Q21" s="9" t="s">
        <v>199</v>
      </c>
      <c r="R21" s="31">
        <v>2.6</v>
      </c>
    </row>
    <row r="22" spans="1:18" ht="15.6" x14ac:dyDescent="0.3">
      <c r="A22" s="28" t="s">
        <v>78</v>
      </c>
      <c r="B22" s="9" t="s">
        <v>199</v>
      </c>
      <c r="C22" s="9" t="s">
        <v>199</v>
      </c>
      <c r="D22" s="9">
        <v>1.4</v>
      </c>
      <c r="E22" s="9" t="s">
        <v>199</v>
      </c>
      <c r="F22" s="9" t="s">
        <v>199</v>
      </c>
      <c r="G22" s="9" t="s">
        <v>199</v>
      </c>
      <c r="H22" s="9" t="s">
        <v>199</v>
      </c>
      <c r="I22" s="9"/>
      <c r="J22" s="9" t="s">
        <v>199</v>
      </c>
      <c r="K22" s="9" t="s">
        <v>199</v>
      </c>
      <c r="L22" s="9" t="s">
        <v>199</v>
      </c>
      <c r="M22" s="9" t="s">
        <v>199</v>
      </c>
      <c r="N22" s="9" t="s">
        <v>199</v>
      </c>
      <c r="O22" s="9" t="s">
        <v>199</v>
      </c>
      <c r="P22" s="9"/>
      <c r="Q22" s="9" t="s">
        <v>199</v>
      </c>
      <c r="R22" s="31"/>
    </row>
    <row r="23" spans="1:18" ht="16.2" thickBot="1" x14ac:dyDescent="0.35">
      <c r="A23" s="29" t="s">
        <v>244</v>
      </c>
      <c r="B23" s="10" t="s">
        <v>199</v>
      </c>
      <c r="C23" s="10" t="s">
        <v>199</v>
      </c>
      <c r="D23" s="10"/>
      <c r="E23" s="10" t="s">
        <v>199</v>
      </c>
      <c r="F23" s="10" t="s">
        <v>199</v>
      </c>
      <c r="G23" s="10" t="s">
        <v>199</v>
      </c>
      <c r="H23" s="10" t="s">
        <v>199</v>
      </c>
      <c r="I23" s="10" t="s">
        <v>199</v>
      </c>
      <c r="J23" s="10" t="s">
        <v>199</v>
      </c>
      <c r="K23" s="10">
        <v>2.5</v>
      </c>
      <c r="L23" s="10" t="s">
        <v>199</v>
      </c>
      <c r="M23" s="10" t="s">
        <v>199</v>
      </c>
      <c r="N23" s="10" t="s">
        <v>199</v>
      </c>
      <c r="O23" s="10" t="s">
        <v>199</v>
      </c>
      <c r="P23" s="10"/>
      <c r="Q23" s="10">
        <v>0.1</v>
      </c>
      <c r="R23" s="11"/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CECF9-BE1E-49F8-A08D-BC4E1D042422}">
  <dimension ref="A1:H4"/>
  <sheetViews>
    <sheetView workbookViewId="0">
      <selection activeCell="A2" sqref="A2"/>
    </sheetView>
  </sheetViews>
  <sheetFormatPr defaultRowHeight="14.4" x14ac:dyDescent="0.3"/>
  <sheetData>
    <row r="1" spans="1:8" ht="16.2" thickBot="1" x14ac:dyDescent="0.35">
      <c r="A1" s="1" t="str">
        <f>_xlfn.CONCAT( "Table of Pipeline Capacity Expansion Costs [",VLOOKUP("currency", [1]Units!$A$2:$B$9, 2, FALSE),"/(", VLOOKUP("volume", [1]Units!$A$2:$B$9, 2, FALSE),"/", VLOOKUP("time", [1]Units!$A$2:$B$9, 2, FALSE),")]")</f>
        <v>Table of Pipeline Capacity Expansion Costs [USD/(bbl/day)]</v>
      </c>
      <c r="B1" s="1"/>
      <c r="C1" s="1"/>
      <c r="D1" s="1"/>
    </row>
    <row r="2" spans="1:8" ht="15.6" x14ac:dyDescent="0.3">
      <c r="A2" s="6" t="s">
        <v>178</v>
      </c>
      <c r="B2" s="91" t="s">
        <v>178</v>
      </c>
      <c r="C2" s="7" t="s">
        <v>86</v>
      </c>
      <c r="D2" s="7" t="s">
        <v>87</v>
      </c>
      <c r="E2" s="7" t="s">
        <v>88</v>
      </c>
      <c r="F2" s="7" t="s">
        <v>89</v>
      </c>
      <c r="G2" s="27" t="s">
        <v>90</v>
      </c>
      <c r="H2" s="13"/>
    </row>
    <row r="3" spans="1:8" ht="15.6" x14ac:dyDescent="0.3">
      <c r="A3" s="28" t="s">
        <v>110</v>
      </c>
      <c r="B3" s="90" t="s">
        <v>112</v>
      </c>
      <c r="C3" s="89">
        <v>30</v>
      </c>
      <c r="D3" s="89">
        <v>30</v>
      </c>
      <c r="E3" s="89">
        <v>30</v>
      </c>
      <c r="F3" s="89">
        <v>30</v>
      </c>
      <c r="G3" s="41">
        <v>30</v>
      </c>
    </row>
    <row r="4" spans="1:8" ht="16.2" thickBot="1" x14ac:dyDescent="0.35">
      <c r="A4" s="29" t="s">
        <v>112</v>
      </c>
      <c r="B4" s="92" t="s">
        <v>110</v>
      </c>
      <c r="C4" s="42">
        <v>30</v>
      </c>
      <c r="D4" s="42">
        <v>30</v>
      </c>
      <c r="E4" s="42">
        <v>30</v>
      </c>
      <c r="F4" s="42">
        <v>30</v>
      </c>
      <c r="G4" s="43">
        <v>30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FB909-6686-43AA-8905-776C584646CC}">
  <dimension ref="A1:B8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tr">
        <f>_xlfn.CONCAT( "Table of Pipeline Capacity Expansion Increments [",VLOOKUP("volume", [1]Units!$A$2:$B$9, 2, FALSE),"/", VLOOKUP("time", [1]Units!$A$2:$B$9, 2, FALSE),"]")</f>
        <v>Table of Pipeline Capacity Expansion Increments [bbl/day]</v>
      </c>
    </row>
    <row r="2" spans="1:2" x14ac:dyDescent="0.3">
      <c r="A2" s="6" t="s">
        <v>186</v>
      </c>
      <c r="B2" s="27" t="s">
        <v>180</v>
      </c>
    </row>
    <row r="3" spans="1:2" x14ac:dyDescent="0.3">
      <c r="A3" s="28" t="s">
        <v>86</v>
      </c>
      <c r="B3" s="34">
        <v>0</v>
      </c>
    </row>
    <row r="4" spans="1:2" x14ac:dyDescent="0.3">
      <c r="A4" s="28" t="s">
        <v>87</v>
      </c>
      <c r="B4" s="34">
        <v>14285.714285714286</v>
      </c>
    </row>
    <row r="5" spans="1:2" x14ac:dyDescent="0.3">
      <c r="A5" s="28" t="s">
        <v>88</v>
      </c>
      <c r="B5" s="34">
        <v>35714.285714285717</v>
      </c>
    </row>
    <row r="6" spans="1:2" x14ac:dyDescent="0.3">
      <c r="A6" s="28" t="s">
        <v>89</v>
      </c>
      <c r="B6" s="34">
        <v>42857.142857142855</v>
      </c>
    </row>
    <row r="7" spans="1:2" ht="16.2" thickBot="1" x14ac:dyDescent="0.35">
      <c r="A7" s="29" t="s">
        <v>90</v>
      </c>
      <c r="B7" s="35">
        <v>50000</v>
      </c>
    </row>
    <row r="8" spans="1:2" x14ac:dyDescent="0.3">
      <c r="A8" s="13"/>
      <c r="B8" s="74"/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632D3-BD42-4D5C-8C0F-68DF124ED3E8}">
  <dimension ref="A1:B7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193</v>
      </c>
    </row>
    <row r="2" spans="1:2" x14ac:dyDescent="0.3">
      <c r="A2" s="6" t="s">
        <v>186</v>
      </c>
      <c r="B2" s="27" t="s">
        <v>180</v>
      </c>
    </row>
    <row r="3" spans="1:2" x14ac:dyDescent="0.3">
      <c r="A3" s="28" t="s">
        <v>86</v>
      </c>
      <c r="B3" s="34">
        <v>0</v>
      </c>
    </row>
    <row r="4" spans="1:2" x14ac:dyDescent="0.3">
      <c r="A4" s="28" t="s">
        <v>87</v>
      </c>
      <c r="B4" s="34">
        <v>4</v>
      </c>
    </row>
    <row r="5" spans="1:2" x14ac:dyDescent="0.3">
      <c r="A5" s="28" t="s">
        <v>88</v>
      </c>
      <c r="B5" s="34">
        <v>6</v>
      </c>
    </row>
    <row r="6" spans="1:2" x14ac:dyDescent="0.3">
      <c r="A6" s="28" t="s">
        <v>89</v>
      </c>
      <c r="B6" s="34">
        <v>8</v>
      </c>
    </row>
    <row r="7" spans="1:2" ht="16.2" thickBot="1" x14ac:dyDescent="0.35">
      <c r="A7" s="29" t="s">
        <v>90</v>
      </c>
      <c r="B7" s="35">
        <v>12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45C9D-7A15-425D-8487-B88B27280274}">
  <dimension ref="A1:C12"/>
  <sheetViews>
    <sheetView workbookViewId="0">
      <selection activeCell="B4" sqref="B4"/>
    </sheetView>
  </sheetViews>
  <sheetFormatPr defaultColWidth="9.33203125" defaultRowHeight="15.6" x14ac:dyDescent="0.3"/>
  <cols>
    <col min="1" max="16384" width="9.33203125" style="1"/>
  </cols>
  <sheetData>
    <row r="1" spans="1:3" ht="16.2" thickBot="1" x14ac:dyDescent="0.35">
      <c r="A1" s="1" t="s">
        <v>142</v>
      </c>
      <c r="B1"/>
      <c r="C1"/>
    </row>
    <row r="2" spans="1:3" s="8" customFormat="1" x14ac:dyDescent="0.3">
      <c r="A2" s="6" t="s">
        <v>184</v>
      </c>
      <c r="B2" s="6" t="s">
        <v>270</v>
      </c>
      <c r="C2" s="84" t="s">
        <v>180</v>
      </c>
    </row>
    <row r="3" spans="1:3" s="8" customFormat="1" x14ac:dyDescent="0.3">
      <c r="A3" s="28" t="s">
        <v>78</v>
      </c>
      <c r="B3" s="28" t="s">
        <v>245</v>
      </c>
      <c r="C3" s="75">
        <v>0.95</v>
      </c>
    </row>
    <row r="4" spans="1:3" x14ac:dyDescent="0.3">
      <c r="A4" s="28" t="s">
        <v>244</v>
      </c>
      <c r="B4" s="28" t="s">
        <v>245</v>
      </c>
      <c r="C4" s="75">
        <v>0.95</v>
      </c>
    </row>
    <row r="5" spans="1:3" x14ac:dyDescent="0.3">
      <c r="A5" s="28" t="s">
        <v>78</v>
      </c>
      <c r="B5" s="28" t="s">
        <v>246</v>
      </c>
      <c r="C5" s="75">
        <v>0.95</v>
      </c>
    </row>
    <row r="6" spans="1:3" x14ac:dyDescent="0.3">
      <c r="A6" s="28" t="s">
        <v>244</v>
      </c>
      <c r="B6" s="28" t="s">
        <v>246</v>
      </c>
      <c r="C6" s="75">
        <v>0.95</v>
      </c>
    </row>
    <row r="7" spans="1:3" x14ac:dyDescent="0.3">
      <c r="A7" s="28" t="s">
        <v>78</v>
      </c>
      <c r="B7" s="28" t="s">
        <v>248</v>
      </c>
      <c r="C7" s="75">
        <v>0.5</v>
      </c>
    </row>
    <row r="8" spans="1:3" x14ac:dyDescent="0.3">
      <c r="A8" s="28" t="s">
        <v>244</v>
      </c>
      <c r="B8" s="28" t="s">
        <v>248</v>
      </c>
      <c r="C8" s="75">
        <v>0.5</v>
      </c>
    </row>
    <row r="9" spans="1:3" x14ac:dyDescent="0.3">
      <c r="A9" s="28" t="s">
        <v>78</v>
      </c>
      <c r="B9" s="28" t="s">
        <v>249</v>
      </c>
      <c r="C9" s="75">
        <v>0.5</v>
      </c>
    </row>
    <row r="10" spans="1:3" x14ac:dyDescent="0.3">
      <c r="A10" s="28" t="s">
        <v>244</v>
      </c>
      <c r="B10" s="28" t="s">
        <v>249</v>
      </c>
      <c r="C10" s="75">
        <v>0.5</v>
      </c>
    </row>
    <row r="11" spans="1:3" x14ac:dyDescent="0.3">
      <c r="A11" s="28" t="s">
        <v>78</v>
      </c>
      <c r="B11" s="28" t="s">
        <v>250</v>
      </c>
      <c r="C11" s="75">
        <v>0.5</v>
      </c>
    </row>
    <row r="12" spans="1:3" ht="16.2" thickBot="1" x14ac:dyDescent="0.35">
      <c r="A12" s="29" t="s">
        <v>244</v>
      </c>
      <c r="B12" s="29" t="s">
        <v>250</v>
      </c>
      <c r="C12" s="77">
        <v>0.5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B6341-94DE-401B-89F3-66EA9EB6DBB9}">
  <dimension ref="A1:A3"/>
  <sheetViews>
    <sheetView workbookViewId="0">
      <selection activeCell="H18" sqref="H18"/>
    </sheetView>
  </sheetViews>
  <sheetFormatPr defaultColWidth="9.33203125" defaultRowHeight="15.6" x14ac:dyDescent="0.3"/>
  <cols>
    <col min="1" max="3" width="9.33203125" style="1"/>
    <col min="4" max="4" width="4.44140625" style="1" customWidth="1"/>
    <col min="5" max="14" width="9.33203125" style="1"/>
    <col min="15" max="15" width="12.109375" style="1" customWidth="1"/>
    <col min="16" max="16" width="12.33203125" style="1" customWidth="1"/>
    <col min="17" max="17" width="4.5546875" style="1" customWidth="1"/>
    <col min="18" max="16384" width="9.33203125" style="1"/>
  </cols>
  <sheetData>
    <row r="1" spans="1:1" x14ac:dyDescent="0.3">
      <c r="A1" s="1" t="s">
        <v>2</v>
      </c>
    </row>
    <row r="2" spans="1:1" x14ac:dyDescent="0.3">
      <c r="A2" s="4" t="s">
        <v>108</v>
      </c>
    </row>
    <row r="3" spans="1:1" x14ac:dyDescent="0.3">
      <c r="A3" s="4" t="s">
        <v>51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9E53D-3A9D-49B7-9CC5-31A82A58EEEB}">
  <sheetPr>
    <tabColor rgb="FFAFF3DE"/>
  </sheetPr>
  <dimension ref="A1:B10"/>
  <sheetViews>
    <sheetView tabSelected="1" workbookViewId="0">
      <selection activeCell="G10" sqref="G10"/>
    </sheetView>
  </sheetViews>
  <sheetFormatPr defaultRowHeight="14.4" x14ac:dyDescent="0.3"/>
  <sheetData>
    <row r="1" spans="1:2" ht="16.2" thickBot="1" x14ac:dyDescent="0.35">
      <c r="A1" s="1" t="s">
        <v>142</v>
      </c>
      <c r="B1" s="1"/>
    </row>
    <row r="2" spans="1:2" ht="15.6" x14ac:dyDescent="0.3">
      <c r="A2" s="6" t="s">
        <v>184</v>
      </c>
      <c r="B2" s="6" t="s">
        <v>200</v>
      </c>
    </row>
    <row r="3" spans="1:2" ht="15.6" x14ac:dyDescent="0.3">
      <c r="A3" s="28" t="s">
        <v>78</v>
      </c>
      <c r="B3" s="95">
        <v>200000</v>
      </c>
    </row>
    <row r="4" spans="1:2" ht="15.6" x14ac:dyDescent="0.3">
      <c r="A4" s="28" t="s">
        <v>244</v>
      </c>
      <c r="B4" s="95">
        <v>200000</v>
      </c>
    </row>
    <row r="5" spans="1:2" ht="15.6" x14ac:dyDescent="0.3">
      <c r="A5" s="28"/>
      <c r="B5" s="95"/>
    </row>
    <row r="6" spans="1:2" ht="15.6" x14ac:dyDescent="0.3">
      <c r="A6" s="28"/>
      <c r="B6" s="95"/>
    </row>
    <row r="7" spans="1:2" ht="15.6" x14ac:dyDescent="0.3">
      <c r="A7" s="28"/>
      <c r="B7" s="95"/>
    </row>
    <row r="8" spans="1:2" ht="15.6" x14ac:dyDescent="0.3">
      <c r="A8" s="28"/>
      <c r="B8" s="95"/>
    </row>
    <row r="9" spans="1:2" ht="15.6" x14ac:dyDescent="0.3">
      <c r="A9" s="28"/>
      <c r="B9" s="95"/>
    </row>
    <row r="10" spans="1:2" ht="15.6" x14ac:dyDescent="0.3">
      <c r="A10" s="28"/>
      <c r="B10" s="95"/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738BA-4C8A-4ACE-A7C9-40D095B3AAB6}">
  <dimension ref="A1:B7"/>
  <sheetViews>
    <sheetView workbookViewId="0">
      <selection activeCell="A2" sqref="A2"/>
    </sheetView>
  </sheetViews>
  <sheetFormatPr defaultRowHeight="14.4" x14ac:dyDescent="0.3"/>
  <sheetData>
    <row r="1" spans="1:2" ht="16.2" thickBot="1" x14ac:dyDescent="0.35">
      <c r="A1" s="1" t="s">
        <v>272</v>
      </c>
    </row>
    <row r="2" spans="1:2" ht="15.6" x14ac:dyDescent="0.3">
      <c r="A2" s="6" t="s">
        <v>270</v>
      </c>
      <c r="B2" s="27" t="s">
        <v>180</v>
      </c>
    </row>
    <row r="3" spans="1:2" ht="15.6" x14ac:dyDescent="0.3">
      <c r="A3" s="93" t="s">
        <v>245</v>
      </c>
      <c r="B3" s="34">
        <v>0</v>
      </c>
    </row>
    <row r="4" spans="1:2" ht="15.6" x14ac:dyDescent="0.3">
      <c r="A4" s="93" t="s">
        <v>246</v>
      </c>
      <c r="B4" s="34">
        <v>0</v>
      </c>
    </row>
    <row r="5" spans="1:2" ht="15.6" x14ac:dyDescent="0.3">
      <c r="A5" s="93" t="s">
        <v>248</v>
      </c>
      <c r="B5" s="34">
        <v>1</v>
      </c>
    </row>
    <row r="6" spans="1:2" ht="15.6" x14ac:dyDescent="0.3">
      <c r="A6" s="93" t="s">
        <v>249</v>
      </c>
      <c r="B6" s="34">
        <v>1</v>
      </c>
    </row>
    <row r="7" spans="1:2" ht="16.2" thickBot="1" x14ac:dyDescent="0.35">
      <c r="A7" s="29" t="s">
        <v>250</v>
      </c>
      <c r="B7" s="35">
        <v>1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91C3D-6078-4F83-9DE4-809B12679ED9}">
  <dimension ref="A1:B4"/>
  <sheetViews>
    <sheetView workbookViewId="0">
      <selection activeCell="A2" sqref="A2"/>
    </sheetView>
  </sheetViews>
  <sheetFormatPr defaultRowHeight="14.4" x14ac:dyDescent="0.3"/>
  <sheetData>
    <row r="1" spans="1:2" ht="16.2" thickBot="1" x14ac:dyDescent="0.35">
      <c r="A1" s="1" t="s">
        <v>273</v>
      </c>
    </row>
    <row r="2" spans="1:2" ht="15.6" x14ac:dyDescent="0.3">
      <c r="A2" s="6" t="s">
        <v>184</v>
      </c>
      <c r="B2" s="84" t="s">
        <v>180</v>
      </c>
    </row>
    <row r="3" spans="1:2" ht="15.6" x14ac:dyDescent="0.3">
      <c r="A3" s="28" t="s">
        <v>78</v>
      </c>
      <c r="B3" s="75">
        <v>1</v>
      </c>
    </row>
    <row r="4" spans="1:2" ht="16.2" thickBot="1" x14ac:dyDescent="0.35">
      <c r="A4" s="29" t="s">
        <v>244</v>
      </c>
      <c r="B4" s="77">
        <v>0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F58B8-DB36-4071-8DCF-C0BC8D27145A}">
  <dimension ref="A1:B3"/>
  <sheetViews>
    <sheetView workbookViewId="0">
      <selection activeCell="J8" sqref="J8"/>
    </sheetView>
  </sheetViews>
  <sheetFormatPr defaultRowHeight="14.4" x14ac:dyDescent="0.3"/>
  <sheetData>
    <row r="1" spans="1:2" ht="16.2" thickBot="1" x14ac:dyDescent="0.35">
      <c r="A1" s="1" t="s">
        <v>276</v>
      </c>
    </row>
    <row r="2" spans="1:2" ht="15.6" x14ac:dyDescent="0.3">
      <c r="A2" s="6" t="s">
        <v>181</v>
      </c>
      <c r="B2" s="27" t="s">
        <v>180</v>
      </c>
    </row>
    <row r="3" spans="1:2" ht="16.2" thickBot="1" x14ac:dyDescent="0.35">
      <c r="A3" s="29" t="s">
        <v>5</v>
      </c>
      <c r="B3" s="35">
        <v>0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DDE38-2D71-4494-ABC1-8D5269A138D9}">
  <dimension ref="A1:B4"/>
  <sheetViews>
    <sheetView workbookViewId="0">
      <selection activeCell="D10" sqref="D10"/>
    </sheetView>
  </sheetViews>
  <sheetFormatPr defaultRowHeight="14.4" x14ac:dyDescent="0.3"/>
  <cols>
    <col min="1" max="1" width="22.109375" bestFit="1" customWidth="1"/>
  </cols>
  <sheetData>
    <row r="1" spans="1:2" ht="16.2" thickBot="1" x14ac:dyDescent="0.35">
      <c r="A1" s="30" t="s">
        <v>189</v>
      </c>
    </row>
    <row r="2" spans="1:2" ht="15.6" x14ac:dyDescent="0.3">
      <c r="A2" s="6" t="s">
        <v>195</v>
      </c>
      <c r="B2" s="27" t="s">
        <v>192</v>
      </c>
    </row>
    <row r="3" spans="1:2" ht="15.6" x14ac:dyDescent="0.3">
      <c r="A3" s="28" t="s">
        <v>191</v>
      </c>
      <c r="B3" s="34">
        <v>110</v>
      </c>
    </row>
    <row r="4" spans="1:2" ht="16.2" thickBot="1" x14ac:dyDescent="0.35">
      <c r="A4" s="29" t="s">
        <v>190</v>
      </c>
      <c r="B4" s="39">
        <v>0.03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F8796-71C2-44EA-9373-5A0165D7B559}">
  <dimension ref="A1:B4"/>
  <sheetViews>
    <sheetView workbookViewId="0">
      <selection activeCell="A2" sqref="A2"/>
    </sheetView>
  </sheetViews>
  <sheetFormatPr defaultRowHeight="14.4" x14ac:dyDescent="0.3"/>
  <cols>
    <col min="1" max="1" width="17" bestFit="1" customWidth="1"/>
  </cols>
  <sheetData>
    <row r="1" spans="1:2" ht="16.2" thickBot="1" x14ac:dyDescent="0.35">
      <c r="A1" s="30" t="s">
        <v>196</v>
      </c>
    </row>
    <row r="2" spans="1:2" ht="15.6" x14ac:dyDescent="0.3">
      <c r="A2" s="6" t="s">
        <v>195</v>
      </c>
      <c r="B2" s="27" t="s">
        <v>192</v>
      </c>
    </row>
    <row r="3" spans="1:2" ht="15.6" x14ac:dyDescent="0.3">
      <c r="A3" s="28" t="s">
        <v>197</v>
      </c>
      <c r="B3" s="40">
        <v>0.08</v>
      </c>
    </row>
    <row r="4" spans="1:2" ht="16.2" thickBot="1" x14ac:dyDescent="0.35">
      <c r="A4" s="29" t="s">
        <v>198</v>
      </c>
      <c r="B4" s="35">
        <v>20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6C540-9873-4846-A6A7-C29068296EE0}">
  <dimension ref="A1:B7"/>
  <sheetViews>
    <sheetView workbookViewId="0">
      <selection activeCell="A2" sqref="A2"/>
    </sheetView>
  </sheetViews>
  <sheetFormatPr defaultRowHeight="14.4" x14ac:dyDescent="0.3"/>
  <cols>
    <col min="2" max="2" width="12.6640625" bestFit="1" customWidth="1"/>
    <col min="3" max="3" width="12.5546875" bestFit="1" customWidth="1"/>
    <col min="4" max="4" width="11.6640625" customWidth="1"/>
    <col min="5" max="5" width="17.33203125" bestFit="1" customWidth="1"/>
    <col min="6" max="6" width="16.109375" customWidth="1"/>
    <col min="7" max="7" width="11.44140625" bestFit="1" customWidth="1"/>
    <col min="8" max="8" width="11" bestFit="1" customWidth="1"/>
  </cols>
  <sheetData>
    <row r="1" spans="1:2" ht="16.2" thickBot="1" x14ac:dyDescent="0.35">
      <c r="A1" s="1" t="str">
        <f>_xlfn.CONCAT( "Table of Water Quality of Produced Water and Flowback Water [",VLOOKUP("concentration", [1]Units!$A$2:$B$9, 2, FALSE),"]")</f>
        <v>Table of Water Quality of Produced Water and Flowback Water [mg/liter]</v>
      </c>
    </row>
    <row r="2" spans="1:2" ht="15.6" x14ac:dyDescent="0.3">
      <c r="A2" s="6" t="s">
        <v>274</v>
      </c>
      <c r="B2" s="44" t="s">
        <v>200</v>
      </c>
    </row>
    <row r="3" spans="1:2" ht="15.6" x14ac:dyDescent="0.3">
      <c r="A3" s="45" t="s">
        <v>107</v>
      </c>
      <c r="B3" s="46">
        <v>142277</v>
      </c>
    </row>
    <row r="4" spans="1:2" ht="15.6" x14ac:dyDescent="0.3">
      <c r="A4" s="28" t="s">
        <v>3</v>
      </c>
      <c r="B4" s="47">
        <v>140998</v>
      </c>
    </row>
    <row r="5" spans="1:2" ht="15.6" x14ac:dyDescent="0.3">
      <c r="A5" s="28" t="s">
        <v>4</v>
      </c>
      <c r="B5" s="47">
        <v>172490.2</v>
      </c>
    </row>
    <row r="6" spans="1:2" ht="15.6" x14ac:dyDescent="0.3">
      <c r="A6" s="28" t="s">
        <v>106</v>
      </c>
      <c r="B6" s="47">
        <v>257547</v>
      </c>
    </row>
    <row r="7" spans="1:2" ht="16.2" thickBot="1" x14ac:dyDescent="0.35">
      <c r="A7" s="29" t="s">
        <v>5</v>
      </c>
      <c r="B7" s="94">
        <v>165376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31891-48E2-445E-BEF5-EFA8A88952D4}">
  <dimension ref="A1:B3"/>
  <sheetViews>
    <sheetView workbookViewId="0">
      <selection activeCell="A2" sqref="A2"/>
    </sheetView>
  </sheetViews>
  <sheetFormatPr defaultRowHeight="14.4" x14ac:dyDescent="0.3"/>
  <cols>
    <col min="2" max="2" width="12.6640625" bestFit="1" customWidth="1"/>
  </cols>
  <sheetData>
    <row r="1" spans="1:2" ht="16.2" thickBot="1" x14ac:dyDescent="0.35">
      <c r="A1" s="1" t="str">
        <f>_xlfn.CONCAT( "Table of Initial Water Quality at Storage [",VLOOKUP("concentration", [1]Units!$A$2:$B$9, 2, FALSE),"]")</f>
        <v>Table of Initial Water Quality at Storage [mg/liter]</v>
      </c>
    </row>
    <row r="2" spans="1:2" ht="15.6" x14ac:dyDescent="0.3">
      <c r="A2" s="6" t="s">
        <v>274</v>
      </c>
      <c r="B2" s="44" t="s">
        <v>200</v>
      </c>
    </row>
    <row r="3" spans="1:2" ht="16.2" thickBot="1" x14ac:dyDescent="0.35">
      <c r="A3" s="48" t="s">
        <v>243</v>
      </c>
      <c r="B3" s="49">
        <v>150000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FA9F4-87E5-4A8C-BA81-50B58EA7DF44}">
  <dimension ref="A1:B3"/>
  <sheetViews>
    <sheetView workbookViewId="0">
      <selection activeCell="A2" sqref="A2"/>
    </sheetView>
  </sheetViews>
  <sheetFormatPr defaultRowHeight="14.4" x14ac:dyDescent="0.3"/>
  <cols>
    <col min="2" max="2" width="12.5546875" bestFit="1" customWidth="1"/>
  </cols>
  <sheetData>
    <row r="1" spans="1:2" ht="15" thickBot="1" x14ac:dyDescent="0.35">
      <c r="A1" t="s">
        <v>275</v>
      </c>
    </row>
    <row r="2" spans="1:2" ht="15.6" x14ac:dyDescent="0.3">
      <c r="A2" s="6" t="s">
        <v>181</v>
      </c>
      <c r="B2" s="44" t="s">
        <v>200</v>
      </c>
    </row>
    <row r="3" spans="1:2" ht="16.2" thickBot="1" x14ac:dyDescent="0.35">
      <c r="A3" s="29" t="s">
        <v>5</v>
      </c>
      <c r="B3" s="94">
        <v>150000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FF4F0-1521-4984-985F-ECB7FE3DE71E}">
  <dimension ref="A1:P5"/>
  <sheetViews>
    <sheetView workbookViewId="0">
      <selection activeCell="A2" sqref="A2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16" x14ac:dyDescent="0.3">
      <c r="A1" s="1" t="s">
        <v>69</v>
      </c>
    </row>
    <row r="2" spans="1:16" x14ac:dyDescent="0.3">
      <c r="A2" s="4" t="s">
        <v>66</v>
      </c>
    </row>
    <row r="3" spans="1:16" x14ac:dyDescent="0.3">
      <c r="A3" s="4" t="s">
        <v>67</v>
      </c>
      <c r="N3" s="13"/>
      <c r="O3" s="13"/>
      <c r="P3" s="13"/>
    </row>
    <row r="4" spans="1:16" x14ac:dyDescent="0.3">
      <c r="A4" s="12"/>
    </row>
    <row r="5" spans="1:16" x14ac:dyDescent="0.3">
      <c r="A5" s="12"/>
    </row>
  </sheetData>
  <phoneticPr fontId="2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D7E5C-CD82-4DB8-A226-3E1C788BA0DC}">
  <dimension ref="A1:P3"/>
  <sheetViews>
    <sheetView workbookViewId="0">
      <selection activeCell="A3" sqref="A3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16" x14ac:dyDescent="0.3">
      <c r="A1" s="1" t="s">
        <v>70</v>
      </c>
    </row>
    <row r="2" spans="1:16" x14ac:dyDescent="0.3">
      <c r="A2" s="4" t="s">
        <v>243</v>
      </c>
    </row>
    <row r="3" spans="1:16" x14ac:dyDescent="0.3">
      <c r="A3" s="12"/>
      <c r="N3" s="13"/>
      <c r="O3" s="13"/>
      <c r="P3" s="1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78</vt:i4>
      </vt:variant>
    </vt:vector>
  </HeadingPairs>
  <TitlesOfParts>
    <vt:vector size="78" baseType="lpstr">
      <vt:lpstr>Overview</vt:lpstr>
      <vt:lpstr>Schematic</vt:lpstr>
      <vt:lpstr>Units</vt:lpstr>
      <vt:lpstr>ProductionPads</vt:lpstr>
      <vt:lpstr>ProductionTanks</vt:lpstr>
      <vt:lpstr>CompletionsPads</vt:lpstr>
      <vt:lpstr>SWDSites</vt:lpstr>
      <vt:lpstr>FreshwaterSources</vt:lpstr>
      <vt:lpstr>StorageSites</vt:lpstr>
      <vt:lpstr>TreatmentSites</vt:lpstr>
      <vt:lpstr>TreatmentTechnologies</vt:lpstr>
      <vt:lpstr>ReuseOptions</vt:lpstr>
      <vt:lpstr>NetworkNodes</vt:lpstr>
      <vt:lpstr>PipelineDiameters</vt:lpstr>
      <vt:lpstr>StorageCapacities</vt:lpstr>
      <vt:lpstr>TreatmentCapacities</vt:lpstr>
      <vt:lpstr>InjectionCapacities</vt:lpstr>
      <vt:lpstr>PNA</vt:lpstr>
      <vt:lpstr>CNA</vt:lpstr>
      <vt:lpstr>CCA</vt:lpstr>
      <vt:lpstr>NNA</vt:lpstr>
      <vt:lpstr>NCA</vt:lpstr>
      <vt:lpstr>NKA</vt:lpstr>
      <vt:lpstr>NRA</vt:lpstr>
      <vt:lpstr>NSA</vt:lpstr>
      <vt:lpstr>SNA</vt:lpstr>
      <vt:lpstr>FCA</vt:lpstr>
      <vt:lpstr>FRA</vt:lpstr>
      <vt:lpstr>RCA</vt:lpstr>
      <vt:lpstr>RSA</vt:lpstr>
      <vt:lpstr>SCA</vt:lpstr>
      <vt:lpstr>RNA</vt:lpstr>
      <vt:lpstr>PCT</vt:lpstr>
      <vt:lpstr>FCT</vt:lpstr>
      <vt:lpstr>PKT</vt:lpstr>
      <vt:lpstr>CKT</vt:lpstr>
      <vt:lpstr>CCT</vt:lpstr>
      <vt:lpstr>CST</vt:lpstr>
      <vt:lpstr>CompletionsDemand</vt:lpstr>
      <vt:lpstr>PadRates</vt:lpstr>
      <vt:lpstr>FlowbackRates</vt:lpstr>
      <vt:lpstr>InitialPipelineCapacity</vt:lpstr>
      <vt:lpstr>InitialDisposalCapacity</vt:lpstr>
      <vt:lpstr>InitialStorageCapacity</vt:lpstr>
      <vt:lpstr>InitialTreatmentCapacity</vt:lpstr>
      <vt:lpstr>FreshwaterSourcingAvailability</vt:lpstr>
      <vt:lpstr>CompletionsPadStorage</vt:lpstr>
      <vt:lpstr>PadOffloadingCapacity</vt:lpstr>
      <vt:lpstr>NodeCapacities</vt:lpstr>
      <vt:lpstr>DisposalOperatingCapacity</vt:lpstr>
      <vt:lpstr>DisposalOperationalCost</vt:lpstr>
      <vt:lpstr>TreatmentOperationalCost</vt:lpstr>
      <vt:lpstr>ReuseOperationalCost</vt:lpstr>
      <vt:lpstr>PipelineOperationalCost</vt:lpstr>
      <vt:lpstr>FreshSourcingCost</vt:lpstr>
      <vt:lpstr>TruckingHourlyCost</vt:lpstr>
      <vt:lpstr>TruckingTime</vt:lpstr>
      <vt:lpstr>DisposalExpansionCost</vt:lpstr>
      <vt:lpstr>DisposalCapacityIncrements</vt:lpstr>
      <vt:lpstr>StorageExpansionCost</vt:lpstr>
      <vt:lpstr>StorageCapacityIncrements</vt:lpstr>
      <vt:lpstr>TreatmentExpansionCost</vt:lpstr>
      <vt:lpstr>TreatmentCapacityIncrements</vt:lpstr>
      <vt:lpstr>PipelineCapexDistanceBased</vt:lpstr>
      <vt:lpstr>PipelineExpansionDistance</vt:lpstr>
      <vt:lpstr>PipelineCapexCapacityBased</vt:lpstr>
      <vt:lpstr>PipelineCapacityIncrements</vt:lpstr>
      <vt:lpstr>PipelineDiameterValues</vt:lpstr>
      <vt:lpstr>TreatmentEfficiency</vt:lpstr>
      <vt:lpstr>TreatmentMaxQuality</vt:lpstr>
      <vt:lpstr>DesalinationTechnologies</vt:lpstr>
      <vt:lpstr>DesalinationSites</vt:lpstr>
      <vt:lpstr>CompletionsPadOutsideSystem</vt:lpstr>
      <vt:lpstr>Hydraulics</vt:lpstr>
      <vt:lpstr>Economics</vt:lpstr>
      <vt:lpstr>PadWaterQuality</vt:lpstr>
      <vt:lpstr>StorageInitialWaterQuality</vt:lpstr>
      <vt:lpstr>PadStorageInitialWaterQuality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Drouven, Markus G.</dc:creator>
  <cp:lastModifiedBy>Melody Shellman</cp:lastModifiedBy>
  <dcterms:created xsi:type="dcterms:W3CDTF">2021-03-26T14:51:49Z</dcterms:created>
  <dcterms:modified xsi:type="dcterms:W3CDTF">2022-12-27T21:00:13Z</dcterms:modified>
</cp:coreProperties>
</file>