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F4E97D2F-F37A-4A93-93FE-4990DFC5219C}" xr6:coauthVersionLast="47" xr6:coauthVersionMax="47" xr10:uidLastSave="{00000000-0000-0000-0000-000000000000}"/>
  <bookViews>
    <workbookView xWindow="14295" yWindow="-18120" windowWidth="29040" windowHeight="17640" tabRatio="834" firstSheet="21" activeTab="27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FRA" sheetId="116" r:id="rId28"/>
    <sheet name="RCA" sheetId="83" r:id="rId29"/>
    <sheet name="RSA" sheetId="96" r:id="rId30"/>
    <sheet name="SCA" sheetId="97" r:id="rId31"/>
    <sheet name="RNA" sheetId="62" r:id="rId32"/>
    <sheet name="PCT" sheetId="42" r:id="rId33"/>
    <sheet name="FCT" sheetId="70" r:id="rId34"/>
    <sheet name="PKT" sheetId="43" r:id="rId35"/>
    <sheet name="CKT" sheetId="44" r:id="rId36"/>
    <sheet name="CCT" sheetId="74" r:id="rId37"/>
    <sheet name="CST" sheetId="64" r:id="rId38"/>
    <sheet name="CompletionsDemand" sheetId="8" r:id="rId39"/>
    <sheet name="PadRates" sheetId="65" r:id="rId40"/>
    <sheet name="FlowbackRates" sheetId="75" r:id="rId41"/>
    <sheet name="InitialPipelineCapacity" sheetId="66" r:id="rId42"/>
    <sheet name="InitialDisposalCapacity" sheetId="46" r:id="rId43"/>
    <sheet name="InitialStorageCapacity" sheetId="80" r:id="rId44"/>
    <sheet name="InitialTreatmentCapacity" sheetId="67" r:id="rId45"/>
    <sheet name="FreshwaterSourcingAvailability" sheetId="47" r:id="rId46"/>
    <sheet name="CompletionsPadStorage" sheetId="72" r:id="rId47"/>
    <sheet name="PadOffloadingCapacity" sheetId="48" r:id="rId48"/>
    <sheet name="NodeCapacities" sheetId="107" r:id="rId49"/>
    <sheet name="DisposalOperatingCapacity" sheetId="111" r:id="rId50"/>
    <sheet name="DisposalOperationalCost" sheetId="49" r:id="rId51"/>
    <sheet name="TreatmentOperationalCost" sheetId="68" r:id="rId52"/>
    <sheet name="ReuseOperationalCost" sheetId="50" r:id="rId53"/>
    <sheet name="PipelineOperationalCost" sheetId="69" r:id="rId54"/>
    <sheet name="FreshSourcingCost" sheetId="52" r:id="rId55"/>
    <sheet name="TruckingHourlyCost" sheetId="71" r:id="rId56"/>
    <sheet name="TruckingTime" sheetId="7" r:id="rId57"/>
    <sheet name="DisposalExpansionCost" sheetId="90" r:id="rId58"/>
    <sheet name="DisposalCapacityIncrements" sheetId="79" r:id="rId59"/>
    <sheet name="StorageExpansionCost" sheetId="91" r:id="rId60"/>
    <sheet name="StorageCapacityIncrements" sheetId="81" r:id="rId61"/>
    <sheet name="TreatmentExpansionCost" sheetId="92" r:id="rId62"/>
    <sheet name="TreatmentCapacityIncrements" sheetId="87" r:id="rId63"/>
    <sheet name="PipelineCapexDistanceBased" sheetId="89" r:id="rId64"/>
    <sheet name="PipelineExpansionDistance" sheetId="103" r:id="rId65"/>
    <sheet name="PipelineCapexCapacityBased" sheetId="101" r:id="rId66"/>
    <sheet name="PipelineCapacityIncrements" sheetId="100" r:id="rId67"/>
    <sheet name="PipelineDiameterValues" sheetId="93" r:id="rId68"/>
    <sheet name="TreatmentEfficiency" sheetId="85" r:id="rId69"/>
    <sheet name="TreatmentMaxQuality" sheetId="115" r:id="rId70"/>
    <sheet name="DesalinationTechnologies" sheetId="112" r:id="rId71"/>
    <sheet name="DesalinationSites" sheetId="114" r:id="rId72"/>
    <sheet name="CompletionsPadOutsideSystem" sheetId="113" r:id="rId73"/>
    <sheet name="Hydraulics" sheetId="95" r:id="rId74"/>
    <sheet name="Economics" sheetId="99" r:id="rId75"/>
    <sheet name="PadWaterQuality" sheetId="104" r:id="rId76"/>
    <sheet name="StorageInitialWaterQuality" sheetId="105" r:id="rId77"/>
    <sheet name="PadStorageInitialWaterQuality" sheetId="106" r:id="rId78"/>
  </sheets>
  <definedNames>
    <definedName name="_xlnm._FilterDatabase" localSheetId="64" hidden="1">#REF!</definedName>
    <definedName name="_xlnm.Extract" localSheetId="6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<sst xmlns="http://schemas.openxmlformats.org/spreadsheetml/2006/main" count="3682" uniqueCount="290">
  <si>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</si>
  <si>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</si>
  <si>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</si>
  <si>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</si>
  <si>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</si>
  <si>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</si>
  <si>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</si>
  <si>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</si>
  <si>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</si>
  <si>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</si>
  <si>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</si>
  <si>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</si>
  <si>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</si>
  <si>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</si>
  <si>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</si>
  <si>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</si>
  <si>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</si>
  <si>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</si>
  <si>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</si>
  <si>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</si>
  <si>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</si>
  <si>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</si>
  <si>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</si>
  <si>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</si>
  <si>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</si>
  <si>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</si>
  <si>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</si>
  <si>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</si>
  <si>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</si>
  <si>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</si>
  <si>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</si>
  <si>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</si>
  <si>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</si>
  <si>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</si>
  <si>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</si>
  <si>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</si>
  <si>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</si>
  <si>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</si>
  <si>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</si>
  <si>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</si>
  <si>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</si>
  <si>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</si>
  <si>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</si>
  <si>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</si>
  <si>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</si>
  <si>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</si>
  <si>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</si>
  <si>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</si>
  <si>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</si>
  <si>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</si>
  <si>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</si>
  <si>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</si>
  <si>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</si>
  <si>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</si>
  <si>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</si>
  <si>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</si>
  <si>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</si>
  <si>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</si>
  <si>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</si>
  <si>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</si>
  <si>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</si>
  <si>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</si>
  <si>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</si>
  <si>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</si>
  <si>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</si>
  <si>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</si>
  <si>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</si>
  <si>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</si>
  <si>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</si>
  <si>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</si>
  <si>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</si>
  <si>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</si>
  <si>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</si>
  <si>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</si>
  <si>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</si>
  <si>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</si>
  <si>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</si>
  <si>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</si>
  <si>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</si>
  <si>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</si>
  <si>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</si>
  <si>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</si>
  <si>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</si>
  <si>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</si>
  <si>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</si>
  <si>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</si>
  <si>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</si>
  <si>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</si>
  <si>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</si>
  <si>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</si>
  <si>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</si>
  <si>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</si>
  <si>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</si>
  <si>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</si>
  <si>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</si>
  <si>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</si>
  <si>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</si>
  <si>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</si>
  <si>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</si>
  <si>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</si>
  <si>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</si>
  <si>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</si>
  <si>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</si>
  <si>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</si>
  <si>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</si>
  <si>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</si>
  <si>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</si>
  <si>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</si>
  <si>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</si>
  <si>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</si>
  <si>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</si>
  <si>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</si>
  <si>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</si>
  <si>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</si>
  <si>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</si>
  <si>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</si>
  <si>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</si>
  <si>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</si>
  <si>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</si>
  <si>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</si>
  <si>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</si>
  <si>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</si>
  <si>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</si>
  <si>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</si>
  <si>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</si>
  <si>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</si>
  <si>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</si>
  <si>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</si>
  <si>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</si>
  <si>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</si>
  <si>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</si>
  <si>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</si>
  <si>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</si>
  <si>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</si>
  <si>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</si>
  <si>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</si>
  <si>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</si>
  <si>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</si>
  <si>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</si>
  <si>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</si>
  <si>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</si>
  <si>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</si>
  <si>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</si>
  <si>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</si>
  <si>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</si>
  <si>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</si>
  <si>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</si>
  <si>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</si>
  <si>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</si>
  <si>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</si>
  <si>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</si>
  <si>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</si>
  <si>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</si>
  <si>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</si>
  <si>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</si>
  <si>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</si>
  <si>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</si>
  <si>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</si>
  <si>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</si>
  <si>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</si>
  <si>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</si>
  <si>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</si>
  <si>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</si>
  <si>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</si>
  <si>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</si>
  <si>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</si>
  <si>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</si>
  <si>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</si>
  <si>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</si>
  <si>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</si>
  <si>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</si>
  <si>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</si>
  <si>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</si>
  <si>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</si>
  <si>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</si>
  <si>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</si>
  <si>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</si>
  <si>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</si>
  <si>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</si>
  <si>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</si>
  <si>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</si>
  <si>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</si>
  <si>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</si>
  <si>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</si>
  <si>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</si>
  <si>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</si>
  <si>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</si>
  <si>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</si>
  <si>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</si>
  <si>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</si>
  <si>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</si>
  <si>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</si>
  <si>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</si>
  <si>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</si>
  <si>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</si>
  <si>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</si>
  <si>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</si>
  <si>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</si>
  <si>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</si>
  <si>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</si>
  <si>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</si>
  <si>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</si>
  <si>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</si>
  <si>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</si>
  <si>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</si>
  <si>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</si>
  <si>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</si>
  <si>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</si>
  <si>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</si>
  <si>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</si>
  <si>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</si>
  <si>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</si>
  <si>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</si>
  <si>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</si>
  <si>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</si>
  <si>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</si>
  <si>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</si>
  <si>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</si>
  <si>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</si>
  <si>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</si>
  <si>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</si>
  <si>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</si>
  <si>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</si>
  <si>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</si>
  <si>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</si>
  <si>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</si>
  <si>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</si>
  <si>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</si>
  <si>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</si>
  <si>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</si>
  <si>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</si>
  <si>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</si>
  <si>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</si>
  <si>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</si>
  <si>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</si>
  <si>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</si>
  <si>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</si>
  <si>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</si>
  <si>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</si>
  <si>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</si>
  <si>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</si>
  <si>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</si>
  <si>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</si>
  <si>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</si>
  <si>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</si>
  <si>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</si>
  <si>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</si>
  <si>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</si>
  <si>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</si>
  <si>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</si>
  <si>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</si>
  <si>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</si>
  <si>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</si>
  <si>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</si>
  <si>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</si>
  <si>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</si>
  <si>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</si>
  <si>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</si>
  <si>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</si>
  <si>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</si>
  <si>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</si>
  <si>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</si>
  <si>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</si>
  <si>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</si>
  <si>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</si>
  <si>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</si>
  <si>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</si>
  <si>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</si>
  <si>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</si>
  <si>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</si>
  <si>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</si>
  <si>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</si>
  <si>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</si>
  <si>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</si>
  <si>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</si>
  <si>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</si>
  <si>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</si>
  <si>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</si>
  <si>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</si>
  <si>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</si>
  <si>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</si>
  <si>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</si>
  <si>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</si>
  <si>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>FF</t>
  </si>
  <si>
    <t>HDH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</si>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</sst>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3" borderId="36" xfId="0" applyFont="1" applyFill="1" applyBorder="1" applyAlignment="1">
      <alignment horizontal="center"/>
    </xf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9" fontId="1" fillId="0" borderId="0" xfId="3" applyFont="1"/>
    <xf numFmtId="43" fontId="1" fillId="0" borderId="0" xfId="2" applyFont="1"/>
    <xf numFmtId="0" fontId="3" fillId="2" borderId="4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microsoft.com/office/2017/10/relationships/person" Target="persons/perso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L5" sqref="L5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7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13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11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8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9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10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49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14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12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15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16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17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18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19</v>
      </c>
      <c r="D21" s="19"/>
      <c r="E21" s="19"/>
      <c r="F21" s="21" t="s">
        <v>20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21</v>
      </c>
      <c r="D23" s="19"/>
      <c r="E23" s="19"/>
      <c r="F23" s="19" t="s">
        <v>24</v>
      </c>
      <c r="G23" s="19"/>
      <c r="H23" s="19"/>
      <c r="I23" s="19"/>
      <c r="J23" s="19"/>
      <c r="K23" s="20"/>
    </row>
    <row r="24" spans="2:13" x14ac:dyDescent="0.3">
      <c r="B24" s="17"/>
      <c r="C24" s="22" t="s">
        <v>22</v>
      </c>
      <c r="D24" s="19"/>
      <c r="E24" s="19"/>
      <c r="F24" s="19" t="s">
        <v>25</v>
      </c>
      <c r="G24" s="19"/>
      <c r="H24" s="19"/>
      <c r="I24" s="19"/>
      <c r="J24" s="19"/>
      <c r="K24" s="20"/>
    </row>
    <row r="25" spans="2:13" x14ac:dyDescent="0.3">
      <c r="B25" s="17"/>
      <c r="C25" s="22" t="s">
        <v>23</v>
      </c>
      <c r="D25" s="19"/>
      <c r="E25" s="19"/>
      <c r="F25" s="19" t="s">
        <v>26</v>
      </c>
      <c r="G25" s="19"/>
      <c r="H25" s="19"/>
      <c r="I25" s="19"/>
      <c r="J25" s="19"/>
      <c r="K25" s="20"/>
    </row>
    <row r="26" spans="2:13" x14ac:dyDescent="0.3">
      <c r="B26" s="17"/>
      <c r="C26" s="22" t="s">
        <v>27</v>
      </c>
      <c r="D26" s="19"/>
      <c r="E26" s="19"/>
      <c r="F26" s="19" t="s">
        <v>28</v>
      </c>
      <c r="G26" s="19"/>
      <c r="H26" s="19"/>
      <c r="I26" s="19"/>
      <c r="J26" s="19"/>
      <c r="K26" s="20"/>
    </row>
    <row r="27" spans="2:13" x14ac:dyDescent="0.3">
      <c r="B27" s="17"/>
      <c r="C27" s="22" t="s">
        <v>29</v>
      </c>
      <c r="D27" s="19"/>
      <c r="E27" s="19"/>
      <c r="F27" s="19" t="s">
        <v>30</v>
      </c>
      <c r="G27" s="19"/>
      <c r="H27" s="19"/>
      <c r="I27" s="19"/>
      <c r="J27" s="19"/>
      <c r="K27" s="20"/>
    </row>
    <row r="28" spans="2:13" x14ac:dyDescent="0.3">
      <c r="B28" s="17"/>
      <c r="C28" s="22" t="s">
        <v>31</v>
      </c>
      <c r="D28" s="19"/>
      <c r="E28" s="19"/>
      <c r="F28" s="19" t="s">
        <v>34</v>
      </c>
      <c r="G28" s="19"/>
      <c r="H28" s="19"/>
      <c r="I28" s="19"/>
      <c r="J28" s="19"/>
      <c r="K28" s="20"/>
    </row>
    <row r="29" spans="2:13" x14ac:dyDescent="0.3">
      <c r="B29" s="17"/>
      <c r="C29" s="22" t="s">
        <v>32</v>
      </c>
      <c r="D29" s="19"/>
      <c r="E29" s="19"/>
      <c r="F29" s="19" t="s">
        <v>33</v>
      </c>
      <c r="G29" s="19"/>
      <c r="H29" s="19"/>
      <c r="I29" s="19"/>
      <c r="J29" s="19"/>
      <c r="K29" s="20"/>
    </row>
    <row r="30" spans="2:13" x14ac:dyDescent="0.3">
      <c r="B30" s="17"/>
      <c r="C30" s="22" t="s">
        <v>35</v>
      </c>
      <c r="D30" s="19"/>
      <c r="E30" s="19"/>
      <c r="F30" s="19" t="s">
        <v>36</v>
      </c>
      <c r="G30" s="19"/>
      <c r="H30" s="19"/>
      <c r="I30" s="19"/>
      <c r="J30" s="19"/>
      <c r="K30" s="20"/>
    </row>
    <row r="31" spans="2:13" x14ac:dyDescent="0.3">
      <c r="B31" s="17"/>
      <c r="C31" s="22" t="s">
        <v>37</v>
      </c>
      <c r="D31" s="19"/>
      <c r="E31" s="19"/>
      <c r="F31" s="19" t="s">
        <v>38</v>
      </c>
      <c r="G31" s="19"/>
      <c r="H31" s="19"/>
      <c r="I31" s="19"/>
      <c r="J31" s="19"/>
      <c r="K31" s="20"/>
      <c r="M31" s="26" t="s">
        <v>50</v>
      </c>
    </row>
    <row r="32" spans="2:13" x14ac:dyDescent="0.3">
      <c r="B32" s="17"/>
      <c r="C32" s="22" t="s">
        <v>40</v>
      </c>
      <c r="D32" s="19"/>
      <c r="E32" s="19"/>
      <c r="F32" s="19" t="s">
        <v>42</v>
      </c>
      <c r="G32" s="19"/>
      <c r="H32" s="19"/>
      <c r="I32" s="19"/>
      <c r="J32" s="19"/>
      <c r="K32" s="20"/>
    </row>
    <row r="33" spans="2:11" x14ac:dyDescent="0.3">
      <c r="B33" s="17"/>
      <c r="C33" s="22" t="s">
        <v>39</v>
      </c>
      <c r="D33" s="19"/>
      <c r="E33" s="19"/>
      <c r="F33" s="19" t="s">
        <v>41</v>
      </c>
      <c r="G33" s="19"/>
      <c r="H33" s="19"/>
      <c r="I33" s="19"/>
      <c r="J33" s="19"/>
      <c r="K33" s="20"/>
    </row>
    <row r="34" spans="2:11" x14ac:dyDescent="0.3">
      <c r="B34" s="17"/>
      <c r="C34" s="22" t="s">
        <v>43</v>
      </c>
      <c r="D34" s="19"/>
      <c r="E34" s="19"/>
      <c r="F34" s="19" t="s">
        <v>44</v>
      </c>
      <c r="G34" s="19"/>
      <c r="H34" s="19"/>
      <c r="I34" s="19"/>
      <c r="J34" s="19"/>
      <c r="K34" s="20"/>
    </row>
    <row r="35" spans="2:11" x14ac:dyDescent="0.3">
      <c r="B35" s="17"/>
      <c r="C35" s="22" t="s">
        <v>45</v>
      </c>
      <c r="D35" s="19"/>
      <c r="E35" s="19"/>
      <c r="F35" s="19" t="s">
        <v>47</v>
      </c>
      <c r="G35" s="19"/>
      <c r="H35" s="19"/>
      <c r="I35" s="19"/>
      <c r="J35" s="19"/>
      <c r="K35" s="20"/>
    </row>
    <row r="36" spans="2:11" x14ac:dyDescent="0.3">
      <c r="B36" s="17"/>
      <c r="C36" s="22" t="s">
        <v>46</v>
      </c>
      <c r="D36" s="19"/>
      <c r="E36" s="19"/>
      <c r="F36" s="19" t="s">
        <v>48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H30" sqref="H3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4" t="s">
        <v>79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4" t="s">
        <v>281</v>
      </c>
    </row>
    <row r="3" spans="1:16" x14ac:dyDescent="0.3">
      <c r="A3" s="4" t="s">
        <v>282</v>
      </c>
      <c r="N3" s="13"/>
      <c r="O3" s="13"/>
      <c r="P3" s="13"/>
    </row>
    <row r="4" spans="1:16" x14ac:dyDescent="0.3">
      <c r="A4" s="4" t="s">
        <v>283</v>
      </c>
    </row>
    <row r="5" spans="1:16" x14ac:dyDescent="0.3">
      <c r="A5" s="4" t="s">
        <v>284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72</v>
      </c>
    </row>
    <row r="2" spans="1:16" x14ac:dyDescent="0.3">
      <c r="A2" s="4" t="s">
        <v>131</v>
      </c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73</v>
      </c>
    </row>
    <row r="2" spans="1:16" x14ac:dyDescent="0.3">
      <c r="A2" s="4" t="s">
        <v>132</v>
      </c>
    </row>
    <row r="3" spans="1:16" x14ac:dyDescent="0.3">
      <c r="A3" s="4" t="s">
        <v>80</v>
      </c>
      <c r="N3" s="13"/>
      <c r="O3" s="13"/>
      <c r="P3" s="13"/>
    </row>
    <row r="4" spans="1:16" x14ac:dyDescent="0.3">
      <c r="A4" s="4" t="s">
        <v>81</v>
      </c>
    </row>
    <row r="5" spans="1:16" x14ac:dyDescent="0.3">
      <c r="A5" s="4" t="s">
        <v>82</v>
      </c>
    </row>
    <row r="6" spans="1:16" x14ac:dyDescent="0.3">
      <c r="A6" s="4" t="s">
        <v>83</v>
      </c>
    </row>
    <row r="7" spans="1:16" x14ac:dyDescent="0.3">
      <c r="A7" s="4" t="s">
        <v>84</v>
      </c>
    </row>
    <row r="8" spans="1:16" x14ac:dyDescent="0.3">
      <c r="A8" s="4" t="s">
        <v>85</v>
      </c>
    </row>
    <row r="9" spans="1:16" x14ac:dyDescent="0.3">
      <c r="A9" s="4" t="s">
        <v>86</v>
      </c>
    </row>
    <row r="10" spans="1:16" x14ac:dyDescent="0.3">
      <c r="A10" s="4" t="s">
        <v>133</v>
      </c>
    </row>
    <row r="11" spans="1:16" x14ac:dyDescent="0.3">
      <c r="A11" s="4" t="s">
        <v>134</v>
      </c>
    </row>
    <row r="12" spans="1:16" x14ac:dyDescent="0.3">
      <c r="A12" s="4" t="s">
        <v>135</v>
      </c>
    </row>
    <row r="13" spans="1:16" x14ac:dyDescent="0.3">
      <c r="A13" s="4" t="s">
        <v>136</v>
      </c>
    </row>
    <row r="14" spans="1:16" x14ac:dyDescent="0.3">
      <c r="A14" s="4" t="s">
        <v>137</v>
      </c>
    </row>
    <row r="15" spans="1:16" x14ac:dyDescent="0.3">
      <c r="A15" s="4" t="s">
        <v>138</v>
      </c>
    </row>
    <row r="16" spans="1:16" x14ac:dyDescent="0.3">
      <c r="A16" s="4" t="s">
        <v>139</v>
      </c>
    </row>
    <row r="17" spans="1:1" x14ac:dyDescent="0.3">
      <c r="A17" s="4" t="s">
        <v>140</v>
      </c>
    </row>
    <row r="18" spans="1:1" x14ac:dyDescent="0.3">
      <c r="A18" s="4" t="s">
        <v>141</v>
      </c>
    </row>
    <row r="19" spans="1:1" x14ac:dyDescent="0.3">
      <c r="A19" s="4" t="s">
        <v>142</v>
      </c>
    </row>
    <row r="20" spans="1:1" x14ac:dyDescent="0.3">
      <c r="A20" s="4" t="s">
        <v>143</v>
      </c>
    </row>
    <row r="21" spans="1:1" x14ac:dyDescent="0.3">
      <c r="A21" s="4" t="s">
        <v>144</v>
      </c>
    </row>
    <row r="22" spans="1:1" x14ac:dyDescent="0.3">
      <c r="A22" s="4" t="s">
        <v>145</v>
      </c>
    </row>
    <row r="23" spans="1:1" x14ac:dyDescent="0.3">
      <c r="A23" s="4" t="s">
        <v>146</v>
      </c>
    </row>
    <row r="24" spans="1:1" x14ac:dyDescent="0.3">
      <c r="A24" s="4" t="s">
        <v>147</v>
      </c>
    </row>
    <row r="25" spans="1:1" x14ac:dyDescent="0.3">
      <c r="A25" s="4" t="s">
        <v>148</v>
      </c>
    </row>
    <row r="26" spans="1:1" x14ac:dyDescent="0.3">
      <c r="A26" s="4" t="s">
        <v>149</v>
      </c>
    </row>
    <row r="27" spans="1:1" x14ac:dyDescent="0.3">
      <c r="A27" s="4" t="s">
        <v>150</v>
      </c>
    </row>
    <row r="28" spans="1:1" x14ac:dyDescent="0.3">
      <c r="A28" s="4" t="s">
        <v>151</v>
      </c>
    </row>
    <row r="29" spans="1:1" x14ac:dyDescent="0.3">
      <c r="A29" s="4" t="s">
        <v>152</v>
      </c>
    </row>
    <row r="30" spans="1:1" x14ac:dyDescent="0.3">
      <c r="A30" s="4" t="s">
        <v>153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88</v>
      </c>
    </row>
    <row r="2" spans="1:1" x14ac:dyDescent="0.3">
      <c r="A2" s="4" t="s">
        <v>87</v>
      </c>
    </row>
    <row r="3" spans="1:1" x14ac:dyDescent="0.3">
      <c r="A3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90</v>
      </c>
    </row>
    <row r="2" spans="1:1" x14ac:dyDescent="0.3">
      <c r="A2" s="4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210</v>
      </c>
    </row>
    <row r="2" spans="1:1" x14ac:dyDescent="0.3">
      <c r="A2" s="4" t="s">
        <v>211</v>
      </c>
    </row>
    <row r="3" spans="1:1" x14ac:dyDescent="0.3">
      <c r="A3" s="4"/>
    </row>
    <row r="4" spans="1:1" x14ac:dyDescent="0.3">
      <c r="A4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91</v>
      </c>
    </row>
    <row r="2" spans="1:1" x14ac:dyDescent="0.3">
      <c r="A2" s="4" t="s">
        <v>92</v>
      </c>
    </row>
    <row r="3" spans="1:1" x14ac:dyDescent="0.3">
      <c r="A3" s="4"/>
    </row>
    <row r="4" spans="1:1" x14ac:dyDescent="0.3">
      <c r="A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93</v>
      </c>
    </row>
    <row r="2" spans="1:30" s="8" customFormat="1" x14ac:dyDescent="0.3">
      <c r="A2" s="6" t="s">
        <v>213</v>
      </c>
      <c r="B2" s="7" t="s">
        <v>132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133</v>
      </c>
      <c r="K2" s="7" t="s">
        <v>134</v>
      </c>
      <c r="L2" s="7" t="s">
        <v>135</v>
      </c>
      <c r="M2" s="7" t="s">
        <v>136</v>
      </c>
      <c r="N2" s="7" t="s">
        <v>137</v>
      </c>
      <c r="O2" s="7" t="s">
        <v>138</v>
      </c>
      <c r="P2" s="7" t="s">
        <v>139</v>
      </c>
      <c r="Q2" s="7" t="s">
        <v>140</v>
      </c>
      <c r="R2" s="7" t="s">
        <v>141</v>
      </c>
      <c r="S2" s="7" t="s">
        <v>142</v>
      </c>
      <c r="T2" s="7" t="s">
        <v>143</v>
      </c>
      <c r="U2" s="7" t="s">
        <v>144</v>
      </c>
      <c r="V2" s="7" t="s">
        <v>145</v>
      </c>
      <c r="W2" s="7" t="s">
        <v>146</v>
      </c>
      <c r="X2" s="7" t="s">
        <v>147</v>
      </c>
      <c r="Y2" s="7" t="s">
        <v>148</v>
      </c>
      <c r="Z2" s="7" t="s">
        <v>149</v>
      </c>
      <c r="AA2" s="7" t="s">
        <v>150</v>
      </c>
      <c r="AB2" s="7" t="s">
        <v>151</v>
      </c>
      <c r="AC2" s="7" t="s">
        <v>152</v>
      </c>
      <c r="AD2" s="27" t="s">
        <v>153</v>
      </c>
    </row>
    <row r="3" spans="1:30" s="8" customFormat="1" x14ac:dyDescent="0.3">
      <c r="A3" s="28" t="s">
        <v>112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3">
      <c r="A4" s="28" t="s">
        <v>3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3">
      <c r="A5" s="28" t="s">
        <v>4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3">
      <c r="A6" s="28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3">
      <c r="A7" s="28" t="s">
        <v>105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s="8" customFormat="1" x14ac:dyDescent="0.3">
      <c r="A8" s="28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s="8" customFormat="1" x14ac:dyDescent="0.3">
      <c r="A9" s="28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s="8" customFormat="1" x14ac:dyDescent="0.3">
      <c r="A10" s="28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s="8" customFormat="1" x14ac:dyDescent="0.3">
      <c r="A11" s="28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9"/>
      <c r="AD11" s="31"/>
    </row>
    <row r="12" spans="1:30" s="8" customFormat="1" x14ac:dyDescent="0.3">
      <c r="A12" s="28" t="s">
        <v>110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s="8" customFormat="1" x14ac:dyDescent="0.3">
      <c r="A13" s="28" t="s">
        <v>111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9"/>
      <c r="AD13" s="31"/>
    </row>
    <row r="14" spans="1:30" s="8" customFormat="1" x14ac:dyDescent="0.3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9"/>
      <c r="AD14" s="31"/>
    </row>
    <row r="15" spans="1:30" s="8" customFormat="1" x14ac:dyDescent="0.3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9"/>
      <c r="AD15" s="31"/>
    </row>
    <row r="16" spans="1:30" s="8" customFormat="1" x14ac:dyDescent="0.3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</v>
      </c>
      <c r="AC16" s="9"/>
      <c r="AD16" s="31"/>
    </row>
    <row r="17" spans="1:30" ht="16.2" thickBot="1" x14ac:dyDescent="0.35">
      <c r="A17" s="29" t="s">
        <v>116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>
        <v>1</v>
      </c>
      <c r="Z17" s="10"/>
      <c r="AA17" s="10"/>
      <c r="AB17" s="10"/>
      <c r="AC17" s="10"/>
      <c r="AD17" s="1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94</v>
      </c>
    </row>
    <row r="2" spans="1:30" s="8" customFormat="1" x14ac:dyDescent="0.3">
      <c r="A2" s="6" t="s">
        <v>215</v>
      </c>
      <c r="B2" s="7" t="s">
        <v>132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133</v>
      </c>
      <c r="K2" s="7" t="s">
        <v>134</v>
      </c>
      <c r="L2" s="7" t="s">
        <v>135</v>
      </c>
      <c r="M2" s="7" t="s">
        <v>136</v>
      </c>
      <c r="N2" s="7" t="s">
        <v>137</v>
      </c>
      <c r="O2" s="7" t="s">
        <v>138</v>
      </c>
      <c r="P2" s="7" t="s">
        <v>139</v>
      </c>
      <c r="Q2" s="7" t="s">
        <v>140</v>
      </c>
      <c r="R2" s="7" t="s">
        <v>141</v>
      </c>
      <c r="S2" s="7" t="s">
        <v>142</v>
      </c>
      <c r="T2" s="7" t="s">
        <v>143</v>
      </c>
      <c r="U2" s="7" t="s">
        <v>144</v>
      </c>
      <c r="V2" s="7" t="s">
        <v>145</v>
      </c>
      <c r="W2" s="7" t="s">
        <v>146</v>
      </c>
      <c r="X2" s="7" t="s">
        <v>147</v>
      </c>
      <c r="Y2" s="7" t="s">
        <v>148</v>
      </c>
      <c r="Z2" s="7" t="s">
        <v>149</v>
      </c>
      <c r="AA2" s="7" t="s">
        <v>150</v>
      </c>
      <c r="AB2" s="7" t="s">
        <v>151</v>
      </c>
      <c r="AC2" s="7" t="s">
        <v>152</v>
      </c>
      <c r="AD2" s="27" t="s">
        <v>153</v>
      </c>
    </row>
    <row r="3" spans="1:30" s="8" customFormat="1" x14ac:dyDescent="0.3">
      <c r="A3" s="28" t="s">
        <v>5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2"/>
      <c r="AD3" s="34"/>
    </row>
    <row r="4" spans="1:30" s="8" customFormat="1" x14ac:dyDescent="0.3">
      <c r="A4" s="28" t="s">
        <v>117</v>
      </c>
      <c r="B4" s="9"/>
      <c r="C4" s="9"/>
      <c r="D4" s="9"/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32"/>
      <c r="AA4" s="32"/>
      <c r="AB4" s="32"/>
      <c r="AC4" s="32"/>
      <c r="AD4" s="34"/>
    </row>
    <row r="5" spans="1:30" s="8" customFormat="1" x14ac:dyDescent="0.3">
      <c r="A5" s="28" t="s">
        <v>118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>
        <v>1</v>
      </c>
      <c r="S5" s="9"/>
      <c r="T5" s="9"/>
      <c r="U5" s="9"/>
      <c r="V5" s="9"/>
      <c r="W5" s="9"/>
      <c r="X5" s="9"/>
      <c r="Y5" s="9"/>
      <c r="Z5" s="32"/>
      <c r="AA5" s="32"/>
      <c r="AB5" s="32"/>
      <c r="AC5" s="32"/>
      <c r="AD5" s="34"/>
    </row>
    <row r="6" spans="1:30" ht="16.2" thickBot="1" x14ac:dyDescent="0.35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33"/>
      <c r="AA6" s="33"/>
      <c r="AB6" s="33"/>
      <c r="AC6" s="33"/>
      <c r="AD6" s="35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102</v>
      </c>
    </row>
    <row r="2" spans="1:5" s="8" customFormat="1" x14ac:dyDescent="0.3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3">
      <c r="A3" s="28" t="s">
        <v>5</v>
      </c>
      <c r="B3" s="9"/>
      <c r="C3" s="9"/>
      <c r="D3" s="9"/>
      <c r="E3" s="31"/>
    </row>
    <row r="4" spans="1:5" x14ac:dyDescent="0.3">
      <c r="A4" s="28" t="s">
        <v>117</v>
      </c>
      <c r="B4" s="9"/>
      <c r="C4" s="9"/>
      <c r="D4" s="9"/>
      <c r="E4" s="31"/>
    </row>
    <row r="5" spans="1:5" x14ac:dyDescent="0.3">
      <c r="A5" s="28" t="s">
        <v>118</v>
      </c>
      <c r="B5" s="9"/>
      <c r="C5" s="9"/>
      <c r="D5" s="9"/>
      <c r="E5" s="31"/>
    </row>
    <row r="6" spans="1:5" ht="16.2" thickBot="1" x14ac:dyDescent="0.35">
      <c r="A6" s="29" t="s">
        <v>119</v>
      </c>
      <c r="B6" s="10"/>
      <c r="C6" s="10"/>
      <c r="D6" s="10"/>
      <c r="E6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topLeftCell="A6"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95</v>
      </c>
    </row>
    <row r="2" spans="1:30" s="8" customFormat="1" x14ac:dyDescent="0.3">
      <c r="A2" s="6" t="s">
        <v>220</v>
      </c>
      <c r="B2" s="7" t="s">
        <v>132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133</v>
      </c>
      <c r="K2" s="7" t="s">
        <v>134</v>
      </c>
      <c r="L2" s="7" t="s">
        <v>135</v>
      </c>
      <c r="M2" s="7" t="s">
        <v>136</v>
      </c>
      <c r="N2" s="7" t="s">
        <v>137</v>
      </c>
      <c r="O2" s="7" t="s">
        <v>138</v>
      </c>
      <c r="P2" s="7" t="s">
        <v>139</v>
      </c>
      <c r="Q2" s="7" t="s">
        <v>140</v>
      </c>
      <c r="R2" s="7" t="s">
        <v>141</v>
      </c>
      <c r="S2" s="7" t="s">
        <v>142</v>
      </c>
      <c r="T2" s="7" t="s">
        <v>143</v>
      </c>
      <c r="U2" s="7" t="s">
        <v>144</v>
      </c>
      <c r="V2" s="7" t="s">
        <v>145</v>
      </c>
      <c r="W2" s="7" t="s">
        <v>146</v>
      </c>
      <c r="X2" s="7" t="s">
        <v>147</v>
      </c>
      <c r="Y2" s="7" t="s">
        <v>148</v>
      </c>
      <c r="Z2" s="7" t="s">
        <v>149</v>
      </c>
      <c r="AA2" s="7" t="s">
        <v>150</v>
      </c>
      <c r="AB2" s="7" t="s">
        <v>151</v>
      </c>
      <c r="AC2" s="7" t="s">
        <v>152</v>
      </c>
      <c r="AD2" s="27" t="s">
        <v>153</v>
      </c>
    </row>
    <row r="3" spans="1:30" s="8" customFormat="1" x14ac:dyDescent="0.3">
      <c r="A3" s="28" t="s">
        <v>132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31"/>
    </row>
    <row r="4" spans="1:30" s="8" customFormat="1" x14ac:dyDescent="0.3">
      <c r="A4" s="28" t="s">
        <v>80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31"/>
    </row>
    <row r="5" spans="1:30" s="8" customFormat="1" x14ac:dyDescent="0.3">
      <c r="A5" s="28" t="s">
        <v>81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31"/>
    </row>
    <row r="6" spans="1:30" s="8" customFormat="1" x14ac:dyDescent="0.3">
      <c r="A6" s="28" t="s">
        <v>82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31"/>
    </row>
    <row r="7" spans="1:30" s="8" customFormat="1" x14ac:dyDescent="0.3">
      <c r="A7" s="28" t="s">
        <v>83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31"/>
    </row>
    <row r="8" spans="1:30" x14ac:dyDescent="0.3">
      <c r="A8" s="28" t="s">
        <v>84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31"/>
    </row>
    <row r="9" spans="1:30" x14ac:dyDescent="0.3">
      <c r="A9" s="28" t="s">
        <v>85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31"/>
    </row>
    <row r="10" spans="1:30" x14ac:dyDescent="0.3">
      <c r="A10" s="28" t="s">
        <v>86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1"/>
    </row>
    <row r="11" spans="1:30" x14ac:dyDescent="0.3">
      <c r="A11" s="28" t="s">
        <v>133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31"/>
    </row>
    <row r="12" spans="1:30" x14ac:dyDescent="0.3">
      <c r="A12" s="28" t="s">
        <v>134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>
        <v>1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31"/>
    </row>
    <row r="13" spans="1:30" x14ac:dyDescent="0.3">
      <c r="A13" s="28" t="s">
        <v>135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31"/>
    </row>
    <row r="14" spans="1:30" x14ac:dyDescent="0.3">
      <c r="A14" s="28" t="s">
        <v>136</v>
      </c>
      <c r="B14" s="9"/>
      <c r="C14" s="9"/>
      <c r="D14" s="9"/>
      <c r="E14" s="9"/>
      <c r="F14" s="9"/>
      <c r="G14" s="9"/>
      <c r="H14" s="9"/>
      <c r="I14" s="9"/>
      <c r="J14" s="9"/>
      <c r="K14" s="9">
        <v>1</v>
      </c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31"/>
    </row>
    <row r="15" spans="1:30" x14ac:dyDescent="0.3">
      <c r="A15" s="28" t="s">
        <v>137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31"/>
    </row>
    <row r="16" spans="1:30" x14ac:dyDescent="0.3">
      <c r="A16" s="28" t="s">
        <v>138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31">
        <v>1</v>
      </c>
    </row>
    <row r="17" spans="1:30" x14ac:dyDescent="0.3">
      <c r="A17" s="28" t="s">
        <v>139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31">
        <v>1</v>
      </c>
    </row>
    <row r="18" spans="1:30" x14ac:dyDescent="0.3">
      <c r="A18" s="28" t="s">
        <v>140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31"/>
    </row>
    <row r="19" spans="1:30" x14ac:dyDescent="0.3">
      <c r="A19" s="28" t="s">
        <v>141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31"/>
    </row>
    <row r="20" spans="1:30" x14ac:dyDescent="0.3">
      <c r="A20" s="28" t="s">
        <v>142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9"/>
      <c r="AD20" s="31"/>
    </row>
    <row r="21" spans="1:30" x14ac:dyDescent="0.3">
      <c r="A21" s="28" t="s">
        <v>143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9"/>
      <c r="AD21" s="31"/>
    </row>
    <row r="22" spans="1:30" x14ac:dyDescent="0.3">
      <c r="A22" s="28" t="s">
        <v>144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9"/>
      <c r="AD22" s="31">
        <v>1</v>
      </c>
    </row>
    <row r="23" spans="1:30" x14ac:dyDescent="0.3">
      <c r="A23" s="28" t="s">
        <v>145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9"/>
      <c r="AD23" s="31"/>
    </row>
    <row r="24" spans="1:30" x14ac:dyDescent="0.3">
      <c r="A24" s="28" t="s">
        <v>146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1</v>
      </c>
      <c r="W24" s="9"/>
      <c r="X24" s="9">
        <v>1</v>
      </c>
      <c r="Y24" s="9"/>
      <c r="Z24" s="9"/>
      <c r="AA24" s="9"/>
      <c r="AB24" s="9"/>
      <c r="AC24" s="9"/>
      <c r="AD24" s="31"/>
    </row>
    <row r="25" spans="1:30" x14ac:dyDescent="0.3">
      <c r="A25" s="28" t="s">
        <v>147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9"/>
      <c r="AD25" s="31"/>
    </row>
    <row r="26" spans="1:30" x14ac:dyDescent="0.3">
      <c r="A26" s="28" t="s">
        <v>148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9"/>
      <c r="AD26" s="31"/>
    </row>
    <row r="27" spans="1:30" x14ac:dyDescent="0.3">
      <c r="A27" s="28" t="s">
        <v>149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9"/>
      <c r="AD27" s="31"/>
    </row>
    <row r="28" spans="1:30" x14ac:dyDescent="0.3">
      <c r="A28" s="28" t="s">
        <v>150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9">
        <v>1</v>
      </c>
      <c r="AD28" s="31"/>
    </row>
    <row r="29" spans="1:30" x14ac:dyDescent="0.3">
      <c r="A29" s="28" t="s">
        <v>151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9"/>
      <c r="AD29" s="31"/>
    </row>
    <row r="30" spans="1:30" x14ac:dyDescent="0.3">
      <c r="A30" s="28" t="s">
        <v>152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31"/>
    </row>
    <row r="31" spans="1:30" ht="16.2" thickBot="1" x14ac:dyDescent="0.35">
      <c r="A31" s="29" t="s">
        <v>153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1</v>
      </c>
      <c r="P31" s="10">
        <v>1</v>
      </c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0"/>
      <c r="AB31" s="10"/>
      <c r="AC31" s="10"/>
      <c r="AD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96</v>
      </c>
    </row>
    <row r="2" spans="1:5" s="8" customFormat="1" x14ac:dyDescent="0.3">
      <c r="A2" s="6" t="s">
        <v>220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3">
      <c r="A3" s="28" t="s">
        <v>132</v>
      </c>
      <c r="B3" s="9"/>
      <c r="C3" s="9"/>
      <c r="D3" s="9"/>
      <c r="E3" s="31"/>
    </row>
    <row r="4" spans="1:5" x14ac:dyDescent="0.3">
      <c r="A4" s="28" t="s">
        <v>80</v>
      </c>
      <c r="B4" s="9"/>
      <c r="C4" s="9"/>
      <c r="D4" s="9"/>
      <c r="E4" s="31"/>
    </row>
    <row r="5" spans="1:5" x14ac:dyDescent="0.3">
      <c r="A5" s="28" t="s">
        <v>81</v>
      </c>
      <c r="B5" s="9"/>
      <c r="C5" s="9"/>
      <c r="D5" s="9"/>
      <c r="E5" s="31"/>
    </row>
    <row r="6" spans="1:5" x14ac:dyDescent="0.3">
      <c r="A6" s="28" t="s">
        <v>82</v>
      </c>
      <c r="B6" s="9"/>
      <c r="C6" s="9"/>
      <c r="D6" s="9"/>
      <c r="E6" s="31"/>
    </row>
    <row r="7" spans="1:5" x14ac:dyDescent="0.3">
      <c r="A7" s="28" t="s">
        <v>83</v>
      </c>
      <c r="B7" s="9"/>
      <c r="C7" s="9"/>
      <c r="D7" s="9"/>
      <c r="E7" s="31"/>
    </row>
    <row r="8" spans="1:5" x14ac:dyDescent="0.3">
      <c r="A8" s="28" t="s">
        <v>84</v>
      </c>
      <c r="B8" s="9"/>
      <c r="C8" s="9"/>
      <c r="D8" s="9"/>
      <c r="E8" s="31"/>
    </row>
    <row r="9" spans="1:5" x14ac:dyDescent="0.3">
      <c r="A9" s="28" t="s">
        <v>85</v>
      </c>
      <c r="B9" s="9"/>
      <c r="C9" s="9"/>
      <c r="D9" s="9"/>
      <c r="E9" s="31"/>
    </row>
    <row r="10" spans="1:5" x14ac:dyDescent="0.3">
      <c r="A10" s="28" t="s">
        <v>86</v>
      </c>
      <c r="B10" s="9"/>
      <c r="C10" s="9"/>
      <c r="D10" s="9"/>
      <c r="E10" s="31"/>
    </row>
    <row r="11" spans="1:5" x14ac:dyDescent="0.3">
      <c r="A11" s="28" t="s">
        <v>133</v>
      </c>
      <c r="B11" s="9"/>
      <c r="C11" s="9"/>
      <c r="D11" s="9"/>
      <c r="E11" s="31"/>
    </row>
    <row r="12" spans="1:5" x14ac:dyDescent="0.3">
      <c r="A12" s="28" t="s">
        <v>134</v>
      </c>
      <c r="B12" s="9"/>
      <c r="C12" s="9"/>
      <c r="D12" s="9"/>
      <c r="E12" s="31"/>
    </row>
    <row r="13" spans="1:5" x14ac:dyDescent="0.3">
      <c r="A13" s="28" t="s">
        <v>135</v>
      </c>
      <c r="B13" s="9"/>
      <c r="C13" s="9"/>
      <c r="D13" s="9"/>
      <c r="E13" s="31"/>
    </row>
    <row r="14" spans="1:5" x14ac:dyDescent="0.3">
      <c r="A14" s="28" t="s">
        <v>136</v>
      </c>
      <c r="B14" s="9"/>
      <c r="C14" s="9"/>
      <c r="D14" s="9"/>
      <c r="E14" s="31"/>
    </row>
    <row r="15" spans="1:5" x14ac:dyDescent="0.3">
      <c r="A15" s="28" t="s">
        <v>137</v>
      </c>
      <c r="B15" s="9"/>
      <c r="C15" s="9"/>
      <c r="D15" s="9"/>
      <c r="E15" s="31"/>
    </row>
    <row r="16" spans="1:5" x14ac:dyDescent="0.3">
      <c r="A16" s="28" t="s">
        <v>138</v>
      </c>
      <c r="B16" s="9"/>
      <c r="C16" s="9"/>
      <c r="D16" s="9"/>
      <c r="E16" s="31"/>
    </row>
    <row r="17" spans="1:5" x14ac:dyDescent="0.3">
      <c r="A17" s="28" t="s">
        <v>139</v>
      </c>
      <c r="B17" s="9"/>
      <c r="C17" s="9"/>
      <c r="D17" s="9"/>
      <c r="E17" s="31"/>
    </row>
    <row r="18" spans="1:5" x14ac:dyDescent="0.3">
      <c r="A18" s="28" t="s">
        <v>140</v>
      </c>
      <c r="B18" s="9"/>
      <c r="C18" s="9"/>
      <c r="D18" s="9"/>
      <c r="E18" s="31"/>
    </row>
    <row r="19" spans="1:5" x14ac:dyDescent="0.3">
      <c r="A19" s="28" t="s">
        <v>141</v>
      </c>
      <c r="B19" s="9"/>
      <c r="C19" s="9"/>
      <c r="D19" s="9"/>
      <c r="E19" s="31"/>
    </row>
    <row r="20" spans="1:5" x14ac:dyDescent="0.3">
      <c r="A20" s="28" t="s">
        <v>142</v>
      </c>
      <c r="B20" s="9"/>
      <c r="C20" s="9"/>
      <c r="D20" s="9"/>
      <c r="E20" s="31"/>
    </row>
    <row r="21" spans="1:5" x14ac:dyDescent="0.3">
      <c r="A21" s="28" t="s">
        <v>143</v>
      </c>
      <c r="B21" s="9"/>
      <c r="C21" s="9"/>
      <c r="D21" s="9"/>
      <c r="E21" s="31"/>
    </row>
    <row r="22" spans="1:5" x14ac:dyDescent="0.3">
      <c r="A22" s="28" t="s">
        <v>144</v>
      </c>
      <c r="B22" s="9"/>
      <c r="C22" s="9"/>
      <c r="D22" s="9"/>
      <c r="E22" s="31"/>
    </row>
    <row r="23" spans="1:5" x14ac:dyDescent="0.3">
      <c r="A23" s="28" t="s">
        <v>145</v>
      </c>
      <c r="B23" s="9"/>
      <c r="C23" s="9"/>
      <c r="D23" s="9"/>
      <c r="E23" s="31"/>
    </row>
    <row r="24" spans="1:5" x14ac:dyDescent="0.3">
      <c r="A24" s="28" t="s">
        <v>146</v>
      </c>
      <c r="B24" s="9"/>
      <c r="C24" s="9"/>
      <c r="D24" s="9"/>
      <c r="E24" s="31"/>
    </row>
    <row r="25" spans="1:5" x14ac:dyDescent="0.3">
      <c r="A25" s="28" t="s">
        <v>147</v>
      </c>
      <c r="B25" s="9"/>
      <c r="C25" s="9"/>
      <c r="D25" s="9"/>
      <c r="E25" s="31"/>
    </row>
    <row r="26" spans="1:5" x14ac:dyDescent="0.3">
      <c r="A26" s="28" t="s">
        <v>148</v>
      </c>
      <c r="B26" s="9"/>
      <c r="C26" s="9"/>
      <c r="D26" s="9"/>
      <c r="E26" s="31"/>
    </row>
    <row r="27" spans="1:5" x14ac:dyDescent="0.3">
      <c r="A27" s="28" t="s">
        <v>149</v>
      </c>
      <c r="B27" s="9"/>
      <c r="C27" s="9"/>
      <c r="D27" s="9"/>
      <c r="E27" s="31"/>
    </row>
    <row r="28" spans="1:5" x14ac:dyDescent="0.3">
      <c r="A28" s="28" t="s">
        <v>150</v>
      </c>
      <c r="B28" s="9"/>
      <c r="C28" s="9"/>
      <c r="D28" s="9"/>
      <c r="E28" s="31"/>
    </row>
    <row r="29" spans="1:5" x14ac:dyDescent="0.3">
      <c r="A29" s="28" t="s">
        <v>151</v>
      </c>
      <c r="B29" s="9"/>
      <c r="C29" s="9"/>
      <c r="D29" s="9"/>
      <c r="E29" s="31"/>
    </row>
    <row r="30" spans="1:5" x14ac:dyDescent="0.3">
      <c r="A30" s="28" t="s">
        <v>152</v>
      </c>
      <c r="B30" s="9"/>
      <c r="C30" s="9"/>
      <c r="D30" s="9"/>
      <c r="E30" s="31"/>
    </row>
    <row r="31" spans="1:5" ht="16.2" thickBot="1" x14ac:dyDescent="0.35">
      <c r="A31" s="29" t="s">
        <v>153</v>
      </c>
      <c r="B31" s="10"/>
      <c r="C31" s="10"/>
      <c r="D31" s="10"/>
      <c r="E3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topLeftCell="A13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97</v>
      </c>
    </row>
    <row r="2" spans="1:6" s="8" customFormat="1" x14ac:dyDescent="0.3">
      <c r="A2" s="6" t="s">
        <v>220</v>
      </c>
      <c r="B2" s="7" t="s">
        <v>123</v>
      </c>
      <c r="C2" s="7" t="s">
        <v>51</v>
      </c>
      <c r="D2" s="7" t="s">
        <v>120</v>
      </c>
      <c r="E2" s="7" t="s">
        <v>121</v>
      </c>
      <c r="F2" s="27" t="s">
        <v>122</v>
      </c>
    </row>
    <row r="3" spans="1:6" x14ac:dyDescent="0.3">
      <c r="A3" s="28" t="s">
        <v>132</v>
      </c>
      <c r="B3" s="9"/>
      <c r="C3" s="9"/>
      <c r="D3" s="9"/>
      <c r="E3" s="9"/>
      <c r="F3" s="31"/>
    </row>
    <row r="4" spans="1:6" x14ac:dyDescent="0.3">
      <c r="A4" s="28" t="s">
        <v>80</v>
      </c>
      <c r="B4" s="9"/>
      <c r="C4" s="9"/>
      <c r="D4" s="9"/>
      <c r="E4" s="9"/>
      <c r="F4" s="31"/>
    </row>
    <row r="5" spans="1:6" x14ac:dyDescent="0.3">
      <c r="A5" s="28" t="s">
        <v>81</v>
      </c>
      <c r="B5" s="9"/>
      <c r="C5" s="9"/>
      <c r="D5" s="9"/>
      <c r="E5" s="9"/>
      <c r="F5" s="31"/>
    </row>
    <row r="6" spans="1:6" x14ac:dyDescent="0.3">
      <c r="A6" s="28" t="s">
        <v>82</v>
      </c>
      <c r="B6" s="9"/>
      <c r="C6" s="9">
        <v>1</v>
      </c>
      <c r="D6" s="9"/>
      <c r="E6" s="9"/>
      <c r="F6" s="31"/>
    </row>
    <row r="7" spans="1:6" x14ac:dyDescent="0.3">
      <c r="A7" s="28" t="s">
        <v>83</v>
      </c>
      <c r="B7" s="9"/>
      <c r="C7" s="9"/>
      <c r="D7" s="9"/>
      <c r="E7" s="9"/>
      <c r="F7" s="31"/>
    </row>
    <row r="8" spans="1:6" x14ac:dyDescent="0.3">
      <c r="A8" s="28" t="s">
        <v>84</v>
      </c>
      <c r="B8" s="9"/>
      <c r="C8" s="9"/>
      <c r="D8" s="9"/>
      <c r="E8" s="9"/>
      <c r="F8" s="31"/>
    </row>
    <row r="9" spans="1:6" x14ac:dyDescent="0.3">
      <c r="A9" s="28" t="s">
        <v>85</v>
      </c>
      <c r="B9" s="9"/>
      <c r="C9" s="9"/>
      <c r="D9" s="9"/>
      <c r="E9" s="9"/>
      <c r="F9" s="31"/>
    </row>
    <row r="10" spans="1:6" x14ac:dyDescent="0.3">
      <c r="A10" s="28" t="s">
        <v>86</v>
      </c>
      <c r="B10" s="9"/>
      <c r="C10" s="9"/>
      <c r="D10" s="9"/>
      <c r="E10" s="9"/>
      <c r="F10" s="31"/>
    </row>
    <row r="11" spans="1:6" x14ac:dyDescent="0.3">
      <c r="A11" s="28" t="s">
        <v>133</v>
      </c>
      <c r="B11" s="9"/>
      <c r="C11" s="9"/>
      <c r="D11" s="9"/>
      <c r="E11" s="9"/>
      <c r="F11" s="31"/>
    </row>
    <row r="12" spans="1:6" x14ac:dyDescent="0.3">
      <c r="A12" s="28" t="s">
        <v>134</v>
      </c>
      <c r="B12" s="9"/>
      <c r="C12" s="9"/>
      <c r="D12" s="9"/>
      <c r="E12" s="9"/>
      <c r="F12" s="31"/>
    </row>
    <row r="13" spans="1:6" x14ac:dyDescent="0.3">
      <c r="A13" s="28" t="s">
        <v>135</v>
      </c>
      <c r="B13" s="9"/>
      <c r="C13" s="9"/>
      <c r="D13" s="9"/>
      <c r="E13" s="9"/>
      <c r="F13" s="31"/>
    </row>
    <row r="14" spans="1:6" x14ac:dyDescent="0.3">
      <c r="A14" s="28" t="s">
        <v>136</v>
      </c>
      <c r="B14" s="9"/>
      <c r="C14" s="9"/>
      <c r="D14" s="9"/>
      <c r="E14" s="9"/>
      <c r="F14" s="31"/>
    </row>
    <row r="15" spans="1:6" x14ac:dyDescent="0.3">
      <c r="A15" s="28" t="s">
        <v>137</v>
      </c>
      <c r="B15" s="9"/>
      <c r="C15" s="9"/>
      <c r="D15" s="9"/>
      <c r="E15" s="9"/>
      <c r="F15" s="31"/>
    </row>
    <row r="16" spans="1:6" x14ac:dyDescent="0.3">
      <c r="A16" s="28" t="s">
        <v>138</v>
      </c>
      <c r="B16" s="9"/>
      <c r="C16" s="9"/>
      <c r="D16" s="9"/>
      <c r="E16" s="9"/>
      <c r="F16" s="31"/>
    </row>
    <row r="17" spans="1:6" x14ac:dyDescent="0.3">
      <c r="A17" s="28" t="s">
        <v>139</v>
      </c>
      <c r="B17" s="9"/>
      <c r="C17" s="9"/>
      <c r="D17" s="9"/>
      <c r="E17" s="9"/>
      <c r="F17" s="31"/>
    </row>
    <row r="18" spans="1:6" x14ac:dyDescent="0.3">
      <c r="A18" s="28" t="s">
        <v>140</v>
      </c>
      <c r="B18" s="9"/>
      <c r="C18" s="9"/>
      <c r="D18" s="9"/>
      <c r="E18" s="9"/>
      <c r="F18" s="31"/>
    </row>
    <row r="19" spans="1:6" x14ac:dyDescent="0.3">
      <c r="A19" s="28" t="s">
        <v>141</v>
      </c>
      <c r="B19" s="9"/>
      <c r="C19" s="9"/>
      <c r="D19" s="9"/>
      <c r="E19" s="9">
        <v>1</v>
      </c>
      <c r="F19" s="31"/>
    </row>
    <row r="20" spans="1:6" x14ac:dyDescent="0.3">
      <c r="A20" s="28" t="s">
        <v>142</v>
      </c>
      <c r="B20" s="9"/>
      <c r="C20" s="9"/>
      <c r="D20" s="9"/>
      <c r="E20" s="9">
        <v>1</v>
      </c>
      <c r="F20" s="31"/>
    </row>
    <row r="21" spans="1:6" x14ac:dyDescent="0.3">
      <c r="A21" s="28" t="s">
        <v>143</v>
      </c>
      <c r="B21" s="9"/>
      <c r="C21" s="9"/>
      <c r="D21" s="9"/>
      <c r="E21" s="9"/>
      <c r="F21" s="31"/>
    </row>
    <row r="22" spans="1:6" x14ac:dyDescent="0.3">
      <c r="A22" s="28" t="s">
        <v>144</v>
      </c>
      <c r="B22" s="9"/>
      <c r="C22" s="9"/>
      <c r="D22" s="9"/>
      <c r="E22" s="9"/>
      <c r="F22" s="31"/>
    </row>
    <row r="23" spans="1:6" x14ac:dyDescent="0.3">
      <c r="A23" s="28" t="s">
        <v>145</v>
      </c>
      <c r="B23" s="9"/>
      <c r="C23" s="9"/>
      <c r="D23" s="9"/>
      <c r="E23" s="9"/>
      <c r="F23" s="31"/>
    </row>
    <row r="24" spans="1:6" x14ac:dyDescent="0.3">
      <c r="A24" s="28" t="s">
        <v>146</v>
      </c>
      <c r="B24" s="9"/>
      <c r="C24" s="9"/>
      <c r="D24" s="9"/>
      <c r="E24" s="9"/>
      <c r="F24" s="31"/>
    </row>
    <row r="25" spans="1:6" x14ac:dyDescent="0.3">
      <c r="A25" s="28" t="s">
        <v>147</v>
      </c>
      <c r="B25" s="9"/>
      <c r="C25" s="9"/>
      <c r="D25" s="9"/>
      <c r="E25" s="9"/>
      <c r="F25" s="31"/>
    </row>
    <row r="26" spans="1:6" x14ac:dyDescent="0.3">
      <c r="A26" s="28" t="s">
        <v>148</v>
      </c>
      <c r="B26" s="9"/>
      <c r="C26" s="9"/>
      <c r="D26" s="9"/>
      <c r="E26" s="9"/>
      <c r="F26" s="31"/>
    </row>
    <row r="27" spans="1:6" x14ac:dyDescent="0.3">
      <c r="A27" s="28" t="s">
        <v>149</v>
      </c>
      <c r="B27" s="9"/>
      <c r="C27" s="9"/>
      <c r="D27" s="9"/>
      <c r="E27" s="9"/>
      <c r="F27" s="31"/>
    </row>
    <row r="28" spans="1:6" x14ac:dyDescent="0.3">
      <c r="A28" s="28" t="s">
        <v>150</v>
      </c>
      <c r="B28" s="9"/>
      <c r="C28" s="9"/>
      <c r="D28" s="9"/>
      <c r="E28" s="9"/>
      <c r="F28" s="31"/>
    </row>
    <row r="29" spans="1:6" x14ac:dyDescent="0.3">
      <c r="A29" s="28" t="s">
        <v>151</v>
      </c>
      <c r="B29" s="9"/>
      <c r="C29" s="9"/>
      <c r="D29" s="9"/>
      <c r="E29" s="9"/>
      <c r="F29" s="31"/>
    </row>
    <row r="30" spans="1:6" x14ac:dyDescent="0.3">
      <c r="A30" s="28" t="s">
        <v>152</v>
      </c>
      <c r="B30" s="9"/>
      <c r="C30" s="9"/>
      <c r="D30" s="9"/>
      <c r="E30" s="9"/>
      <c r="F30" s="31"/>
    </row>
    <row r="31" spans="1:6" ht="16.2" thickBot="1" x14ac:dyDescent="0.35">
      <c r="A31" s="29" t="s">
        <v>153</v>
      </c>
      <c r="B31" s="10"/>
      <c r="C31" s="10"/>
      <c r="D31" s="10"/>
      <c r="E31" s="10"/>
      <c r="F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98</v>
      </c>
    </row>
    <row r="2" spans="1:3" s="8" customFormat="1" x14ac:dyDescent="0.3">
      <c r="A2" s="6" t="s">
        <v>220</v>
      </c>
      <c r="B2" s="7" t="s">
        <v>79</v>
      </c>
      <c r="C2" s="27" t="s">
        <v>130</v>
      </c>
    </row>
    <row r="3" spans="1:3" x14ac:dyDescent="0.3">
      <c r="A3" s="28" t="s">
        <v>132</v>
      </c>
      <c r="B3" s="9"/>
      <c r="C3" s="31"/>
    </row>
    <row r="4" spans="1:3" x14ac:dyDescent="0.3">
      <c r="A4" s="28" t="s">
        <v>80</v>
      </c>
      <c r="B4" s="9"/>
      <c r="C4" s="31"/>
    </row>
    <row r="5" spans="1:3" x14ac:dyDescent="0.3">
      <c r="A5" s="28" t="s">
        <v>81</v>
      </c>
      <c r="B5" s="9"/>
      <c r="C5" s="31"/>
    </row>
    <row r="6" spans="1:3" x14ac:dyDescent="0.3">
      <c r="A6" s="28" t="s">
        <v>82</v>
      </c>
      <c r="B6" s="9"/>
      <c r="C6" s="31"/>
    </row>
    <row r="7" spans="1:3" x14ac:dyDescent="0.3">
      <c r="A7" s="28" t="s">
        <v>83</v>
      </c>
      <c r="B7" s="9"/>
      <c r="C7" s="31"/>
    </row>
    <row r="8" spans="1:3" x14ac:dyDescent="0.3">
      <c r="A8" s="28" t="s">
        <v>84</v>
      </c>
      <c r="B8" s="9"/>
      <c r="C8" s="31"/>
    </row>
    <row r="9" spans="1:3" x14ac:dyDescent="0.3">
      <c r="A9" s="28" t="s">
        <v>85</v>
      </c>
      <c r="B9" s="9"/>
      <c r="C9" s="31"/>
    </row>
    <row r="10" spans="1:3" x14ac:dyDescent="0.3">
      <c r="A10" s="28" t="s">
        <v>86</v>
      </c>
      <c r="B10" s="9">
        <v>1</v>
      </c>
      <c r="C10" s="31"/>
    </row>
    <row r="11" spans="1:3" x14ac:dyDescent="0.3">
      <c r="A11" s="28" t="s">
        <v>133</v>
      </c>
      <c r="B11" s="9"/>
      <c r="C11" s="31"/>
    </row>
    <row r="12" spans="1:3" x14ac:dyDescent="0.3">
      <c r="A12" s="28" t="s">
        <v>134</v>
      </c>
      <c r="B12" s="9"/>
      <c r="C12" s="31"/>
    </row>
    <row r="13" spans="1:3" x14ac:dyDescent="0.3">
      <c r="A13" s="28" t="s">
        <v>135</v>
      </c>
      <c r="B13" s="9"/>
      <c r="C13" s="31"/>
    </row>
    <row r="14" spans="1:3" x14ac:dyDescent="0.3">
      <c r="A14" s="28" t="s">
        <v>136</v>
      </c>
      <c r="B14" s="9"/>
      <c r="C14" s="31"/>
    </row>
    <row r="15" spans="1:3" x14ac:dyDescent="0.3">
      <c r="A15" s="28" t="s">
        <v>137</v>
      </c>
      <c r="B15" s="9"/>
      <c r="C15" s="31"/>
    </row>
    <row r="16" spans="1:3" x14ac:dyDescent="0.3">
      <c r="A16" s="28" t="s">
        <v>138</v>
      </c>
      <c r="B16" s="9"/>
      <c r="C16" s="31"/>
    </row>
    <row r="17" spans="1:3" x14ac:dyDescent="0.3">
      <c r="A17" s="28" t="s">
        <v>139</v>
      </c>
      <c r="B17" s="9"/>
      <c r="C17" s="31"/>
    </row>
    <row r="18" spans="1:3" x14ac:dyDescent="0.3">
      <c r="A18" s="28" t="s">
        <v>140</v>
      </c>
      <c r="B18" s="9"/>
      <c r="C18" s="31"/>
    </row>
    <row r="19" spans="1:3" x14ac:dyDescent="0.3">
      <c r="A19" s="28" t="s">
        <v>141</v>
      </c>
      <c r="B19" s="9"/>
      <c r="C19" s="31"/>
    </row>
    <row r="20" spans="1:3" x14ac:dyDescent="0.3">
      <c r="A20" s="28" t="s">
        <v>142</v>
      </c>
      <c r="B20" s="9"/>
      <c r="C20" s="31"/>
    </row>
    <row r="21" spans="1:3" x14ac:dyDescent="0.3">
      <c r="A21" s="28" t="s">
        <v>143</v>
      </c>
      <c r="B21" s="9"/>
      <c r="C21" s="31"/>
    </row>
    <row r="22" spans="1:3" x14ac:dyDescent="0.3">
      <c r="A22" s="28" t="s">
        <v>144</v>
      </c>
      <c r="B22" s="9"/>
      <c r="C22" s="31">
        <v>1</v>
      </c>
    </row>
    <row r="23" spans="1:3" x14ac:dyDescent="0.3">
      <c r="A23" s="28" t="s">
        <v>145</v>
      </c>
      <c r="B23" s="9"/>
      <c r="C23" s="31"/>
    </row>
    <row r="24" spans="1:3" x14ac:dyDescent="0.3">
      <c r="A24" s="28" t="s">
        <v>146</v>
      </c>
      <c r="B24" s="9"/>
      <c r="C24" s="31"/>
    </row>
    <row r="25" spans="1:3" x14ac:dyDescent="0.3">
      <c r="A25" s="28" t="s">
        <v>147</v>
      </c>
      <c r="B25" s="9"/>
      <c r="C25" s="31"/>
    </row>
    <row r="26" spans="1:3" x14ac:dyDescent="0.3">
      <c r="A26" s="28" t="s">
        <v>148</v>
      </c>
      <c r="B26" s="9"/>
      <c r="C26" s="31"/>
    </row>
    <row r="27" spans="1:3" x14ac:dyDescent="0.3">
      <c r="A27" s="28" t="s">
        <v>149</v>
      </c>
      <c r="B27" s="9"/>
      <c r="C27" s="31"/>
    </row>
    <row r="28" spans="1:3" x14ac:dyDescent="0.3">
      <c r="A28" s="28" t="s">
        <v>150</v>
      </c>
      <c r="B28" s="9"/>
      <c r="C28" s="31"/>
    </row>
    <row r="29" spans="1:3" x14ac:dyDescent="0.3">
      <c r="A29" s="28" t="s">
        <v>151</v>
      </c>
      <c r="B29" s="9"/>
      <c r="C29" s="31"/>
    </row>
    <row r="30" spans="1:3" x14ac:dyDescent="0.3">
      <c r="A30" s="28" t="s">
        <v>152</v>
      </c>
      <c r="B30" s="9"/>
      <c r="C30" s="31"/>
    </row>
    <row r="31" spans="1:3" ht="16.2" thickBot="1" x14ac:dyDescent="0.35">
      <c r="A31" s="29" t="s">
        <v>153</v>
      </c>
      <c r="B31" s="10"/>
      <c r="C31" s="1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154</v>
      </c>
    </row>
    <row r="2" spans="1:2" s="8" customFormat="1" x14ac:dyDescent="0.3">
      <c r="A2" s="6" t="s">
        <v>220</v>
      </c>
      <c r="B2" s="27" t="s">
        <v>78</v>
      </c>
    </row>
    <row r="3" spans="1:2" ht="16.2" thickBot="1" x14ac:dyDescent="0.35">
      <c r="A3" s="3" t="s">
        <v>136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155</v>
      </c>
    </row>
    <row r="2" spans="1:2" s="8" customFormat="1" x14ac:dyDescent="0.3">
      <c r="A2" s="6" t="s">
        <v>218</v>
      </c>
      <c r="B2" s="27" t="s">
        <v>136</v>
      </c>
    </row>
    <row r="3" spans="1:2" ht="16.2" thickBot="1" x14ac:dyDescent="0.35">
      <c r="A3" s="3" t="s">
        <v>78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74</v>
      </c>
    </row>
    <row r="2" spans="1:5" s="8" customFormat="1" x14ac:dyDescent="0.3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3">
      <c r="A3" s="2" t="s">
        <v>66</v>
      </c>
      <c r="B3" s="9"/>
      <c r="C3" s="9"/>
      <c r="D3" s="9"/>
      <c r="E3" s="31"/>
    </row>
    <row r="4" spans="1:5" x14ac:dyDescent="0.3">
      <c r="A4" s="2" t="s">
        <v>67</v>
      </c>
      <c r="B4" s="9"/>
      <c r="C4" s="9"/>
      <c r="D4" s="9"/>
      <c r="E4" s="31"/>
    </row>
    <row r="5" spans="1:5" x14ac:dyDescent="0.3">
      <c r="A5" s="2" t="s">
        <v>124</v>
      </c>
      <c r="B5" s="9"/>
      <c r="C5" s="9"/>
      <c r="D5" s="9"/>
      <c r="E5" s="31"/>
    </row>
    <row r="6" spans="1:5" x14ac:dyDescent="0.3">
      <c r="A6" s="2" t="s">
        <v>125</v>
      </c>
      <c r="B6" s="9"/>
      <c r="C6" s="9"/>
      <c r="D6" s="9"/>
      <c r="E6" s="31"/>
    </row>
    <row r="7" spans="1:5" x14ac:dyDescent="0.3">
      <c r="A7" s="2" t="s">
        <v>126</v>
      </c>
      <c r="B7" s="9"/>
      <c r="C7" s="9"/>
      <c r="D7" s="9"/>
      <c r="E7" s="31"/>
    </row>
    <row r="8" spans="1:5" x14ac:dyDescent="0.3">
      <c r="A8" s="2" t="s">
        <v>127</v>
      </c>
      <c r="B8" s="9"/>
      <c r="C8" s="9"/>
      <c r="D8" s="9"/>
      <c r="E8" s="31"/>
    </row>
    <row r="9" spans="1:5" x14ac:dyDescent="0.3">
      <c r="A9" s="2" t="s">
        <v>128</v>
      </c>
      <c r="B9" s="9"/>
      <c r="C9" s="9"/>
      <c r="D9" s="9"/>
      <c r="E9" s="31"/>
    </row>
    <row r="10" spans="1:5" ht="16.2" thickBot="1" x14ac:dyDescent="0.35">
      <c r="A10" s="3" t="s">
        <v>129</v>
      </c>
      <c r="B10" s="10"/>
      <c r="C10" s="10"/>
      <c r="D10" s="10"/>
      <c r="E10" s="11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063C-4BA7-4433-A8B4-D00DB341A4DC}">
  <dimension ref="A1:C10"/>
  <sheetViews>
    <sheetView tabSelected="1"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74</v>
      </c>
    </row>
    <row r="2" spans="1:3" s="8" customFormat="1" x14ac:dyDescent="0.3">
      <c r="A2" s="6" t="s">
        <v>217</v>
      </c>
      <c r="B2" s="7" t="s">
        <v>79</v>
      </c>
      <c r="C2" s="27" t="s">
        <v>130</v>
      </c>
    </row>
    <row r="3" spans="1:3" x14ac:dyDescent="0.3">
      <c r="A3" s="2" t="s">
        <v>66</v>
      </c>
      <c r="B3" s="104">
        <v>1</v>
      </c>
      <c r="C3" s="31"/>
    </row>
    <row r="4" spans="1:3" x14ac:dyDescent="0.3">
      <c r="A4" s="2" t="s">
        <v>67</v>
      </c>
      <c r="B4" s="104">
        <v>1</v>
      </c>
      <c r="C4" s="31"/>
    </row>
    <row r="5" spans="1:3" x14ac:dyDescent="0.3">
      <c r="A5" s="2" t="s">
        <v>124</v>
      </c>
      <c r="B5" s="104">
        <v>1</v>
      </c>
      <c r="C5" s="31"/>
    </row>
    <row r="6" spans="1:3" x14ac:dyDescent="0.3">
      <c r="A6" s="2" t="s">
        <v>125</v>
      </c>
      <c r="B6" s="104">
        <v>1</v>
      </c>
      <c r="C6" s="31"/>
    </row>
    <row r="7" spans="1:3" x14ac:dyDescent="0.3">
      <c r="A7" s="2" t="s">
        <v>126</v>
      </c>
      <c r="B7" s="104"/>
      <c r="C7" s="31">
        <v>1</v>
      </c>
    </row>
    <row r="8" spans="1:3" x14ac:dyDescent="0.3">
      <c r="A8" s="2" t="s">
        <v>127</v>
      </c>
      <c r="B8" s="104"/>
      <c r="C8" s="31">
        <v>1</v>
      </c>
    </row>
    <row r="9" spans="1:3" x14ac:dyDescent="0.3">
      <c r="A9" s="2" t="s">
        <v>128</v>
      </c>
      <c r="B9" s="104"/>
      <c r="C9" s="31">
        <v>1</v>
      </c>
    </row>
    <row r="10" spans="1:3" ht="16.2" thickBot="1" x14ac:dyDescent="0.35">
      <c r="A10" s="3" t="s">
        <v>129</v>
      </c>
      <c r="B10" s="10"/>
      <c r="C10" s="11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178</v>
      </c>
    </row>
    <row r="2" spans="1:5" s="8" customFormat="1" x14ac:dyDescent="0.3">
      <c r="A2" s="6" t="s">
        <v>219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3">
      <c r="A3" s="28" t="s">
        <v>79</v>
      </c>
      <c r="B3" s="9">
        <v>1</v>
      </c>
      <c r="C3" s="9">
        <v>1</v>
      </c>
      <c r="D3" s="9"/>
      <c r="E3" s="31"/>
    </row>
    <row r="4" spans="1:5" ht="16.2" thickBot="1" x14ac:dyDescent="0.35">
      <c r="A4" s="29" t="s">
        <v>130</v>
      </c>
      <c r="B4" s="10"/>
      <c r="C4" s="10"/>
      <c r="D4" s="10">
        <v>1</v>
      </c>
      <c r="E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D27" sqref="D27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239</v>
      </c>
    </row>
    <row r="2" spans="1:52" s="8" customFormat="1" x14ac:dyDescent="0.3">
      <c r="A2" s="6" t="s">
        <v>226</v>
      </c>
      <c r="B2" s="27" t="s">
        <v>214</v>
      </c>
      <c r="D2" s="86" t="s">
        <v>269</v>
      </c>
      <c r="E2" s="87" t="s">
        <v>270</v>
      </c>
      <c r="F2" s="69"/>
      <c r="G2" s="69"/>
      <c r="H2" s="70"/>
      <c r="I2" s="69"/>
      <c r="J2" s="69"/>
      <c r="K2" s="71"/>
    </row>
    <row r="3" spans="1:52" x14ac:dyDescent="0.3">
      <c r="A3" s="28" t="s">
        <v>240</v>
      </c>
      <c r="B3" s="55" t="s">
        <v>271</v>
      </c>
      <c r="D3" s="79" t="s">
        <v>272</v>
      </c>
      <c r="E3" s="72" t="s">
        <v>271</v>
      </c>
      <c r="F3" s="73" t="s">
        <v>241</v>
      </c>
      <c r="G3" s="74" t="s">
        <v>242</v>
      </c>
      <c r="H3" s="75"/>
      <c r="I3" s="74" t="s">
        <v>273</v>
      </c>
      <c r="J3" s="73" t="s">
        <v>241</v>
      </c>
      <c r="K3" s="76" t="s">
        <v>274</v>
      </c>
    </row>
    <row r="4" spans="1:52" x14ac:dyDescent="0.3">
      <c r="A4" s="28" t="s">
        <v>243</v>
      </c>
      <c r="B4" s="55" t="s">
        <v>244</v>
      </c>
      <c r="D4" s="79" t="s">
        <v>275</v>
      </c>
      <c r="E4" s="72" t="s">
        <v>245</v>
      </c>
      <c r="F4" s="73" t="s">
        <v>241</v>
      </c>
      <c r="G4" s="74" t="s">
        <v>246</v>
      </c>
      <c r="H4" s="75"/>
      <c r="I4" s="74"/>
      <c r="J4" s="74"/>
      <c r="K4" s="76"/>
    </row>
    <row r="5" spans="1:52" x14ac:dyDescent="0.3">
      <c r="A5" s="28" t="s">
        <v>247</v>
      </c>
      <c r="B5" s="55" t="s">
        <v>248</v>
      </c>
      <c r="D5" s="79" t="s">
        <v>276</v>
      </c>
      <c r="E5" s="77"/>
      <c r="F5" s="78"/>
      <c r="G5" s="78"/>
      <c r="H5" s="79"/>
      <c r="I5" s="78"/>
      <c r="J5" s="78"/>
      <c r="K5" s="80"/>
    </row>
    <row r="6" spans="1:52" x14ac:dyDescent="0.3">
      <c r="A6" s="28" t="s">
        <v>249</v>
      </c>
      <c r="B6" s="55" t="s">
        <v>250</v>
      </c>
      <c r="D6" s="79" t="s">
        <v>277</v>
      </c>
      <c r="E6" s="72" t="s">
        <v>250</v>
      </c>
      <c r="F6" s="73" t="s">
        <v>241</v>
      </c>
      <c r="G6" s="74" t="s">
        <v>251</v>
      </c>
      <c r="H6" s="79"/>
      <c r="I6" s="78"/>
      <c r="J6" s="78"/>
      <c r="K6" s="80"/>
    </row>
    <row r="7" spans="1:52" x14ac:dyDescent="0.3">
      <c r="A7" s="28" t="s">
        <v>252</v>
      </c>
      <c r="B7" s="55" t="s">
        <v>253</v>
      </c>
      <c r="D7" s="79" t="s">
        <v>278</v>
      </c>
      <c r="E7" s="72" t="s">
        <v>254</v>
      </c>
      <c r="F7" s="73" t="s">
        <v>241</v>
      </c>
      <c r="G7" s="74" t="s">
        <v>255</v>
      </c>
      <c r="H7" s="79"/>
      <c r="I7" s="78"/>
      <c r="J7" s="78"/>
      <c r="K7" s="80"/>
    </row>
    <row r="8" spans="1:52" x14ac:dyDescent="0.3">
      <c r="A8" s="28" t="s">
        <v>256</v>
      </c>
      <c r="B8" s="55" t="s">
        <v>260</v>
      </c>
      <c r="D8" s="79" t="s">
        <v>279</v>
      </c>
      <c r="E8" s="77"/>
      <c r="F8" s="78"/>
      <c r="G8" s="78"/>
      <c r="H8" s="79"/>
      <c r="I8" s="78"/>
      <c r="J8" s="78"/>
      <c r="K8" s="80"/>
      <c r="AT8" s="32" t="s">
        <v>240</v>
      </c>
      <c r="AU8" s="32" t="s">
        <v>243</v>
      </c>
      <c r="AV8" s="32" t="s">
        <v>247</v>
      </c>
      <c r="AW8" s="32" t="s">
        <v>249</v>
      </c>
      <c r="AX8" s="32" t="s">
        <v>252</v>
      </c>
      <c r="AY8" s="32" t="s">
        <v>256</v>
      </c>
      <c r="AZ8" s="32" t="s">
        <v>258</v>
      </c>
    </row>
    <row r="9" spans="1:52" ht="16.2" thickBot="1" x14ac:dyDescent="0.35">
      <c r="A9" s="29" t="s">
        <v>259</v>
      </c>
      <c r="B9" s="39" t="s">
        <v>260</v>
      </c>
      <c r="D9" s="84" t="s">
        <v>280</v>
      </c>
      <c r="E9" s="81" t="s">
        <v>261</v>
      </c>
      <c r="F9" s="82" t="s">
        <v>241</v>
      </c>
      <c r="G9" s="83" t="s">
        <v>262</v>
      </c>
      <c r="H9" s="84"/>
      <c r="I9" s="85" t="s">
        <v>263</v>
      </c>
      <c r="J9" s="82" t="s">
        <v>241</v>
      </c>
      <c r="K9" s="83" t="s">
        <v>264</v>
      </c>
      <c r="AT9" s="1" t="s">
        <v>271</v>
      </c>
      <c r="AU9" s="1" t="s">
        <v>265</v>
      </c>
      <c r="AV9" s="1" t="s">
        <v>248</v>
      </c>
      <c r="AW9" s="1" t="s">
        <v>250</v>
      </c>
      <c r="AX9" s="1" t="s">
        <v>253</v>
      </c>
      <c r="AY9" s="1" t="s">
        <v>257</v>
      </c>
      <c r="AZ9" s="1" t="s">
        <v>257</v>
      </c>
    </row>
    <row r="10" spans="1:52" x14ac:dyDescent="0.3">
      <c r="AT10" s="1" t="s">
        <v>273</v>
      </c>
      <c r="AU10" s="1" t="s">
        <v>244</v>
      </c>
      <c r="AV10" s="1" t="s">
        <v>266</v>
      </c>
      <c r="AW10" s="1" t="s">
        <v>267</v>
      </c>
      <c r="AX10" s="1" t="s">
        <v>254</v>
      </c>
      <c r="AY10" s="1" t="s">
        <v>260</v>
      </c>
      <c r="AZ10" s="1" t="s">
        <v>260</v>
      </c>
    </row>
    <row r="11" spans="1:52" x14ac:dyDescent="0.3">
      <c r="AU11" s="1" t="s">
        <v>268</v>
      </c>
      <c r="AZ11" s="1" t="s">
        <v>261</v>
      </c>
    </row>
    <row r="12" spans="1:52" x14ac:dyDescent="0.3">
      <c r="AU12" s="1" t="s">
        <v>245</v>
      </c>
      <c r="AZ12" s="1" t="s">
        <v>263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">
        <v>231</v>
      </c>
      <c r="B1" s="1"/>
    </row>
    <row r="2" spans="1:2" ht="15.6" x14ac:dyDescent="0.3">
      <c r="A2" s="6" t="s">
        <v>219</v>
      </c>
      <c r="B2" s="27" t="s">
        <v>78</v>
      </c>
    </row>
    <row r="3" spans="1:2" ht="15.6" x14ac:dyDescent="0.3">
      <c r="A3" s="2" t="s">
        <v>79</v>
      </c>
      <c r="B3" s="31">
        <v>1</v>
      </c>
    </row>
    <row r="4" spans="1:2" ht="16.2" thickBot="1" x14ac:dyDescent="0.35">
      <c r="A4" s="3" t="s">
        <v>130</v>
      </c>
      <c r="B4" s="5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">
        <v>232</v>
      </c>
    </row>
    <row r="2" spans="1:5" ht="15.6" x14ac:dyDescent="0.3">
      <c r="A2" s="6" t="s">
        <v>218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ht="16.2" thickBot="1" x14ac:dyDescent="0.35">
      <c r="A3" s="3" t="s">
        <v>78</v>
      </c>
      <c r="B3" s="10">
        <v>1</v>
      </c>
      <c r="C3" s="10">
        <v>1</v>
      </c>
      <c r="D3" s="10">
        <v>1</v>
      </c>
      <c r="E3" s="11">
        <v>1</v>
      </c>
    </row>
    <row r="4" spans="1:5" ht="15.6" x14ac:dyDescent="0.3">
      <c r="A4" s="5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99</v>
      </c>
    </row>
    <row r="2" spans="1:3" s="8" customFormat="1" x14ac:dyDescent="0.3">
      <c r="A2" s="6" t="s">
        <v>219</v>
      </c>
      <c r="B2" s="7" t="s">
        <v>86</v>
      </c>
      <c r="C2" s="27" t="s">
        <v>144</v>
      </c>
    </row>
    <row r="3" spans="1:3" x14ac:dyDescent="0.3">
      <c r="A3" s="28" t="s">
        <v>79</v>
      </c>
      <c r="B3" s="9"/>
      <c r="C3" s="31"/>
    </row>
    <row r="4" spans="1:3" ht="16.2" thickBot="1" x14ac:dyDescent="0.35">
      <c r="A4" s="29" t="s">
        <v>130</v>
      </c>
      <c r="B4" s="10"/>
      <c r="C4" s="1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8" customFormat="1" x14ac:dyDescent="0.3">
      <c r="A2" s="6" t="s">
        <v>213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3">
      <c r="A3" s="28" t="s">
        <v>112</v>
      </c>
      <c r="B3" s="9"/>
      <c r="C3" s="9"/>
      <c r="D3" s="9"/>
      <c r="E3" s="31"/>
    </row>
    <row r="4" spans="1:5" x14ac:dyDescent="0.3">
      <c r="A4" s="28" t="s">
        <v>3</v>
      </c>
      <c r="B4" s="9"/>
      <c r="C4" s="9"/>
      <c r="D4" s="9"/>
      <c r="E4" s="31"/>
    </row>
    <row r="5" spans="1:5" x14ac:dyDescent="0.3">
      <c r="A5" s="28" t="s">
        <v>4</v>
      </c>
      <c r="B5" s="9"/>
      <c r="C5" s="9"/>
      <c r="D5" s="9"/>
      <c r="E5" s="31"/>
    </row>
    <row r="6" spans="1:5" x14ac:dyDescent="0.3">
      <c r="A6" s="28" t="s">
        <v>104</v>
      </c>
      <c r="B6" s="9"/>
      <c r="C6" s="9"/>
      <c r="D6" s="9"/>
      <c r="E6" s="31"/>
    </row>
    <row r="7" spans="1:5" x14ac:dyDescent="0.3">
      <c r="A7" s="28" t="s">
        <v>105</v>
      </c>
      <c r="B7" s="9"/>
      <c r="C7" s="9"/>
      <c r="D7" s="9"/>
      <c r="E7" s="31"/>
    </row>
    <row r="8" spans="1:5" x14ac:dyDescent="0.3">
      <c r="A8" s="28" t="s">
        <v>106</v>
      </c>
      <c r="B8" s="9"/>
      <c r="C8" s="9"/>
      <c r="D8" s="9"/>
      <c r="E8" s="31"/>
    </row>
    <row r="9" spans="1:5" x14ac:dyDescent="0.3">
      <c r="A9" s="28" t="s">
        <v>107</v>
      </c>
      <c r="B9" s="9"/>
      <c r="C9" s="9"/>
      <c r="D9" s="9"/>
      <c r="E9" s="31"/>
    </row>
    <row r="10" spans="1:5" x14ac:dyDescent="0.3">
      <c r="A10" s="28" t="s">
        <v>108</v>
      </c>
      <c r="B10" s="9"/>
      <c r="C10" s="9"/>
      <c r="D10" s="9"/>
      <c r="E10" s="31"/>
    </row>
    <row r="11" spans="1:5" x14ac:dyDescent="0.3">
      <c r="A11" s="28" t="s">
        <v>109</v>
      </c>
      <c r="B11" s="9"/>
      <c r="C11" s="9"/>
      <c r="D11" s="9"/>
      <c r="E11" s="31"/>
    </row>
    <row r="12" spans="1:5" x14ac:dyDescent="0.3">
      <c r="A12" s="28" t="s">
        <v>110</v>
      </c>
      <c r="B12" s="9"/>
      <c r="C12" s="9"/>
      <c r="D12" s="9"/>
      <c r="E12" s="31"/>
    </row>
    <row r="13" spans="1:5" x14ac:dyDescent="0.3">
      <c r="A13" s="28" t="s">
        <v>111</v>
      </c>
      <c r="B13" s="9"/>
      <c r="C13" s="9"/>
      <c r="D13" s="9"/>
      <c r="E13" s="31"/>
    </row>
    <row r="14" spans="1:5" x14ac:dyDescent="0.3">
      <c r="A14" s="28" t="s">
        <v>113</v>
      </c>
      <c r="B14" s="9"/>
      <c r="C14" s="9"/>
      <c r="D14" s="9"/>
      <c r="E14" s="31"/>
    </row>
    <row r="15" spans="1:5" x14ac:dyDescent="0.3">
      <c r="A15" s="28" t="s">
        <v>114</v>
      </c>
      <c r="B15" s="9"/>
      <c r="C15" s="9"/>
      <c r="D15" s="9"/>
      <c r="E15" s="31"/>
    </row>
    <row r="16" spans="1:5" x14ac:dyDescent="0.3">
      <c r="A16" s="28" t="s">
        <v>115</v>
      </c>
      <c r="B16" s="9"/>
      <c r="C16" s="9"/>
      <c r="D16" s="9"/>
      <c r="E16" s="31"/>
    </row>
    <row r="17" spans="1:5" ht="16.2" thickBot="1" x14ac:dyDescent="0.35">
      <c r="A17" s="29" t="s">
        <v>116</v>
      </c>
      <c r="B17" s="10"/>
      <c r="C17" s="10"/>
      <c r="D17" s="10"/>
      <c r="E17" s="11"/>
    </row>
  </sheetData>
  <phoneticPr fontId="2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3" sqref="A3:A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101</v>
      </c>
    </row>
    <row r="2" spans="1:5" s="8" customFormat="1" x14ac:dyDescent="0.3">
      <c r="A2" s="6" t="s">
        <v>217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x14ac:dyDescent="0.3">
      <c r="A3" s="2" t="s">
        <v>66</v>
      </c>
      <c r="B3" s="9">
        <v>1</v>
      </c>
      <c r="C3" s="9"/>
      <c r="D3" s="9"/>
      <c r="E3" s="31"/>
    </row>
    <row r="4" spans="1:5" x14ac:dyDescent="0.3">
      <c r="A4" s="2" t="s">
        <v>67</v>
      </c>
      <c r="B4" s="9">
        <v>1</v>
      </c>
      <c r="C4" s="9"/>
      <c r="D4" s="9"/>
      <c r="E4" s="31"/>
    </row>
    <row r="5" spans="1:5" x14ac:dyDescent="0.3">
      <c r="A5" s="2" t="s">
        <v>124</v>
      </c>
      <c r="B5" s="9"/>
      <c r="C5" s="9">
        <v>1</v>
      </c>
      <c r="D5" s="9"/>
      <c r="E5" s="31"/>
    </row>
    <row r="6" spans="1:5" x14ac:dyDescent="0.3">
      <c r="A6" s="2" t="s">
        <v>125</v>
      </c>
      <c r="B6" s="9"/>
      <c r="C6" s="9">
        <v>1</v>
      </c>
      <c r="D6" s="9"/>
      <c r="E6" s="31"/>
    </row>
    <row r="7" spans="1:5" x14ac:dyDescent="0.3">
      <c r="A7" s="2" t="s">
        <v>126</v>
      </c>
      <c r="B7" s="9"/>
      <c r="C7" s="9"/>
      <c r="D7" s="9">
        <v>1</v>
      </c>
      <c r="E7" s="31"/>
    </row>
    <row r="8" spans="1:5" x14ac:dyDescent="0.3">
      <c r="A8" s="2" t="s">
        <v>127</v>
      </c>
      <c r="B8" s="9"/>
      <c r="C8" s="9"/>
      <c r="D8" s="9">
        <v>1</v>
      </c>
      <c r="E8" s="31"/>
    </row>
    <row r="9" spans="1:5" x14ac:dyDescent="0.3">
      <c r="A9" s="2" t="s">
        <v>128</v>
      </c>
      <c r="B9" s="9"/>
      <c r="C9" s="9"/>
      <c r="D9" s="9"/>
      <c r="E9" s="31">
        <v>1</v>
      </c>
    </row>
    <row r="10" spans="1:5" ht="16.2" thickBot="1" x14ac:dyDescent="0.35">
      <c r="A10" s="3" t="s">
        <v>129</v>
      </c>
      <c r="B10" s="10"/>
      <c r="C10" s="10"/>
      <c r="D10" s="10"/>
      <c r="E10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76</v>
      </c>
    </row>
    <row r="2" spans="1:6" s="8" customFormat="1" x14ac:dyDescent="0.3">
      <c r="A2" s="6" t="s">
        <v>213</v>
      </c>
      <c r="B2" s="7" t="s">
        <v>123</v>
      </c>
      <c r="C2" s="7" t="s">
        <v>51</v>
      </c>
      <c r="D2" s="7" t="s">
        <v>120</v>
      </c>
      <c r="E2" s="7" t="s">
        <v>121</v>
      </c>
      <c r="F2" s="27" t="s">
        <v>122</v>
      </c>
    </row>
    <row r="3" spans="1:6" s="8" customFormat="1" x14ac:dyDescent="0.3">
      <c r="A3" s="28" t="s">
        <v>112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3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4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104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105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106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107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108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109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110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111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113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114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x14ac:dyDescent="0.3">
      <c r="A16" s="28" t="s">
        <v>115</v>
      </c>
      <c r="B16" s="9">
        <v>1</v>
      </c>
      <c r="C16" s="9">
        <v>1</v>
      </c>
      <c r="D16" s="9">
        <v>1</v>
      </c>
      <c r="E16" s="9">
        <v>1</v>
      </c>
      <c r="F16" s="31">
        <v>1</v>
      </c>
    </row>
    <row r="17" spans="1:6" ht="16.2" thickBot="1" x14ac:dyDescent="0.35">
      <c r="A17" s="29" t="s">
        <v>116</v>
      </c>
      <c r="B17" s="10">
        <v>1</v>
      </c>
      <c r="C17" s="10">
        <v>1</v>
      </c>
      <c r="D17" s="10">
        <v>1</v>
      </c>
      <c r="E17" s="10">
        <v>1</v>
      </c>
      <c r="F17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8" customFormat="1" x14ac:dyDescent="0.3">
      <c r="A2" s="6" t="s">
        <v>215</v>
      </c>
      <c r="B2" s="7" t="s">
        <v>123</v>
      </c>
      <c r="C2" s="7" t="s">
        <v>51</v>
      </c>
      <c r="D2" s="7" t="s">
        <v>120</v>
      </c>
      <c r="E2" s="7" t="s">
        <v>121</v>
      </c>
      <c r="F2" s="27" t="s">
        <v>122</v>
      </c>
    </row>
    <row r="3" spans="1:6" s="8" customFormat="1" x14ac:dyDescent="0.3">
      <c r="A3" s="28" t="s">
        <v>5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117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x14ac:dyDescent="0.3">
      <c r="A5" s="28" t="s">
        <v>118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ht="16.2" thickBot="1" x14ac:dyDescent="0.35">
      <c r="A6" s="29" t="s">
        <v>119</v>
      </c>
      <c r="B6" s="10">
        <v>1</v>
      </c>
      <c r="C6" s="10">
        <v>1</v>
      </c>
      <c r="D6" s="10">
        <v>1</v>
      </c>
      <c r="E6" s="10">
        <v>1</v>
      </c>
      <c r="F6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103</v>
      </c>
    </row>
    <row r="2" spans="1:5" s="8" customFormat="1" x14ac:dyDescent="0.3">
      <c r="A2" s="6" t="s">
        <v>215</v>
      </c>
      <c r="B2" s="7" t="s">
        <v>5</v>
      </c>
      <c r="C2" s="7" t="s">
        <v>117</v>
      </c>
      <c r="D2" s="7" t="s">
        <v>118</v>
      </c>
      <c r="E2" s="27" t="s">
        <v>119</v>
      </c>
    </row>
    <row r="3" spans="1:5" s="8" customFormat="1" x14ac:dyDescent="0.3">
      <c r="A3" s="28" t="s">
        <v>5</v>
      </c>
      <c r="B3" s="32"/>
      <c r="C3" s="32"/>
      <c r="D3" s="32"/>
      <c r="E3" s="34"/>
    </row>
    <row r="4" spans="1:5" s="8" customFormat="1" x14ac:dyDescent="0.3">
      <c r="A4" s="28" t="s">
        <v>117</v>
      </c>
      <c r="B4" s="32"/>
      <c r="C4" s="32"/>
      <c r="D4" s="32"/>
      <c r="E4" s="34"/>
    </row>
    <row r="5" spans="1:5" s="8" customFormat="1" x14ac:dyDescent="0.3">
      <c r="A5" s="28" t="s">
        <v>118</v>
      </c>
      <c r="B5" s="32"/>
      <c r="C5" s="32"/>
      <c r="D5" s="32"/>
      <c r="E5" s="34"/>
    </row>
    <row r="6" spans="1:5" s="8" customFormat="1" ht="16.2" thickBot="1" x14ac:dyDescent="0.35">
      <c r="A6" s="29" t="s">
        <v>119</v>
      </c>
      <c r="B6" s="33"/>
      <c r="C6" s="33"/>
      <c r="D6" s="33"/>
      <c r="E6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100</v>
      </c>
    </row>
    <row r="2" spans="1:2" s="8" customFormat="1" x14ac:dyDescent="0.3">
      <c r="A2" s="6" t="s">
        <v>215</v>
      </c>
      <c r="B2" s="27" t="s">
        <v>78</v>
      </c>
    </row>
    <row r="3" spans="1:2" s="8" customFormat="1" ht="16.2" thickBot="1" x14ac:dyDescent="0.35">
      <c r="A3" s="29" t="s">
        <v>5</v>
      </c>
      <c r="B3" s="11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P17" sqref="P17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8" customFormat="1" x14ac:dyDescent="0.3">
      <c r="A2" s="6" t="s">
        <v>215</v>
      </c>
      <c r="B2" s="7" t="s">
        <v>169</v>
      </c>
      <c r="C2" s="7" t="s">
        <v>170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175</v>
      </c>
      <c r="I2" s="7" t="s">
        <v>176</v>
      </c>
      <c r="J2" s="7" t="s">
        <v>177</v>
      </c>
      <c r="K2" s="7" t="s">
        <v>156</v>
      </c>
      <c r="L2" s="7" t="s">
        <v>157</v>
      </c>
      <c r="M2" s="7" t="s">
        <v>158</v>
      </c>
      <c r="N2" s="7" t="s">
        <v>159</v>
      </c>
      <c r="O2" s="7" t="s">
        <v>160</v>
      </c>
      <c r="P2" s="7" t="s">
        <v>161</v>
      </c>
      <c r="Q2" s="7" t="s">
        <v>162</v>
      </c>
      <c r="R2" s="7" t="s">
        <v>163</v>
      </c>
      <c r="S2" s="7" t="s">
        <v>164</v>
      </c>
      <c r="T2" s="7" t="s">
        <v>165</v>
      </c>
      <c r="U2" s="7" t="s">
        <v>166</v>
      </c>
      <c r="V2" s="7" t="s">
        <v>167</v>
      </c>
      <c r="W2" s="7" t="s">
        <v>168</v>
      </c>
      <c r="X2" s="7" t="s">
        <v>180</v>
      </c>
      <c r="Y2" s="7" t="s">
        <v>181</v>
      </c>
      <c r="Z2" s="7" t="s">
        <v>182</v>
      </c>
      <c r="AA2" s="7" t="s">
        <v>183</v>
      </c>
      <c r="AB2" s="7" t="s">
        <v>184</v>
      </c>
      <c r="AC2" s="7" t="s">
        <v>185</v>
      </c>
      <c r="AD2" s="7" t="s">
        <v>186</v>
      </c>
      <c r="AE2" s="7" t="s">
        <v>187</v>
      </c>
      <c r="AF2" s="7" t="s">
        <v>188</v>
      </c>
      <c r="AG2" s="7" t="s">
        <v>189</v>
      </c>
      <c r="AH2" s="7" t="s">
        <v>190</v>
      </c>
      <c r="AI2" s="7" t="s">
        <v>191</v>
      </c>
      <c r="AJ2" s="7" t="s">
        <v>192</v>
      </c>
      <c r="AK2" s="7" t="s">
        <v>193</v>
      </c>
      <c r="AL2" s="7" t="s">
        <v>194</v>
      </c>
      <c r="AM2" s="7" t="s">
        <v>195</v>
      </c>
      <c r="AN2" s="7" t="s">
        <v>196</v>
      </c>
      <c r="AO2" s="7" t="s">
        <v>197</v>
      </c>
      <c r="AP2" s="7" t="s">
        <v>198</v>
      </c>
      <c r="AQ2" s="7" t="s">
        <v>199</v>
      </c>
      <c r="AR2" s="7" t="s">
        <v>200</v>
      </c>
      <c r="AS2" s="7" t="s">
        <v>201</v>
      </c>
      <c r="AT2" s="7" t="s">
        <v>202</v>
      </c>
      <c r="AU2" s="7" t="s">
        <v>203</v>
      </c>
      <c r="AV2" s="7" t="s">
        <v>204</v>
      </c>
      <c r="AW2" s="7" t="s">
        <v>205</v>
      </c>
      <c r="AX2" s="7" t="s">
        <v>206</v>
      </c>
      <c r="AY2" s="7" t="s">
        <v>207</v>
      </c>
      <c r="AZ2" s="7" t="s">
        <v>208</v>
      </c>
      <c r="BA2" s="27" t="s">
        <v>209</v>
      </c>
    </row>
    <row r="3" spans="1:53" s="8" customFormat="1" x14ac:dyDescent="0.3">
      <c r="A3" s="28" t="s">
        <v>5</v>
      </c>
      <c r="B3" s="36"/>
      <c r="C3" s="36">
        <v>315000</v>
      </c>
      <c r="D3" s="36">
        <v>350000</v>
      </c>
      <c r="E3" s="36">
        <v>350000</v>
      </c>
      <c r="F3" s="36">
        <v>350000</v>
      </c>
      <c r="G3" s="36">
        <v>350000</v>
      </c>
      <c r="H3" s="36">
        <v>350000</v>
      </c>
      <c r="I3" s="36">
        <v>350000</v>
      </c>
      <c r="J3" s="36">
        <v>350000</v>
      </c>
      <c r="K3" s="36">
        <v>350000</v>
      </c>
      <c r="L3" s="36">
        <v>260000</v>
      </c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7"/>
    </row>
    <row r="4" spans="1:53" s="8" customFormat="1" x14ac:dyDescent="0.3">
      <c r="A4" s="28" t="s">
        <v>117</v>
      </c>
      <c r="B4" s="43"/>
      <c r="C4" s="43"/>
      <c r="D4" s="43"/>
      <c r="E4" s="43"/>
      <c r="F4" s="43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>
        <v>280000</v>
      </c>
      <c r="X4" s="36">
        <v>300000</v>
      </c>
      <c r="Y4" s="36">
        <v>300000</v>
      </c>
      <c r="Z4" s="36">
        <v>300000</v>
      </c>
      <c r="AA4" s="36">
        <v>300000</v>
      </c>
      <c r="AB4" s="36">
        <v>300000</v>
      </c>
      <c r="AC4" s="36">
        <v>300000</v>
      </c>
      <c r="AD4" s="36">
        <v>300000</v>
      </c>
      <c r="AE4" s="36">
        <v>300000</v>
      </c>
      <c r="AF4" s="36">
        <v>300000</v>
      </c>
      <c r="AG4" s="36">
        <v>300000</v>
      </c>
      <c r="AH4" s="36">
        <v>300000</v>
      </c>
      <c r="AI4" s="36">
        <v>300000</v>
      </c>
      <c r="AJ4" s="36">
        <v>150000</v>
      </c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7"/>
    </row>
    <row r="5" spans="1:53" s="8" customFormat="1" x14ac:dyDescent="0.3">
      <c r="A5" s="28" t="s">
        <v>118</v>
      </c>
      <c r="B5" s="43"/>
      <c r="C5" s="43"/>
      <c r="D5" s="43"/>
      <c r="E5" s="43"/>
      <c r="F5" s="43"/>
      <c r="G5" s="36"/>
      <c r="H5" s="36"/>
      <c r="I5" s="36"/>
      <c r="J5" s="36"/>
      <c r="K5" s="36"/>
      <c r="L5" s="36"/>
      <c r="M5" s="36"/>
      <c r="N5" s="36">
        <v>140000</v>
      </c>
      <c r="O5" s="36">
        <v>325000</v>
      </c>
      <c r="P5" s="36">
        <v>325000</v>
      </c>
      <c r="Q5" s="36">
        <v>325000</v>
      </c>
      <c r="R5" s="36">
        <v>325000</v>
      </c>
      <c r="S5" s="36">
        <v>325000</v>
      </c>
      <c r="T5" s="36">
        <v>325000</v>
      </c>
      <c r="U5" s="36">
        <v>65000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7"/>
    </row>
    <row r="6" spans="1:53" ht="16.2" thickBot="1" x14ac:dyDescent="0.35">
      <c r="A6" s="29" t="s">
        <v>119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>
        <v>75000</v>
      </c>
      <c r="AL6" s="38">
        <v>320000</v>
      </c>
      <c r="AM6" s="38">
        <v>320000</v>
      </c>
      <c r="AN6" s="38">
        <v>320000</v>
      </c>
      <c r="AO6" s="38">
        <v>320000</v>
      </c>
      <c r="AP6" s="38">
        <v>320000</v>
      </c>
      <c r="AQ6" s="38">
        <v>320000</v>
      </c>
      <c r="AR6" s="38">
        <v>320000</v>
      </c>
      <c r="AS6" s="38">
        <v>320000</v>
      </c>
      <c r="AT6" s="38">
        <v>320000</v>
      </c>
      <c r="AU6" s="38">
        <v>320000</v>
      </c>
      <c r="AV6" s="38">
        <v>320000</v>
      </c>
      <c r="AW6" s="38">
        <v>320000</v>
      </c>
      <c r="AX6" s="38">
        <v>320000</v>
      </c>
      <c r="AY6" s="38">
        <v>320000</v>
      </c>
      <c r="AZ6" s="38">
        <v>160000</v>
      </c>
      <c r="BA6" s="39">
        <v>80000</v>
      </c>
    </row>
    <row r="11" spans="1:53" x14ac:dyDescent="0.3">
      <c r="F11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0</v>
      </c>
    </row>
    <row r="2" spans="1:4" x14ac:dyDescent="0.3">
      <c r="A2" s="4" t="s">
        <v>112</v>
      </c>
    </row>
    <row r="3" spans="1:4" x14ac:dyDescent="0.3">
      <c r="A3" s="4" t="s">
        <v>3</v>
      </c>
      <c r="D3" s="12"/>
    </row>
    <row r="4" spans="1:4" x14ac:dyDescent="0.3">
      <c r="A4" s="4" t="s">
        <v>4</v>
      </c>
    </row>
    <row r="5" spans="1:4" x14ac:dyDescent="0.3">
      <c r="A5" s="4" t="s">
        <v>104</v>
      </c>
    </row>
    <row r="6" spans="1:4" x14ac:dyDescent="0.3">
      <c r="A6" s="4" t="s">
        <v>105</v>
      </c>
    </row>
    <row r="7" spans="1:4" x14ac:dyDescent="0.3">
      <c r="A7" s="4" t="s">
        <v>106</v>
      </c>
    </row>
    <row r="8" spans="1:4" x14ac:dyDescent="0.3">
      <c r="A8" s="4" t="s">
        <v>107</v>
      </c>
    </row>
    <row r="9" spans="1:4" x14ac:dyDescent="0.3">
      <c r="A9" s="4" t="s">
        <v>108</v>
      </c>
    </row>
    <row r="10" spans="1:4" x14ac:dyDescent="0.3">
      <c r="A10" s="4" t="s">
        <v>109</v>
      </c>
    </row>
    <row r="11" spans="1:4" x14ac:dyDescent="0.3">
      <c r="A11" s="4" t="s">
        <v>110</v>
      </c>
    </row>
    <row r="12" spans="1:4" x14ac:dyDescent="0.3">
      <c r="A12" s="4" t="s">
        <v>111</v>
      </c>
    </row>
    <row r="13" spans="1:4" x14ac:dyDescent="0.3">
      <c r="A13" s="4" t="s">
        <v>113</v>
      </c>
    </row>
    <row r="14" spans="1:4" x14ac:dyDescent="0.3">
      <c r="A14" s="4" t="s">
        <v>114</v>
      </c>
    </row>
    <row r="15" spans="1:4" x14ac:dyDescent="0.3">
      <c r="A15" s="4" t="s">
        <v>115</v>
      </c>
    </row>
    <row r="16" spans="1:4" x14ac:dyDescent="0.3">
      <c r="A16" s="4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P17" sqref="P17"/>
    </sheetView>
  </sheetViews>
  <sheetFormatPr defaultColWidth="9.33203125" defaultRowHeight="15.6" x14ac:dyDescent="0.3"/>
  <cols>
    <col min="1" max="1" width="9.33203125" style="8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8" customFormat="1" x14ac:dyDescent="0.3">
      <c r="A2" s="6" t="s">
        <v>213</v>
      </c>
      <c r="B2" s="7" t="s">
        <v>169</v>
      </c>
      <c r="C2" s="7" t="s">
        <v>170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175</v>
      </c>
      <c r="I2" s="7" t="s">
        <v>176</v>
      </c>
      <c r="J2" s="7" t="s">
        <v>177</v>
      </c>
      <c r="K2" s="7" t="s">
        <v>156</v>
      </c>
      <c r="L2" s="7" t="s">
        <v>157</v>
      </c>
      <c r="M2" s="7" t="s">
        <v>158</v>
      </c>
      <c r="N2" s="7" t="s">
        <v>159</v>
      </c>
      <c r="O2" s="7" t="s">
        <v>160</v>
      </c>
      <c r="P2" s="7" t="s">
        <v>161</v>
      </c>
      <c r="Q2" s="7" t="s">
        <v>162</v>
      </c>
      <c r="R2" s="7" t="s">
        <v>163</v>
      </c>
      <c r="S2" s="7" t="s">
        <v>164</v>
      </c>
      <c r="T2" s="7" t="s">
        <v>165</v>
      </c>
      <c r="U2" s="7" t="s">
        <v>166</v>
      </c>
      <c r="V2" s="7" t="s">
        <v>167</v>
      </c>
      <c r="W2" s="7" t="s">
        <v>168</v>
      </c>
      <c r="X2" s="7" t="s">
        <v>180</v>
      </c>
      <c r="Y2" s="7" t="s">
        <v>181</v>
      </c>
      <c r="Z2" s="7" t="s">
        <v>182</v>
      </c>
      <c r="AA2" s="7" t="s">
        <v>183</v>
      </c>
      <c r="AB2" s="7" t="s">
        <v>184</v>
      </c>
      <c r="AC2" s="7" t="s">
        <v>185</v>
      </c>
      <c r="AD2" s="7" t="s">
        <v>186</v>
      </c>
      <c r="AE2" s="7" t="s">
        <v>187</v>
      </c>
      <c r="AF2" s="7" t="s">
        <v>188</v>
      </c>
      <c r="AG2" s="7" t="s">
        <v>189</v>
      </c>
      <c r="AH2" s="7" t="s">
        <v>190</v>
      </c>
      <c r="AI2" s="7" t="s">
        <v>191</v>
      </c>
      <c r="AJ2" s="7" t="s">
        <v>192</v>
      </c>
      <c r="AK2" s="7" t="s">
        <v>193</v>
      </c>
      <c r="AL2" s="7" t="s">
        <v>194</v>
      </c>
      <c r="AM2" s="7" t="s">
        <v>195</v>
      </c>
      <c r="AN2" s="7" t="s">
        <v>196</v>
      </c>
      <c r="AO2" s="7" t="s">
        <v>197</v>
      </c>
      <c r="AP2" s="7" t="s">
        <v>198</v>
      </c>
      <c r="AQ2" s="7" t="s">
        <v>199</v>
      </c>
      <c r="AR2" s="7" t="s">
        <v>200</v>
      </c>
      <c r="AS2" s="7" t="s">
        <v>201</v>
      </c>
      <c r="AT2" s="7" t="s">
        <v>202</v>
      </c>
      <c r="AU2" s="7" t="s">
        <v>203</v>
      </c>
      <c r="AV2" s="7" t="s">
        <v>204</v>
      </c>
      <c r="AW2" s="7" t="s">
        <v>205</v>
      </c>
      <c r="AX2" s="7" t="s">
        <v>206</v>
      </c>
      <c r="AY2" s="7" t="s">
        <v>207</v>
      </c>
      <c r="AZ2" s="7" t="s">
        <v>208</v>
      </c>
      <c r="BA2" s="27" t="s">
        <v>209</v>
      </c>
    </row>
    <row r="3" spans="1:53" s="8" customFormat="1" x14ac:dyDescent="0.3">
      <c r="A3" s="28" t="s">
        <v>112</v>
      </c>
      <c r="B3" s="36">
        <f>5000*7</f>
        <v>35000</v>
      </c>
      <c r="C3" s="36">
        <f>$B3*(VALUE(RIGHT(C$2,2)))^(-0.21)</f>
        <v>30258.803095775282</v>
      </c>
      <c r="D3" s="36">
        <f t="shared" ref="D3:BA3" si="0">$B3*(VALUE(RIGHT(D$2,2)))^(-0.21)</f>
        <v>27788.978378196462</v>
      </c>
      <c r="E3" s="36">
        <f t="shared" si="0"/>
        <v>26159.861851111425</v>
      </c>
      <c r="F3" s="36">
        <f t="shared" si="0"/>
        <v>24962.285351788229</v>
      </c>
      <c r="G3" s="36">
        <f t="shared" si="0"/>
        <v>24024.606427960101</v>
      </c>
      <c r="H3" s="36">
        <f t="shared" si="0"/>
        <v>23259.343684102365</v>
      </c>
      <c r="I3" s="36">
        <f t="shared" si="0"/>
        <v>22616.174536156115</v>
      </c>
      <c r="J3" s="36">
        <f t="shared" si="0"/>
        <v>22063.637694396301</v>
      </c>
      <c r="K3" s="36">
        <f t="shared" si="0"/>
        <v>21580.825065151876</v>
      </c>
      <c r="L3" s="36">
        <f t="shared" si="0"/>
        <v>21153.175883626711</v>
      </c>
      <c r="M3" s="36">
        <f t="shared" si="0"/>
        <v>20770.166724489769</v>
      </c>
      <c r="N3" s="36">
        <f t="shared" si="0"/>
        <v>20423.959488695262</v>
      </c>
      <c r="O3" s="36">
        <f t="shared" si="0"/>
        <v>20108.568590691943</v>
      </c>
      <c r="P3" s="36">
        <f t="shared" si="0"/>
        <v>19819.325940320385</v>
      </c>
      <c r="Q3" s="36">
        <f t="shared" si="0"/>
        <v>19552.52491626385</v>
      </c>
      <c r="R3" s="36">
        <f t="shared" si="0"/>
        <v>19305.176246215316</v>
      </c>
      <c r="S3" s="36">
        <f t="shared" si="0"/>
        <v>19074.836244893231</v>
      </c>
      <c r="T3" s="36">
        <f t="shared" si="0"/>
        <v>18859.483217791862</v>
      </c>
      <c r="U3" s="36">
        <f t="shared" si="0"/>
        <v>18657.426751165785</v>
      </c>
      <c r="V3" s="36">
        <f t="shared" si="0"/>
        <v>18467.239963673175</v>
      </c>
      <c r="W3" s="36">
        <f t="shared" si="0"/>
        <v>18287.708111798944</v>
      </c>
      <c r="X3" s="36">
        <f t="shared" si="0"/>
        <v>18117.789051491451</v>
      </c>
      <c r="Y3" s="36">
        <f t="shared" si="0"/>
        <v>17956.582433793134</v>
      </c>
      <c r="Z3" s="36">
        <f t="shared" si="0"/>
        <v>17803.305428117179</v>
      </c>
      <c r="AA3" s="36">
        <f t="shared" si="0"/>
        <v>17657.273388700607</v>
      </c>
      <c r="AB3" s="36">
        <f t="shared" si="0"/>
        <v>17517.884309541125</v>
      </c>
      <c r="AC3" s="36">
        <f t="shared" si="0"/>
        <v>17384.60621496111</v>
      </c>
      <c r="AD3" s="36">
        <f t="shared" si="0"/>
        <v>17256.966848071839</v>
      </c>
      <c r="AE3" s="36">
        <f t="shared" si="0"/>
        <v>17134.545174832736</v>
      </c>
      <c r="AF3" s="36">
        <f t="shared" si="0"/>
        <v>17016.964335098033</v>
      </c>
      <c r="AG3" s="36">
        <f t="shared" si="0"/>
        <v>16903.885756184794</v>
      </c>
      <c r="AH3" s="36">
        <f t="shared" si="0"/>
        <v>16795.004207436843</v>
      </c>
      <c r="AI3" s="36">
        <f t="shared" si="0"/>
        <v>16690.043621813351</v>
      </c>
      <c r="AJ3" s="36">
        <f t="shared" si="0"/>
        <v>16588.753546796474</v>
      </c>
      <c r="AK3" s="36">
        <f t="shared" si="0"/>
        <v>16490.90611481091</v>
      </c>
      <c r="AL3" s="36">
        <f t="shared" si="0"/>
        <v>16396.293444986528</v>
      </c>
      <c r="AM3" s="36">
        <f t="shared" si="0"/>
        <v>16304.725405006924</v>
      </c>
      <c r="AN3" s="36">
        <f t="shared" si="0"/>
        <v>16216.027675100382</v>
      </c>
      <c r="AO3" s="36">
        <f t="shared" si="0"/>
        <v>16130.040066782163</v>
      </c>
      <c r="AP3" s="36">
        <f t="shared" si="0"/>
        <v>16046.615057375167</v>
      </c>
      <c r="AQ3" s="36">
        <f t="shared" si="0"/>
        <v>15965.616508091967</v>
      </c>
      <c r="AR3" s="36">
        <f t="shared" si="0"/>
        <v>15886.918538915399</v>
      </c>
      <c r="AS3" s="36">
        <f t="shared" si="0"/>
        <v>15810.404537941047</v>
      </c>
      <c r="AT3" s="36">
        <f t="shared" si="0"/>
        <v>15735.966286456898</v>
      </c>
      <c r="AU3" s="36">
        <f t="shared" si="0"/>
        <v>15663.503183996372</v>
      </c>
      <c r="AV3" s="36">
        <f t="shared" si="0"/>
        <v>15592.92156004043</v>
      </c>
      <c r="AW3" s="36">
        <f t="shared" si="0"/>
        <v>15524.134061062965</v>
      </c>
      <c r="AX3" s="36">
        <f t="shared" si="0"/>
        <v>15457.05910329122</v>
      </c>
      <c r="AY3" s="36">
        <f t="shared" si="0"/>
        <v>15391.620382952713</v>
      </c>
      <c r="AZ3" s="36">
        <f t="shared" si="0"/>
        <v>15327.746436952839</v>
      </c>
      <c r="BA3" s="37">
        <f t="shared" si="0"/>
        <v>15265.37024791327</v>
      </c>
    </row>
    <row r="4" spans="1:53" s="8" customFormat="1" x14ac:dyDescent="0.3">
      <c r="A4" s="28" t="s">
        <v>3</v>
      </c>
      <c r="B4" s="36">
        <f>13000*7</f>
        <v>91000</v>
      </c>
      <c r="C4" s="36">
        <f t="shared" ref="C4:BA4" si="1">$B4*(VALUE(RIGHT(C$2,2)))^(-0.35)</f>
        <v>71397.152908604316</v>
      </c>
      <c r="D4" s="36">
        <f t="shared" si="1"/>
        <v>61951.090169008989</v>
      </c>
      <c r="E4" s="36">
        <f t="shared" si="1"/>
        <v>56017.07080719369</v>
      </c>
      <c r="F4" s="36">
        <f t="shared" si="1"/>
        <v>51808.604067688932</v>
      </c>
      <c r="G4" s="36">
        <f t="shared" si="1"/>
        <v>48605.840193972173</v>
      </c>
      <c r="H4" s="36">
        <f t="shared" si="1"/>
        <v>46052.910067251345</v>
      </c>
      <c r="I4" s="36">
        <f t="shared" si="1"/>
        <v>43950.102966080478</v>
      </c>
      <c r="J4" s="36">
        <f t="shared" si="1"/>
        <v>42175.138166249249</v>
      </c>
      <c r="K4" s="36">
        <f t="shared" si="1"/>
        <v>40648.206885737643</v>
      </c>
      <c r="L4" s="36">
        <f t="shared" si="1"/>
        <v>39314.608251327569</v>
      </c>
      <c r="M4" s="36">
        <f t="shared" si="1"/>
        <v>38135.369281101288</v>
      </c>
      <c r="N4" s="36">
        <f t="shared" si="1"/>
        <v>37081.835160851289</v>
      </c>
      <c r="O4" s="36">
        <f t="shared" si="1"/>
        <v>36132.380900634584</v>
      </c>
      <c r="P4" s="36">
        <f t="shared" si="1"/>
        <v>35270.324199207498</v>
      </c>
      <c r="Q4" s="36">
        <f t="shared" si="1"/>
        <v>34482.551888111557</v>
      </c>
      <c r="R4" s="36">
        <f t="shared" si="1"/>
        <v>33758.587726172031</v>
      </c>
      <c r="S4" s="36">
        <f t="shared" si="1"/>
        <v>33089.942731837495</v>
      </c>
      <c r="T4" s="36">
        <f t="shared" si="1"/>
        <v>32469.651848585527</v>
      </c>
      <c r="U4" s="36">
        <f t="shared" si="1"/>
        <v>31891.936730566969</v>
      </c>
      <c r="V4" s="36">
        <f t="shared" si="1"/>
        <v>31351.95586946758</v>
      </c>
      <c r="W4" s="36">
        <f t="shared" si="1"/>
        <v>30845.616449031993</v>
      </c>
      <c r="X4" s="36">
        <f t="shared" si="1"/>
        <v>30369.430625054156</v>
      </c>
      <c r="Y4" s="36">
        <f t="shared" si="1"/>
        <v>29920.404305372314</v>
      </c>
      <c r="Z4" s="36">
        <f t="shared" si="1"/>
        <v>29495.950059808281</v>
      </c>
      <c r="AA4" s="36">
        <f t="shared" si="1"/>
        <v>29093.818188032514</v>
      </c>
      <c r="AB4" s="36">
        <f t="shared" si="1"/>
        <v>28712.041620084834</v>
      </c>
      <c r="AC4" s="36">
        <f t="shared" si="1"/>
        <v>28348.891473786171</v>
      </c>
      <c r="AD4" s="36">
        <f t="shared" si="1"/>
        <v>28002.840907809561</v>
      </c>
      <c r="AE4" s="36">
        <f t="shared" si="1"/>
        <v>27672.535494361153</v>
      </c>
      <c r="AF4" s="36">
        <f t="shared" si="1"/>
        <v>27356.768761213276</v>
      </c>
      <c r="AG4" s="36">
        <f t="shared" si="1"/>
        <v>27054.461866311904</v>
      </c>
      <c r="AH4" s="36">
        <f t="shared" si="1"/>
        <v>26764.646601508339</v>
      </c>
      <c r="AI4" s="36">
        <f t="shared" si="1"/>
        <v>26486.451097407004</v>
      </c>
      <c r="AJ4" s="36">
        <f t="shared" si="1"/>
        <v>26219.087734495715</v>
      </c>
      <c r="AK4" s="36">
        <f t="shared" si="1"/>
        <v>25961.842867713865</v>
      </c>
      <c r="AL4" s="36">
        <f t="shared" si="1"/>
        <v>25714.068050373437</v>
      </c>
      <c r="AM4" s="36">
        <f t="shared" si="1"/>
        <v>25475.172504644041</v>
      </c>
      <c r="AN4" s="36">
        <f t="shared" si="1"/>
        <v>25244.616633870617</v>
      </c>
      <c r="AO4" s="36">
        <f t="shared" si="1"/>
        <v>25021.906409932133</v>
      </c>
      <c r="AP4" s="36">
        <f t="shared" si="1"/>
        <v>24806.588498998015</v>
      </c>
      <c r="AQ4" s="36">
        <f t="shared" si="1"/>
        <v>24598.246013144959</v>
      </c>
      <c r="AR4" s="36">
        <f t="shared" si="1"/>
        <v>24396.49479468463</v>
      </c>
      <c r="AS4" s="36">
        <f t="shared" si="1"/>
        <v>24200.980155732937</v>
      </c>
      <c r="AT4" s="36">
        <f t="shared" si="1"/>
        <v>24011.374008299819</v>
      </c>
      <c r="AU4" s="36">
        <f t="shared" si="1"/>
        <v>23827.37233059607</v>
      </c>
      <c r="AV4" s="36">
        <f t="shared" si="1"/>
        <v>23648.692923806913</v>
      </c>
      <c r="AW4" s="36">
        <f t="shared" si="1"/>
        <v>23475.073420636596</v>
      </c>
      <c r="AX4" s="36">
        <f t="shared" si="1"/>
        <v>23306.269512772971</v>
      </c>
      <c r="AY4" s="36">
        <f t="shared" si="1"/>
        <v>23142.05336928229</v>
      </c>
      <c r="AZ4" s="36">
        <f t="shared" si="1"/>
        <v>22982.212222005313</v>
      </c>
      <c r="BA4" s="37">
        <f t="shared" si="1"/>
        <v>22826.547097429568</v>
      </c>
    </row>
    <row r="5" spans="1:53" x14ac:dyDescent="0.3">
      <c r="A5" s="28" t="s">
        <v>4</v>
      </c>
      <c r="B5" s="36">
        <f>8000*7</f>
        <v>56000</v>
      </c>
      <c r="C5" s="36">
        <f>$B5*(VALUE(RIGHT(C$2,2)))^(-0.25)</f>
        <v>47090.199254208019</v>
      </c>
      <c r="D5" s="36">
        <f t="shared" ref="D5:BA5" si="2">$B5*(VALUE(RIGHT(D$2,2)))^(-0.25)</f>
        <v>42550.798396489176</v>
      </c>
      <c r="E5" s="36">
        <f t="shared" si="2"/>
        <v>39597.979746446661</v>
      </c>
      <c r="F5" s="36">
        <f t="shared" si="2"/>
        <v>37449.457078679632</v>
      </c>
      <c r="G5" s="36">
        <f t="shared" si="2"/>
        <v>35780.813837791255</v>
      </c>
      <c r="H5" s="36">
        <f t="shared" si="2"/>
        <v>34428.136565270812</v>
      </c>
      <c r="I5" s="36">
        <f t="shared" si="2"/>
        <v>33297.799220076187</v>
      </c>
      <c r="J5" s="36">
        <f t="shared" si="2"/>
        <v>32331.61507461904</v>
      </c>
      <c r="K5" s="36">
        <f t="shared" si="2"/>
        <v>31491.114210659547</v>
      </c>
      <c r="L5" s="36">
        <f t="shared" si="2"/>
        <v>30749.627259462297</v>
      </c>
      <c r="M5" s="36">
        <f t="shared" si="2"/>
        <v>30087.958091059176</v>
      </c>
      <c r="N5" s="36">
        <f t="shared" si="2"/>
        <v>29491.861719483888</v>
      </c>
      <c r="O5" s="36">
        <f t="shared" si="2"/>
        <v>28950.496621601553</v>
      </c>
      <c r="P5" s="36">
        <f t="shared" si="2"/>
        <v>28455.433896658426</v>
      </c>
      <c r="Q5" s="36">
        <f t="shared" si="2"/>
        <v>28000</v>
      </c>
      <c r="R5" s="36">
        <f t="shared" si="2"/>
        <v>27578.827388305333</v>
      </c>
      <c r="S5" s="36">
        <f t="shared" si="2"/>
        <v>27187.539215610112</v>
      </c>
      <c r="T5" s="36">
        <f t="shared" si="2"/>
        <v>26822.523024840182</v>
      </c>
      <c r="U5" s="36">
        <f t="shared" si="2"/>
        <v>26480.765052088922</v>
      </c>
      <c r="V5" s="36">
        <f t="shared" si="2"/>
        <v>26159.726752779206</v>
      </c>
      <c r="W5" s="36">
        <f t="shared" si="2"/>
        <v>25857.251332869746</v>
      </c>
      <c r="X5" s="36">
        <f t="shared" si="2"/>
        <v>25571.491987816953</v>
      </c>
      <c r="Y5" s="36">
        <f t="shared" si="2"/>
        <v>25300.856101075653</v>
      </c>
      <c r="Z5" s="36">
        <f t="shared" si="2"/>
        <v>25043.961347997643</v>
      </c>
      <c r="AA5" s="36">
        <f t="shared" si="2"/>
        <v>24799.600799072254</v>
      </c>
      <c r="AB5" s="36">
        <f t="shared" si="2"/>
        <v>24566.714908446527</v>
      </c>
      <c r="AC5" s="36">
        <f t="shared" si="2"/>
        <v>24344.36882891952</v>
      </c>
      <c r="AD5" s="36">
        <f t="shared" si="2"/>
        <v>24131.733889698735</v>
      </c>
      <c r="AE5" s="36">
        <f t="shared" si="2"/>
        <v>23928.072358189107</v>
      </c>
      <c r="AF5" s="36">
        <f t="shared" si="2"/>
        <v>23732.724815241214</v>
      </c>
      <c r="AG5" s="36">
        <f t="shared" si="2"/>
        <v>23545.099627104009</v>
      </c>
      <c r="AH5" s="36">
        <f t="shared" si="2"/>
        <v>23364.664112224433</v>
      </c>
      <c r="AI5" s="36">
        <f t="shared" si="2"/>
        <v>23190.937087726914</v>
      </c>
      <c r="AJ5" s="36">
        <f t="shared" si="2"/>
        <v>23023.482546429106</v>
      </c>
      <c r="AK5" s="36">
        <f t="shared" si="2"/>
        <v>22861.904265976333</v>
      </c>
      <c r="AL5" s="36">
        <f t="shared" si="2"/>
        <v>22705.841190971114</v>
      </c>
      <c r="AM5" s="36">
        <f t="shared" si="2"/>
        <v>22554.96345964833</v>
      </c>
      <c r="AN5" s="36">
        <f t="shared" si="2"/>
        <v>22408.968970765996</v>
      </c>
      <c r="AO5" s="36">
        <f t="shared" si="2"/>
        <v>22267.580405477416</v>
      </c>
      <c r="AP5" s="36">
        <f t="shared" si="2"/>
        <v>22130.542634166668</v>
      </c>
      <c r="AQ5" s="36">
        <f t="shared" si="2"/>
        <v>21997.620450428727</v>
      </c>
      <c r="AR5" s="36">
        <f t="shared" si="2"/>
        <v>21868.596584212904</v>
      </c>
      <c r="AS5" s="36">
        <f t="shared" si="2"/>
        <v>21743.269954124502</v>
      </c>
      <c r="AT5" s="36">
        <f t="shared" si="2"/>
        <v>21621.454125381024</v>
      </c>
      <c r="AU5" s="36">
        <f t="shared" si="2"/>
        <v>21502.975945244358</v>
      </c>
      <c r="AV5" s="36">
        <f t="shared" si="2"/>
        <v>21387.674332133389</v>
      </c>
      <c r="AW5" s="36">
        <f t="shared" si="2"/>
        <v>21275.399198244588</v>
      </c>
      <c r="AX5" s="36">
        <f t="shared" si="2"/>
        <v>21166.010488516727</v>
      </c>
      <c r="AY5" s="36">
        <f t="shared" si="2"/>
        <v>21059.377321283806</v>
      </c>
      <c r="AZ5" s="36">
        <f t="shared" si="2"/>
        <v>20955.377218059901</v>
      </c>
      <c r="BA5" s="37">
        <f t="shared" si="2"/>
        <v>20853.895411663008</v>
      </c>
    </row>
    <row r="6" spans="1:53" x14ac:dyDescent="0.3">
      <c r="A6" s="28" t="s">
        <v>104</v>
      </c>
      <c r="B6" s="36">
        <f>2000*7</f>
        <v>14000</v>
      </c>
      <c r="C6" s="36">
        <f>$B6*(VALUE(RIGHT(C$2,2)))^(-0.02)</f>
        <v>13807.257862907029</v>
      </c>
      <c r="D6" s="36">
        <f t="shared" ref="D6:BA6" si="3">$B6*(VALUE(RIGHT(D$2,2)))^(-0.02)</f>
        <v>13695.743400208396</v>
      </c>
      <c r="E6" s="36">
        <f t="shared" si="3"/>
        <v>13617.169263771997</v>
      </c>
      <c r="F6" s="36">
        <f t="shared" si="3"/>
        <v>13556.533000158817</v>
      </c>
      <c r="G6" s="36">
        <f t="shared" si="3"/>
        <v>13507.1900536346</v>
      </c>
      <c r="H6" s="36">
        <f t="shared" si="3"/>
        <v>13465.611329867192</v>
      </c>
      <c r="I6" s="36">
        <f t="shared" si="3"/>
        <v>13429.6976705537</v>
      </c>
      <c r="J6" s="36">
        <f t="shared" si="3"/>
        <v>13398.099091739417</v>
      </c>
      <c r="K6" s="36">
        <f t="shared" si="3"/>
        <v>13369.896204300103</v>
      </c>
      <c r="L6" s="36">
        <f t="shared" si="3"/>
        <v>13344.434735157942</v>
      </c>
      <c r="M6" s="36">
        <f t="shared" si="3"/>
        <v>13321.232576701854</v>
      </c>
      <c r="N6" s="36">
        <f t="shared" si="3"/>
        <v>13299.924286485162</v>
      </c>
      <c r="O6" s="36">
        <f t="shared" si="3"/>
        <v>13280.22627951134</v>
      </c>
      <c r="P6" s="36">
        <f t="shared" si="3"/>
        <v>13261.914097616605</v>
      </c>
      <c r="Q6" s="36">
        <f t="shared" si="3"/>
        <v>13244.807054158344</v>
      </c>
      <c r="R6" s="36">
        <f t="shared" si="3"/>
        <v>13228.757557697323</v>
      </c>
      <c r="S6" s="36">
        <f t="shared" si="3"/>
        <v>13213.643502316185</v>
      </c>
      <c r="T6" s="36">
        <f t="shared" si="3"/>
        <v>13199.362725186578</v>
      </c>
      <c r="U6" s="36">
        <f t="shared" si="3"/>
        <v>13185.828892362388</v>
      </c>
      <c r="V6" s="36">
        <f t="shared" si="3"/>
        <v>13172.968392914285</v>
      </c>
      <c r="W6" s="36">
        <f t="shared" si="3"/>
        <v>13160.717958789941</v>
      </c>
      <c r="X6" s="36">
        <f t="shared" si="3"/>
        <v>13149.022816058006</v>
      </c>
      <c r="Y6" s="36">
        <f t="shared" si="3"/>
        <v>13137.835231305709</v>
      </c>
      <c r="Z6" s="36">
        <f t="shared" si="3"/>
        <v>13127.113356028216</v>
      </c>
      <c r="AA6" s="36">
        <f t="shared" si="3"/>
        <v>13116.820298617173</v>
      </c>
      <c r="AB6" s="36">
        <f t="shared" si="3"/>
        <v>13106.923372216301</v>
      </c>
      <c r="AC6" s="36">
        <f t="shared" si="3"/>
        <v>13097.39347992625</v>
      </c>
      <c r="AD6" s="36">
        <f t="shared" si="3"/>
        <v>13088.204608333777</v>
      </c>
      <c r="AE6" s="36">
        <f t="shared" si="3"/>
        <v>13079.333407251032</v>
      </c>
      <c r="AF6" s="36">
        <f t="shared" si="3"/>
        <v>13070.758838642858</v>
      </c>
      <c r="AG6" s="36">
        <f t="shared" si="3"/>
        <v>13062.461881515304</v>
      </c>
      <c r="AH6" s="36">
        <f t="shared" si="3"/>
        <v>13054.425282396505</v>
      </c>
      <c r="AI6" s="36">
        <f t="shared" si="3"/>
        <v>13046.633343214795</v>
      </c>
      <c r="AJ6" s="36">
        <f t="shared" si="3"/>
        <v>13039.071740046933</v>
      </c>
      <c r="AK6" s="36">
        <f t="shared" si="3"/>
        <v>13031.727367500394</v>
      </c>
      <c r="AL6" s="36">
        <f t="shared" si="3"/>
        <v>13024.588204501091</v>
      </c>
      <c r="AM6" s="36">
        <f t="shared" si="3"/>
        <v>13017.643198049596</v>
      </c>
      <c r="AN6" s="36">
        <f t="shared" si="3"/>
        <v>13010.882162135753</v>
      </c>
      <c r="AO6" s="36">
        <f t="shared" si="3"/>
        <v>13004.295689501234</v>
      </c>
      <c r="AP6" s="36">
        <f t="shared" si="3"/>
        <v>12997.875074339925</v>
      </c>
      <c r="AQ6" s="36">
        <f t="shared" si="3"/>
        <v>12991.612244349395</v>
      </c>
      <c r="AR6" s="36">
        <f t="shared" si="3"/>
        <v>12985.499700808712</v>
      </c>
      <c r="AS6" s="36">
        <f t="shared" si="3"/>
        <v>12979.530465571725</v>
      </c>
      <c r="AT6" s="36">
        <f t="shared" si="3"/>
        <v>12973.698034040235</v>
      </c>
      <c r="AU6" s="36">
        <f t="shared" si="3"/>
        <v>12967.996333325775</v>
      </c>
      <c r="AV6" s="36">
        <f t="shared" si="3"/>
        <v>12962.419684928214</v>
      </c>
      <c r="AW6" s="36">
        <f t="shared" si="3"/>
        <v>12956.962771358765</v>
      </c>
      <c r="AX6" s="36">
        <f t="shared" si="3"/>
        <v>12951.620606217693</v>
      </c>
      <c r="AY6" s="36">
        <f t="shared" si="3"/>
        <v>12946.388507306605</v>
      </c>
      <c r="AZ6" s="36">
        <f t="shared" si="3"/>
        <v>12941.262072413576</v>
      </c>
      <c r="BA6" s="37">
        <f t="shared" si="3"/>
        <v>12936.237157458605</v>
      </c>
    </row>
    <row r="7" spans="1:53" x14ac:dyDescent="0.3">
      <c r="A7" s="28" t="s">
        <v>105</v>
      </c>
      <c r="B7" s="36">
        <f>1500*7</f>
        <v>10500</v>
      </c>
      <c r="C7" s="36">
        <f>$B7*(VALUE(RIGHT(C$2,2)))^(-0.01)</f>
        <v>10427.471202088876</v>
      </c>
      <c r="D7" s="36">
        <f t="shared" ref="D7:BA7" si="4">$B7*(VALUE(RIGHT(D$2,2)))^(-0.01)</f>
        <v>10385.277043807793</v>
      </c>
      <c r="E7" s="36">
        <f t="shared" si="4"/>
        <v>10355.443397180272</v>
      </c>
      <c r="F7" s="36">
        <f t="shared" si="4"/>
        <v>10332.361655316306</v>
      </c>
      <c r="G7" s="36">
        <f t="shared" si="4"/>
        <v>10313.540695240043</v>
      </c>
      <c r="H7" s="36">
        <f t="shared" si="4"/>
        <v>10297.654549590608</v>
      </c>
      <c r="I7" s="36">
        <f t="shared" si="4"/>
        <v>10283.913124662731</v>
      </c>
      <c r="J7" s="36">
        <f t="shared" si="4"/>
        <v>10271.807550156296</v>
      </c>
      <c r="K7" s="36">
        <f t="shared" si="4"/>
        <v>10260.990820036011</v>
      </c>
      <c r="L7" s="36">
        <f t="shared" si="4"/>
        <v>10251.215710313038</v>
      </c>
      <c r="M7" s="36">
        <f t="shared" si="4"/>
        <v>10242.299865827357</v>
      </c>
      <c r="N7" s="36">
        <f t="shared" si="4"/>
        <v>10234.104931847762</v>
      </c>
      <c r="O7" s="36">
        <f t="shared" si="4"/>
        <v>10226.523453801483</v>
      </c>
      <c r="P7" s="36">
        <f t="shared" si="4"/>
        <v>10219.470314978696</v>
      </c>
      <c r="Q7" s="36">
        <f t="shared" si="4"/>
        <v>10212.876947828998</v>
      </c>
      <c r="R7" s="36">
        <f t="shared" si="4"/>
        <v>10206.687306215785</v>
      </c>
      <c r="S7" s="36">
        <f t="shared" si="4"/>
        <v>10200.854992633705</v>
      </c>
      <c r="T7" s="36">
        <f t="shared" si="4"/>
        <v>10195.341164514521</v>
      </c>
      <c r="U7" s="36">
        <f t="shared" si="4"/>
        <v>10190.112979126079</v>
      </c>
      <c r="V7" s="36">
        <f t="shared" si="4"/>
        <v>10185.142418945352</v>
      </c>
      <c r="W7" s="36">
        <f t="shared" si="4"/>
        <v>10180.405391018117</v>
      </c>
      <c r="X7" s="36">
        <f t="shared" si="4"/>
        <v>10175.88102703922</v>
      </c>
      <c r="Y7" s="36">
        <f t="shared" si="4"/>
        <v>10171.551132768909</v>
      </c>
      <c r="Z7" s="36">
        <f t="shared" si="4"/>
        <v>10167.399750119113</v>
      </c>
      <c r="AA7" s="36">
        <f t="shared" si="4"/>
        <v>10163.412805333168</v>
      </c>
      <c r="AB7" s="36">
        <f t="shared" si="4"/>
        <v>10159.577823719024</v>
      </c>
      <c r="AC7" s="36">
        <f t="shared" si="4"/>
        <v>10155.883696381088</v>
      </c>
      <c r="AD7" s="36">
        <f t="shared" si="4"/>
        <v>10152.320487978524</v>
      </c>
      <c r="AE7" s="36">
        <f t="shared" si="4"/>
        <v>10148.879277146903</v>
      </c>
      <c r="AF7" s="36">
        <f t="shared" si="4"/>
        <v>10145.552023143568</v>
      </c>
      <c r="AG7" s="36">
        <f t="shared" si="4"/>
        <v>10142.331453710878</v>
      </c>
      <c r="AH7" s="36">
        <f t="shared" si="4"/>
        <v>10139.210970231978</v>
      </c>
      <c r="AI7" s="36">
        <f t="shared" si="4"/>
        <v>10136.184567075352</v>
      </c>
      <c r="AJ7" s="36">
        <f t="shared" si="4"/>
        <v>10133.24676265557</v>
      </c>
      <c r="AK7" s="36">
        <f t="shared" si="4"/>
        <v>10130.39254022595</v>
      </c>
      <c r="AL7" s="36">
        <f t="shared" si="4"/>
        <v>10127.617296800177</v>
      </c>
      <c r="AM7" s="36">
        <f t="shared" si="4"/>
        <v>10124.916798899661</v>
      </c>
      <c r="AN7" s="36">
        <f t="shared" si="4"/>
        <v>10122.287144060825</v>
      </c>
      <c r="AO7" s="36">
        <f t="shared" si="4"/>
        <v>10119.724727225646</v>
      </c>
      <c r="AP7" s="36">
        <f t="shared" si="4"/>
        <v>10117.226211290666</v>
      </c>
      <c r="AQ7" s="36">
        <f t="shared" si="4"/>
        <v>10114.788501212048</v>
      </c>
      <c r="AR7" s="36">
        <f t="shared" si="4"/>
        <v>10112.408721163747</v>
      </c>
      <c r="AS7" s="36">
        <f t="shared" si="4"/>
        <v>10110.084194326837</v>
      </c>
      <c r="AT7" s="36">
        <f t="shared" si="4"/>
        <v>10107.812424954614</v>
      </c>
      <c r="AU7" s="36">
        <f t="shared" si="4"/>
        <v>10105.591082412768</v>
      </c>
      <c r="AV7" s="36">
        <f t="shared" si="4"/>
        <v>10103.417986939354</v>
      </c>
      <c r="AW7" s="36">
        <f t="shared" si="4"/>
        <v>10101.291096906883</v>
      </c>
      <c r="AX7" s="36">
        <f t="shared" si="4"/>
        <v>10099.208497400394</v>
      </c>
      <c r="AY7" s="36">
        <f t="shared" si="4"/>
        <v>10097.168389951687</v>
      </c>
      <c r="AZ7" s="36">
        <f t="shared" si="4"/>
        <v>10095.169083292112</v>
      </c>
      <c r="BA7" s="37">
        <f t="shared" si="4"/>
        <v>10093.208985005042</v>
      </c>
    </row>
    <row r="8" spans="1:53" x14ac:dyDescent="0.3">
      <c r="A8" s="28" t="s">
        <v>106</v>
      </c>
      <c r="B8" s="36">
        <f>7000*7</f>
        <v>49000</v>
      </c>
      <c r="C8" s="36">
        <f>$B8*(VALUE(RIGHT(C$2,2)))^(-0.17)</f>
        <v>43553.291377161935</v>
      </c>
      <c r="D8" s="36">
        <f t="shared" ref="D8:BA8" si="5">$B8*(VALUE(RIGHT(D$2,2)))^(-0.17)</f>
        <v>40652.332281111623</v>
      </c>
      <c r="E8" s="36">
        <f t="shared" si="5"/>
        <v>38712.024281305479</v>
      </c>
      <c r="F8" s="36">
        <f t="shared" si="5"/>
        <v>37271.011503101829</v>
      </c>
      <c r="G8" s="36">
        <f t="shared" si="5"/>
        <v>36133.528020417565</v>
      </c>
      <c r="H8" s="36">
        <f t="shared" si="5"/>
        <v>35198.92607026724</v>
      </c>
      <c r="I8" s="36">
        <f t="shared" si="5"/>
        <v>34408.899455580933</v>
      </c>
      <c r="J8" s="36">
        <f t="shared" si="5"/>
        <v>33726.777957018581</v>
      </c>
      <c r="K8" s="36">
        <f t="shared" si="5"/>
        <v>33128.065794207112</v>
      </c>
      <c r="L8" s="36">
        <f t="shared" si="5"/>
        <v>32595.625809094625</v>
      </c>
      <c r="M8" s="36">
        <f t="shared" si="5"/>
        <v>32117.021925675337</v>
      </c>
      <c r="N8" s="36">
        <f t="shared" si="5"/>
        <v>31682.957161752565</v>
      </c>
      <c r="O8" s="36">
        <f t="shared" si="5"/>
        <v>31286.307822480223</v>
      </c>
      <c r="P8" s="36">
        <f t="shared" si="5"/>
        <v>30921.500899535287</v>
      </c>
      <c r="Q8" s="36">
        <f t="shared" si="5"/>
        <v>30584.098448089491</v>
      </c>
      <c r="R8" s="36">
        <f t="shared" si="5"/>
        <v>30270.511766727988</v>
      </c>
      <c r="S8" s="36">
        <f t="shared" si="5"/>
        <v>29977.799746425972</v>
      </c>
      <c r="T8" s="36">
        <f t="shared" si="5"/>
        <v>29703.523396536042</v>
      </c>
      <c r="U8" s="36">
        <f t="shared" si="5"/>
        <v>29445.638822385587</v>
      </c>
      <c r="V8" s="36">
        <f t="shared" si="5"/>
        <v>29202.417113199728</v>
      </c>
      <c r="W8" s="36">
        <f t="shared" si="5"/>
        <v>28972.383438457917</v>
      </c>
      <c r="X8" s="36">
        <f t="shared" si="5"/>
        <v>28754.270099157453</v>
      </c>
      <c r="Y8" s="36">
        <f t="shared" si="5"/>
        <v>28546.979879502793</v>
      </c>
      <c r="Z8" s="36">
        <f t="shared" si="5"/>
        <v>28349.557111517319</v>
      </c>
      <c r="AA8" s="36">
        <f t="shared" si="5"/>
        <v>28161.164590937737</v>
      </c>
      <c r="AB8" s="36">
        <f t="shared" si="5"/>
        <v>27981.064985305926</v>
      </c>
      <c r="AC8" s="36">
        <f t="shared" si="5"/>
        <v>27808.605728735962</v>
      </c>
      <c r="AD8" s="36">
        <f t="shared" si="5"/>
        <v>27643.206650251072</v>
      </c>
      <c r="AE8" s="36">
        <f t="shared" si="5"/>
        <v>27484.349765237457</v>
      </c>
      <c r="AF8" s="36">
        <f t="shared" si="5"/>
        <v>27331.570793384421</v>
      </c>
      <c r="AG8" s="36">
        <f t="shared" si="5"/>
        <v>27184.452065662197</v>
      </c>
      <c r="AH8" s="36">
        <f t="shared" si="5"/>
        <v>27042.616557185564</v>
      </c>
      <c r="AI8" s="36">
        <f t="shared" si="5"/>
        <v>26905.722839022714</v>
      </c>
      <c r="AJ8" s="36">
        <f t="shared" si="5"/>
        <v>26773.460784933905</v>
      </c>
      <c r="AK8" s="36">
        <f t="shared" si="5"/>
        <v>26645.547902087786</v>
      </c>
      <c r="AL8" s="36">
        <f t="shared" si="5"/>
        <v>26521.726180480106</v>
      </c>
      <c r="AM8" s="36">
        <f t="shared" si="5"/>
        <v>26401.759375871039</v>
      </c>
      <c r="AN8" s="36">
        <f t="shared" si="5"/>
        <v>26285.430656893684</v>
      </c>
      <c r="AO8" s="36">
        <f t="shared" si="5"/>
        <v>26172.540559551653</v>
      </c>
      <c r="AP8" s="36">
        <f t="shared" si="5"/>
        <v>26062.905202359339</v>
      </c>
      <c r="AQ8" s="36">
        <f t="shared" si="5"/>
        <v>25956.354723440978</v>
      </c>
      <c r="AR8" s="36">
        <f t="shared" si="5"/>
        <v>25852.731907420126</v>
      </c>
      <c r="AS8" s="36">
        <f t="shared" si="5"/>
        <v>25751.890975224869</v>
      </c>
      <c r="AT8" s="36">
        <f t="shared" si="5"/>
        <v>25653.696514257157</v>
      </c>
      <c r="AU8" s="36">
        <f t="shared" si="5"/>
        <v>25558.022529922855</v>
      </c>
      <c r="AV8" s="36">
        <f t="shared" si="5"/>
        <v>25464.751602444976</v>
      </c>
      <c r="AW8" s="36">
        <f t="shared" si="5"/>
        <v>25373.774135305393</v>
      </c>
      <c r="AX8" s="36">
        <f t="shared" si="5"/>
        <v>25284.987683676307</v>
      </c>
      <c r="AY8" s="36">
        <f t="shared" si="5"/>
        <v>25198.296352885864</v>
      </c>
      <c r="AZ8" s="36">
        <f t="shared" si="5"/>
        <v>25113.610258373992</v>
      </c>
      <c r="BA8" s="37">
        <f t="shared" si="5"/>
        <v>25030.845039782169</v>
      </c>
    </row>
    <row r="9" spans="1:53" x14ac:dyDescent="0.3">
      <c r="A9" s="28" t="s">
        <v>107</v>
      </c>
      <c r="B9" s="36">
        <f>10000*7</f>
        <v>70000</v>
      </c>
      <c r="C9" s="36">
        <f>$B9*(VALUE(RIGHT(C$2,2)))^(-0.3)</f>
        <v>56857.66774493648</v>
      </c>
      <c r="D9" s="36">
        <f t="shared" ref="D9:BA9" si="6">$B9*(VALUE(RIGHT(D$2,2)))^(-0.3)</f>
        <v>50345.616532740511</v>
      </c>
      <c r="E9" s="36">
        <f t="shared" si="6"/>
        <v>46182.776877051307</v>
      </c>
      <c r="F9" s="36">
        <f t="shared" si="6"/>
        <v>43192.370390400669</v>
      </c>
      <c r="G9" s="36">
        <f t="shared" si="6"/>
        <v>40893.347674750585</v>
      </c>
      <c r="H9" s="36">
        <f t="shared" si="6"/>
        <v>39045.287771227224</v>
      </c>
      <c r="I9" s="36">
        <f t="shared" si="6"/>
        <v>37512.071188770256</v>
      </c>
      <c r="J9" s="36">
        <f t="shared" si="6"/>
        <v>36209.730058025059</v>
      </c>
      <c r="K9" s="36">
        <f t="shared" si="6"/>
        <v>35083.106353909054</v>
      </c>
      <c r="L9" s="36">
        <f t="shared" si="6"/>
        <v>34094.178805807998</v>
      </c>
      <c r="M9" s="36">
        <f t="shared" si="6"/>
        <v>33215.719643844859</v>
      </c>
      <c r="N9" s="36">
        <f t="shared" si="6"/>
        <v>32427.616952525703</v>
      </c>
      <c r="O9" s="36">
        <f t="shared" si="6"/>
        <v>31714.628558598131</v>
      </c>
      <c r="P9" s="36">
        <f t="shared" si="6"/>
        <v>31064.950240217251</v>
      </c>
      <c r="Q9" s="36">
        <f t="shared" si="6"/>
        <v>30469.269715364346</v>
      </c>
      <c r="R9" s="36">
        <f t="shared" si="6"/>
        <v>29920.122245178161</v>
      </c>
      <c r="S9" s="36">
        <f t="shared" si="6"/>
        <v>29411.440011043265</v>
      </c>
      <c r="T9" s="36">
        <f t="shared" si="6"/>
        <v>28938.229710308253</v>
      </c>
      <c r="U9" s="36">
        <f t="shared" si="6"/>
        <v>28496.33720758331</v>
      </c>
      <c r="V9" s="36">
        <f t="shared" si="6"/>
        <v>28082.272650581544</v>
      </c>
      <c r="W9" s="36">
        <f t="shared" si="6"/>
        <v>27693.078436815518</v>
      </c>
      <c r="X9" s="36">
        <f t="shared" si="6"/>
        <v>27326.228100756107</v>
      </c>
      <c r="Y9" s="36">
        <f t="shared" si="6"/>
        <v>26979.54787740987</v>
      </c>
      <c r="Z9" s="36">
        <f t="shared" si="6"/>
        <v>26651.155142022304</v>
      </c>
      <c r="AA9" s="36">
        <f t="shared" si="6"/>
        <v>26339.40957781109</v>
      </c>
      <c r="AB9" s="36">
        <f t="shared" si="6"/>
        <v>26042.874060791106</v>
      </c>
      <c r="AC9" s="36">
        <f t="shared" si="6"/>
        <v>25760.283046269236</v>
      </c>
      <c r="AD9" s="36">
        <f t="shared" si="6"/>
        <v>25490.51680645988</v>
      </c>
      <c r="AE9" s="36">
        <f t="shared" si="6"/>
        <v>25232.580275303681</v>
      </c>
      <c r="AF9" s="36">
        <f t="shared" si="6"/>
        <v>24985.585553014011</v>
      </c>
      <c r="AG9" s="36">
        <f t="shared" si="6"/>
        <v>24748.737341529166</v>
      </c>
      <c r="AH9" s="36">
        <f t="shared" si="6"/>
        <v>24521.320745084264</v>
      </c>
      <c r="AI9" s="36">
        <f t="shared" si="6"/>
        <v>24302.690992917476</v>
      </c>
      <c r="AJ9" s="36">
        <f t="shared" si="6"/>
        <v>24092.264734494693</v>
      </c>
      <c r="AK9" s="36">
        <f t="shared" si="6"/>
        <v>23889.512629257562</v>
      </c>
      <c r="AL9" s="36">
        <f t="shared" si="6"/>
        <v>23693.953008293785</v>
      </c>
      <c r="AM9" s="36">
        <f t="shared" si="6"/>
        <v>23505.14642850509</v>
      </c>
      <c r="AN9" s="36">
        <f t="shared" si="6"/>
        <v>23322.690973749344</v>
      </c>
      <c r="AO9" s="36">
        <f t="shared" si="6"/>
        <v>23146.218184234902</v>
      </c>
      <c r="AP9" s="36">
        <f t="shared" si="6"/>
        <v>22975.389516772244</v>
      </c>
      <c r="AQ9" s="36">
        <f t="shared" si="6"/>
        <v>22809.893255564031</v>
      </c>
      <c r="AR9" s="36">
        <f t="shared" si="6"/>
        <v>22649.441806965649</v>
      </c>
      <c r="AS9" s="36">
        <f t="shared" si="6"/>
        <v>22493.769322784603</v>
      </c>
      <c r="AT9" s="36">
        <f t="shared" si="6"/>
        <v>22342.629605752041</v>
      </c>
      <c r="AU9" s="36">
        <f t="shared" si="6"/>
        <v>22195.794258216254</v>
      </c>
      <c r="AV9" s="36">
        <f t="shared" si="6"/>
        <v>22053.051041204497</v>
      </c>
      <c r="AW9" s="36">
        <f t="shared" si="6"/>
        <v>21914.20241603395</v>
      </c>
      <c r="AX9" s="36">
        <f t="shared" si="6"/>
        <v>21779.064244827798</v>
      </c>
      <c r="AY9" s="36">
        <f t="shared" si="6"/>
        <v>21647.46462976942</v>
      </c>
      <c r="AZ9" s="36">
        <f t="shared" si="6"/>
        <v>21519.242873835126</v>
      </c>
      <c r="BA9" s="37">
        <f t="shared" si="6"/>
        <v>21394.248548185435</v>
      </c>
    </row>
    <row r="10" spans="1:53" x14ac:dyDescent="0.3">
      <c r="A10" s="28" t="s">
        <v>108</v>
      </c>
      <c r="B10" s="36">
        <f>4000*7</f>
        <v>28000</v>
      </c>
      <c r="C10" s="36">
        <f>$B10*(VALUE(RIGHT(C$2,2)))^(-0.09)</f>
        <v>26306.636977992333</v>
      </c>
      <c r="D10" s="36">
        <f t="shared" ref="D10:BA10" si="7">$B10*(VALUE(RIGHT(D$2,2)))^(-0.09)</f>
        <v>25363.963434200632</v>
      </c>
      <c r="E10" s="36">
        <f t="shared" si="7"/>
        <v>24715.68389613834</v>
      </c>
      <c r="F10" s="36">
        <f t="shared" si="7"/>
        <v>24224.271814210751</v>
      </c>
      <c r="G10" s="36">
        <f t="shared" si="7"/>
        <v>23830.020656663844</v>
      </c>
      <c r="H10" s="36">
        <f t="shared" si="7"/>
        <v>23501.696188048609</v>
      </c>
      <c r="I10" s="36">
        <f t="shared" si="7"/>
        <v>23220.947282804365</v>
      </c>
      <c r="J10" s="36">
        <f t="shared" si="7"/>
        <v>22976.094324695241</v>
      </c>
      <c r="K10" s="36">
        <f t="shared" si="7"/>
        <v>22759.254452594778</v>
      </c>
      <c r="L10" s="36">
        <f t="shared" si="7"/>
        <v>22564.862406820568</v>
      </c>
      <c r="M10" s="36">
        <f t="shared" si="7"/>
        <v>22388.84652117551</v>
      </c>
      <c r="N10" s="36">
        <f t="shared" si="7"/>
        <v>22228.14031660428</v>
      </c>
      <c r="O10" s="36">
        <f t="shared" si="7"/>
        <v>22080.378213787888</v>
      </c>
      <c r="P10" s="36">
        <f t="shared" si="7"/>
        <v>21943.698018420659</v>
      </c>
      <c r="Q10" s="36">
        <f t="shared" si="7"/>
        <v>21816.608230493996</v>
      </c>
      <c r="R10" s="36">
        <f t="shared" si="7"/>
        <v>21697.896257984903</v>
      </c>
      <c r="S10" s="36">
        <f t="shared" si="7"/>
        <v>21586.563306138123</v>
      </c>
      <c r="T10" s="36">
        <f t="shared" si="7"/>
        <v>21481.777165670945</v>
      </c>
      <c r="U10" s="36">
        <f t="shared" si="7"/>
        <v>21382.837313363085</v>
      </c>
      <c r="V10" s="36">
        <f t="shared" si="7"/>
        <v>21289.148669834191</v>
      </c>
      <c r="W10" s="36">
        <f t="shared" si="7"/>
        <v>21200.201564091967</v>
      </c>
      <c r="X10" s="36">
        <f t="shared" si="7"/>
        <v>21115.556226166165</v>
      </c>
      <c r="Y10" s="36">
        <f t="shared" si="7"/>
        <v>21034.830635305374</v>
      </c>
      <c r="Z10" s="36">
        <f t="shared" si="7"/>
        <v>20957.690890313046</v>
      </c>
      <c r="AA10" s="36">
        <f t="shared" si="7"/>
        <v>20883.843500170871</v>
      </c>
      <c r="AB10" s="36">
        <f t="shared" si="7"/>
        <v>20813.029154011241</v>
      </c>
      <c r="AC10" s="36">
        <f t="shared" si="7"/>
        <v>20745.017643103169</v>
      </c>
      <c r="AD10" s="36">
        <f t="shared" si="7"/>
        <v>20679.603688889969</v>
      </c>
      <c r="AE10" s="36">
        <f t="shared" si="7"/>
        <v>20616.603490188641</v>
      </c>
      <c r="AF10" s="36">
        <f t="shared" si="7"/>
        <v>20555.851846073758</v>
      </c>
      <c r="AG10" s="36">
        <f t="shared" si="7"/>
        <v>20497.199743238754</v>
      </c>
      <c r="AH10" s="36">
        <f t="shared" si="7"/>
        <v>20440.512320870195</v>
      </c>
      <c r="AI10" s="36">
        <f t="shared" si="7"/>
        <v>20385.667144462393</v>
      </c>
      <c r="AJ10" s="36">
        <f t="shared" si="7"/>
        <v>20332.55273408179</v>
      </c>
      <c r="AK10" s="36">
        <f t="shared" si="7"/>
        <v>20281.067303465199</v>
      </c>
      <c r="AL10" s="36">
        <f t="shared" si="7"/>
        <v>20231.117674802357</v>
      </c>
      <c r="AM10" s="36">
        <f t="shared" si="7"/>
        <v>20182.618340693945</v>
      </c>
      <c r="AN10" s="36">
        <f t="shared" si="7"/>
        <v>20135.49065002257</v>
      </c>
      <c r="AO10" s="36">
        <f t="shared" si="7"/>
        <v>20089.662098646841</v>
      </c>
      <c r="AP10" s="36">
        <f t="shared" si="7"/>
        <v>20045.065709168099</v>
      </c>
      <c r="AQ10" s="36">
        <f t="shared" si="7"/>
        <v>20001.639486708442</v>
      </c>
      <c r="AR10" s="36">
        <f t="shared" si="7"/>
        <v>19959.325939816081</v>
      </c>
      <c r="AS10" s="36">
        <f t="shared" si="7"/>
        <v>19918.071657386878</v>
      </c>
      <c r="AT10" s="36">
        <f t="shared" si="7"/>
        <v>19877.826933941516</v>
      </c>
      <c r="AU10" s="36">
        <f t="shared" si="7"/>
        <v>19838.545436790682</v>
      </c>
      <c r="AV10" s="36">
        <f t="shared" si="7"/>
        <v>19800.183909606127</v>
      </c>
      <c r="AW10" s="36">
        <f t="shared" si="7"/>
        <v>19762.701907733222</v>
      </c>
      <c r="AX10" s="36">
        <f t="shared" si="7"/>
        <v>19726.061561262093</v>
      </c>
      <c r="AY10" s="36">
        <f t="shared" si="7"/>
        <v>19690.227362444362</v>
      </c>
      <c r="AZ10" s="36">
        <f t="shared" si="7"/>
        <v>19655.165974521708</v>
      </c>
      <c r="BA10" s="37">
        <f t="shared" si="7"/>
        <v>19620.846059435706</v>
      </c>
    </row>
    <row r="11" spans="1:53" x14ac:dyDescent="0.3">
      <c r="A11" s="28" t="s">
        <v>109</v>
      </c>
      <c r="B11" s="36">
        <f>5000*7</f>
        <v>35000</v>
      </c>
      <c r="C11" s="36">
        <f>$B11*(VALUE(RIGHT(C$2,2)))^(-0.21)</f>
        <v>30258.803095775282</v>
      </c>
      <c r="D11" s="36">
        <f t="shared" ref="D11:BA11" si="8">$B11*(VALUE(RIGHT(D$2,2)))^(-0.21)</f>
        <v>27788.978378196462</v>
      </c>
      <c r="E11" s="36">
        <f t="shared" si="8"/>
        <v>26159.861851111425</v>
      </c>
      <c r="F11" s="36">
        <f t="shared" si="8"/>
        <v>24962.285351788229</v>
      </c>
      <c r="G11" s="36">
        <f t="shared" si="8"/>
        <v>24024.606427960101</v>
      </c>
      <c r="H11" s="36">
        <f t="shared" si="8"/>
        <v>23259.343684102365</v>
      </c>
      <c r="I11" s="36">
        <f t="shared" si="8"/>
        <v>22616.174536156115</v>
      </c>
      <c r="J11" s="36">
        <f t="shared" si="8"/>
        <v>22063.637694396301</v>
      </c>
      <c r="K11" s="36">
        <f t="shared" si="8"/>
        <v>21580.825065151876</v>
      </c>
      <c r="L11" s="36">
        <f t="shared" si="8"/>
        <v>21153.175883626711</v>
      </c>
      <c r="M11" s="36">
        <f t="shared" si="8"/>
        <v>20770.166724489769</v>
      </c>
      <c r="N11" s="36">
        <f t="shared" si="8"/>
        <v>20423.959488695262</v>
      </c>
      <c r="O11" s="36">
        <f t="shared" si="8"/>
        <v>20108.568590691943</v>
      </c>
      <c r="P11" s="36">
        <f t="shared" si="8"/>
        <v>19819.325940320385</v>
      </c>
      <c r="Q11" s="36">
        <f t="shared" si="8"/>
        <v>19552.52491626385</v>
      </c>
      <c r="R11" s="36">
        <f t="shared" si="8"/>
        <v>19305.176246215316</v>
      </c>
      <c r="S11" s="36">
        <f t="shared" si="8"/>
        <v>19074.836244893231</v>
      </c>
      <c r="T11" s="36">
        <f t="shared" si="8"/>
        <v>18859.483217791862</v>
      </c>
      <c r="U11" s="36">
        <f t="shared" si="8"/>
        <v>18657.426751165785</v>
      </c>
      <c r="V11" s="36">
        <f t="shared" si="8"/>
        <v>18467.239963673175</v>
      </c>
      <c r="W11" s="36">
        <f t="shared" si="8"/>
        <v>18287.708111798944</v>
      </c>
      <c r="X11" s="36">
        <f t="shared" si="8"/>
        <v>18117.789051491451</v>
      </c>
      <c r="Y11" s="36">
        <f t="shared" si="8"/>
        <v>17956.582433793134</v>
      </c>
      <c r="Z11" s="36">
        <f t="shared" si="8"/>
        <v>17803.305428117179</v>
      </c>
      <c r="AA11" s="36">
        <f t="shared" si="8"/>
        <v>17657.273388700607</v>
      </c>
      <c r="AB11" s="36">
        <f t="shared" si="8"/>
        <v>17517.884309541125</v>
      </c>
      <c r="AC11" s="36">
        <f t="shared" si="8"/>
        <v>17384.60621496111</v>
      </c>
      <c r="AD11" s="36">
        <f t="shared" si="8"/>
        <v>17256.966848071839</v>
      </c>
      <c r="AE11" s="36">
        <f t="shared" si="8"/>
        <v>17134.545174832736</v>
      </c>
      <c r="AF11" s="36">
        <f t="shared" si="8"/>
        <v>17016.964335098033</v>
      </c>
      <c r="AG11" s="36">
        <f t="shared" si="8"/>
        <v>16903.885756184794</v>
      </c>
      <c r="AH11" s="36">
        <f t="shared" si="8"/>
        <v>16795.004207436843</v>
      </c>
      <c r="AI11" s="36">
        <f t="shared" si="8"/>
        <v>16690.043621813351</v>
      </c>
      <c r="AJ11" s="36">
        <f t="shared" si="8"/>
        <v>16588.753546796474</v>
      </c>
      <c r="AK11" s="36">
        <f t="shared" si="8"/>
        <v>16490.90611481091</v>
      </c>
      <c r="AL11" s="36">
        <f t="shared" si="8"/>
        <v>16396.293444986528</v>
      </c>
      <c r="AM11" s="36">
        <f t="shared" si="8"/>
        <v>16304.725405006924</v>
      </c>
      <c r="AN11" s="36">
        <f t="shared" si="8"/>
        <v>16216.027675100382</v>
      </c>
      <c r="AO11" s="36">
        <f t="shared" si="8"/>
        <v>16130.040066782163</v>
      </c>
      <c r="AP11" s="36">
        <f t="shared" si="8"/>
        <v>16046.615057375167</v>
      </c>
      <c r="AQ11" s="36">
        <f t="shared" si="8"/>
        <v>15965.616508091967</v>
      </c>
      <c r="AR11" s="36">
        <f t="shared" si="8"/>
        <v>15886.918538915399</v>
      </c>
      <c r="AS11" s="36">
        <f t="shared" si="8"/>
        <v>15810.404537941047</v>
      </c>
      <c r="AT11" s="36">
        <f t="shared" si="8"/>
        <v>15735.966286456898</v>
      </c>
      <c r="AU11" s="36">
        <f t="shared" si="8"/>
        <v>15663.503183996372</v>
      </c>
      <c r="AV11" s="36">
        <f t="shared" si="8"/>
        <v>15592.92156004043</v>
      </c>
      <c r="AW11" s="36">
        <f t="shared" si="8"/>
        <v>15524.134061062965</v>
      </c>
      <c r="AX11" s="36">
        <f t="shared" si="8"/>
        <v>15457.05910329122</v>
      </c>
      <c r="AY11" s="36">
        <f t="shared" si="8"/>
        <v>15391.620382952713</v>
      </c>
      <c r="AZ11" s="36">
        <f t="shared" si="8"/>
        <v>15327.746436952839</v>
      </c>
      <c r="BA11" s="37">
        <f t="shared" si="8"/>
        <v>15265.37024791327</v>
      </c>
    </row>
    <row r="12" spans="1:53" x14ac:dyDescent="0.3">
      <c r="A12" s="28" t="s">
        <v>110</v>
      </c>
      <c r="B12" s="36">
        <f>6000*7</f>
        <v>42000</v>
      </c>
      <c r="C12" s="36">
        <f>$B12*(VALUE(RIGHT(C$2,2)))^(-0.2)</f>
        <v>36563.123658437216</v>
      </c>
      <c r="D12" s="36">
        <f t="shared" ref="D12:BA12" si="9">$B12*(VALUE(RIGHT(D$2,2)))^(-0.2)</f>
        <v>33715.145593929687</v>
      </c>
      <c r="E12" s="36">
        <f t="shared" si="9"/>
        <v>31830.047896718363</v>
      </c>
      <c r="F12" s="36">
        <f t="shared" si="9"/>
        <v>30440.745874463213</v>
      </c>
      <c r="G12" s="36">
        <f t="shared" si="9"/>
        <v>29350.738988406327</v>
      </c>
      <c r="H12" s="36">
        <f t="shared" si="9"/>
        <v>28459.658362820199</v>
      </c>
      <c r="I12" s="36">
        <f t="shared" si="9"/>
        <v>27709.666126230783</v>
      </c>
      <c r="J12" s="36">
        <f t="shared" si="9"/>
        <v>27064.548629044679</v>
      </c>
      <c r="K12" s="36">
        <f t="shared" si="9"/>
        <v>26500.208468168115</v>
      </c>
      <c r="L12" s="36">
        <f t="shared" si="9"/>
        <v>25999.844668721511</v>
      </c>
      <c r="M12" s="36">
        <f t="shared" si="9"/>
        <v>25551.302359514641</v>
      </c>
      <c r="N12" s="36">
        <f t="shared" si="9"/>
        <v>25145.519932742904</v>
      </c>
      <c r="O12" s="36">
        <f t="shared" si="9"/>
        <v>24775.571618968377</v>
      </c>
      <c r="P12" s="36">
        <f t="shared" si="9"/>
        <v>24436.051884412896</v>
      </c>
      <c r="Q12" s="36">
        <f t="shared" si="9"/>
        <v>24122.665454937738</v>
      </c>
      <c r="R12" s="36">
        <f t="shared" si="9"/>
        <v>23831.945998206364</v>
      </c>
      <c r="S12" s="36">
        <f t="shared" si="9"/>
        <v>23561.058054370191</v>
      </c>
      <c r="T12" s="36">
        <f t="shared" si="9"/>
        <v>23307.65441879088</v>
      </c>
      <c r="U12" s="36">
        <f t="shared" si="9"/>
        <v>23069.771409428475</v>
      </c>
      <c r="V12" s="36">
        <f t="shared" si="9"/>
        <v>22845.750601332897</v>
      </c>
      <c r="W12" s="36">
        <f t="shared" si="9"/>
        <v>22634.179421967241</v>
      </c>
      <c r="X12" s="36">
        <f t="shared" si="9"/>
        <v>22433.845427457196</v>
      </c>
      <c r="Y12" s="36">
        <f t="shared" si="9"/>
        <v>22243.700662025054</v>
      </c>
      <c r="Z12" s="36">
        <f t="shared" si="9"/>
        <v>22062.833556991645</v>
      </c>
      <c r="AA12" s="36">
        <f t="shared" si="9"/>
        <v>21890.446541823258</v>
      </c>
      <c r="AB12" s="36">
        <f t="shared" si="9"/>
        <v>21725.838034815039</v>
      </c>
      <c r="AC12" s="36">
        <f t="shared" si="9"/>
        <v>21568.387828876381</v>
      </c>
      <c r="AD12" s="36">
        <f t="shared" si="9"/>
        <v>21417.545135929831</v>
      </c>
      <c r="AE12" s="36">
        <f t="shared" si="9"/>
        <v>21272.818732708965</v>
      </c>
      <c r="AF12" s="36">
        <f t="shared" si="9"/>
        <v>21133.768781937582</v>
      </c>
      <c r="AG12" s="36">
        <f t="shared" si="9"/>
        <v>21000</v>
      </c>
      <c r="AH12" s="36">
        <f t="shared" si="9"/>
        <v>20871.155914892915</v>
      </c>
      <c r="AI12" s="36">
        <f t="shared" si="9"/>
        <v>20746.914013181358</v>
      </c>
      <c r="AJ12" s="36">
        <f t="shared" si="9"/>
        <v>20626.981616586934</v>
      </c>
      <c r="AK12" s="36">
        <f t="shared" si="9"/>
        <v>20511.092361084651</v>
      </c>
      <c r="AL12" s="36">
        <f t="shared" si="9"/>
        <v>20399.00317640393</v>
      </c>
      <c r="AM12" s="36">
        <f t="shared" si="9"/>
        <v>20290.491683389799</v>
      </c>
      <c r="AN12" s="36">
        <f t="shared" si="9"/>
        <v>20185.353942083049</v>
      </c>
      <c r="AO12" s="36">
        <f t="shared" si="9"/>
        <v>20083.402495590777</v>
      </c>
      <c r="AP12" s="36">
        <f t="shared" si="9"/>
        <v>19984.464664562816</v>
      </c>
      <c r="AQ12" s="36">
        <f t="shared" si="9"/>
        <v>19888.381054913119</v>
      </c>
      <c r="AR12" s="36">
        <f t="shared" si="9"/>
        <v>19795.004247741446</v>
      </c>
      <c r="AS12" s="36">
        <f t="shared" si="9"/>
        <v>19704.197645539127</v>
      </c>
      <c r="AT12" s="36">
        <f t="shared" si="9"/>
        <v>19615.834452947638</v>
      </c>
      <c r="AU12" s="36">
        <f t="shared" si="9"/>
        <v>19529.796773771039</v>
      </c>
      <c r="AV12" s="36">
        <f t="shared" si="9"/>
        <v>19445.974808771283</v>
      </c>
      <c r="AW12" s="36">
        <f t="shared" si="9"/>
        <v>19364.266141116281</v>
      </c>
      <c r="AX12" s="36">
        <f t="shared" si="9"/>
        <v>19284.575098296235</v>
      </c>
      <c r="AY12" s="36">
        <f t="shared" si="9"/>
        <v>19206.812180947705</v>
      </c>
      <c r="AZ12" s="36">
        <f t="shared" si="9"/>
        <v>19130.893550385656</v>
      </c>
      <c r="BA12" s="37">
        <f t="shared" si="9"/>
        <v>19056.740567787925</v>
      </c>
    </row>
    <row r="13" spans="1:53" x14ac:dyDescent="0.3">
      <c r="A13" s="28" t="s">
        <v>111</v>
      </c>
      <c r="B13" s="36">
        <f>1750*7</f>
        <v>12250</v>
      </c>
      <c r="C13" s="36">
        <f>$B13*(VALUE(RIGHT(C$2,2)))^(-0.04)</f>
        <v>11915.023105800497</v>
      </c>
      <c r="D13" s="36">
        <f t="shared" ref="D13:BA13" si="10">$B13*(VALUE(RIGHT(D$2,2)))^(-0.04)</f>
        <v>11723.33670527199</v>
      </c>
      <c r="E13" s="36">
        <f t="shared" si="10"/>
        <v>11589.206172388551</v>
      </c>
      <c r="F13" s="36">
        <f t="shared" si="10"/>
        <v>11486.224186524689</v>
      </c>
      <c r="G13" s="36">
        <f t="shared" si="10"/>
        <v>11402.761446562845</v>
      </c>
      <c r="H13" s="36">
        <f t="shared" si="10"/>
        <v>11332.668030440482</v>
      </c>
      <c r="I13" s="36">
        <f t="shared" si="10"/>
        <v>11272.29872015472</v>
      </c>
      <c r="J13" s="36">
        <f t="shared" si="10"/>
        <v>11219.316204504286</v>
      </c>
      <c r="K13" s="36">
        <f t="shared" si="10"/>
        <v>11172.132782109893</v>
      </c>
      <c r="L13" s="36">
        <f t="shared" si="10"/>
        <v>11129.621150055613</v>
      </c>
      <c r="M13" s="36">
        <f t="shared" si="10"/>
        <v>11090.952335161421</v>
      </c>
      <c r="N13" s="36">
        <f t="shared" si="10"/>
        <v>11055.499126639867</v>
      </c>
      <c r="O13" s="36">
        <f t="shared" si="10"/>
        <v>11022.775627188976</v>
      </c>
      <c r="P13" s="36">
        <f t="shared" si="10"/>
        <v>10992.397845785126</v>
      </c>
      <c r="Q13" s="36">
        <f t="shared" si="10"/>
        <v>10964.05711886766</v>
      </c>
      <c r="R13" s="36">
        <f t="shared" si="10"/>
        <v>10937.501657520879</v>
      </c>
      <c r="S13" s="36">
        <f t="shared" si="10"/>
        <v>10912.523412893921</v>
      </c>
      <c r="T13" s="36">
        <f t="shared" si="10"/>
        <v>10888.948521940303</v>
      </c>
      <c r="U13" s="36">
        <f t="shared" si="10"/>
        <v>10866.630223666172</v>
      </c>
      <c r="V13" s="36">
        <f t="shared" si="10"/>
        <v>10845.443517544923</v>
      </c>
      <c r="W13" s="36">
        <f t="shared" si="10"/>
        <v>10825.281074426</v>
      </c>
      <c r="X13" s="36">
        <f t="shared" si="10"/>
        <v>10806.050063575876</v>
      </c>
      <c r="Y13" s="36">
        <f t="shared" si="10"/>
        <v>10787.669660308597</v>
      </c>
      <c r="Z13" s="36">
        <f t="shared" si="10"/>
        <v>10770.069066375901</v>
      </c>
      <c r="AA13" s="36">
        <f t="shared" si="10"/>
        <v>10753.185921638469</v>
      </c>
      <c r="AB13" s="36">
        <f t="shared" si="10"/>
        <v>10736.965017821873</v>
      </c>
      <c r="AC13" s="36">
        <f t="shared" si="10"/>
        <v>10721.357248000915</v>
      </c>
      <c r="AD13" s="36">
        <f t="shared" si="10"/>
        <v>10706.318741850595</v>
      </c>
      <c r="AE13" s="36">
        <f t="shared" si="10"/>
        <v>10691.810148627053</v>
      </c>
      <c r="AF13" s="36">
        <f t="shared" si="10"/>
        <v>10677.796038622524</v>
      </c>
      <c r="AG13" s="36">
        <f t="shared" si="10"/>
        <v>10664.24440037752</v>
      </c>
      <c r="AH13" s="36">
        <f t="shared" si="10"/>
        <v>10651.126215854565</v>
      </c>
      <c r="AI13" s="36">
        <f t="shared" si="10"/>
        <v>10638.415099517755</v>
      </c>
      <c r="AJ13" s="36">
        <f t="shared" si="10"/>
        <v>10626.08699013066</v>
      </c>
      <c r="AK13" s="36">
        <f t="shared" si="10"/>
        <v>10614.119886303672</v>
      </c>
      <c r="AL13" s="36">
        <f t="shared" si="10"/>
        <v>10602.493618551816</v>
      </c>
      <c r="AM13" s="36">
        <f t="shared" si="10"/>
        <v>10591.18965198293</v>
      </c>
      <c r="AN13" s="36">
        <f t="shared" si="10"/>
        <v>10580.190914811395</v>
      </c>
      <c r="AO13" s="36">
        <f t="shared" si="10"/>
        <v>10569.481648748771</v>
      </c>
      <c r="AP13" s="36">
        <f t="shared" si="10"/>
        <v>10559.047278009195</v>
      </c>
      <c r="AQ13" s="36">
        <f t="shared" si="10"/>
        <v>10548.874294220572</v>
      </c>
      <c r="AR13" s="36">
        <f t="shared" si="10"/>
        <v>10538.950154981447</v>
      </c>
      <c r="AS13" s="36">
        <f t="shared" si="10"/>
        <v>10529.263194169032</v>
      </c>
      <c r="AT13" s="36">
        <f t="shared" si="10"/>
        <v>10519.802542403719</v>
      </c>
      <c r="AU13" s="36">
        <f t="shared" si="10"/>
        <v>10510.558056321919</v>
      </c>
      <c r="AV13" s="36">
        <f t="shared" si="10"/>
        <v>10501.520255513406</v>
      </c>
      <c r="AW13" s="36">
        <f t="shared" si="10"/>
        <v>10492.680266148565</v>
      </c>
      <c r="AX13" s="36">
        <f t="shared" si="10"/>
        <v>10484.029770462672</v>
      </c>
      <c r="AY13" s="36">
        <f t="shared" si="10"/>
        <v>10475.560961382535</v>
      </c>
      <c r="AZ13" s="36">
        <f t="shared" si="10"/>
        <v>10467.266501680633</v>
      </c>
      <c r="BA13" s="37">
        <f t="shared" si="10"/>
        <v>10459.139487125793</v>
      </c>
    </row>
    <row r="14" spans="1:53" x14ac:dyDescent="0.3">
      <c r="A14" s="28" t="s">
        <v>113</v>
      </c>
      <c r="B14" s="36">
        <f>2200*7</f>
        <v>15400</v>
      </c>
      <c r="C14" s="36">
        <f>$B14*(VALUE(RIGHT(C$2,2)))^(-0.08)</f>
        <v>14569.287759574179</v>
      </c>
      <c r="D14" s="36">
        <f t="shared" ref="D14:BA14" si="11">$B14*(VALUE(RIGHT(D$2,2)))^(-0.08)</f>
        <v>14104.283228519675</v>
      </c>
      <c r="E14" s="36">
        <f t="shared" si="11"/>
        <v>13783.386092290773</v>
      </c>
      <c r="F14" s="36">
        <f t="shared" si="11"/>
        <v>13539.515397729703</v>
      </c>
      <c r="G14" s="36">
        <f t="shared" si="11"/>
        <v>13343.464999924616</v>
      </c>
      <c r="H14" s="36">
        <f t="shared" si="11"/>
        <v>13179.923140010216</v>
      </c>
      <c r="I14" s="36">
        <f t="shared" si="11"/>
        <v>13039.877810382919</v>
      </c>
      <c r="J14" s="36">
        <f t="shared" si="11"/>
        <v>12917.584765603988</v>
      </c>
      <c r="K14" s="36">
        <f t="shared" si="11"/>
        <v>12809.162074981134</v>
      </c>
      <c r="L14" s="36">
        <f t="shared" si="11"/>
        <v>12711.865995395146</v>
      </c>
      <c r="M14" s="36">
        <f t="shared" si="11"/>
        <v>12623.687096994034</v>
      </c>
      <c r="N14" s="36">
        <f t="shared" si="11"/>
        <v>12543.110626989936</v>
      </c>
      <c r="O14" s="36">
        <f t="shared" si="11"/>
        <v>12468.967069862292</v>
      </c>
      <c r="P14" s="36">
        <f t="shared" si="11"/>
        <v>12400.335061459931</v>
      </c>
      <c r="Q14" s="36">
        <f t="shared" si="11"/>
        <v>12336.476114880181</v>
      </c>
      <c r="R14" s="36">
        <f t="shared" si="11"/>
        <v>12276.789435251232</v>
      </c>
      <c r="S14" s="36">
        <f t="shared" si="11"/>
        <v>12220.779844725717</v>
      </c>
      <c r="T14" s="36">
        <f t="shared" si="11"/>
        <v>12168.034510069976</v>
      </c>
      <c r="U14" s="36">
        <f t="shared" si="11"/>
        <v>12118.205729183403</v>
      </c>
      <c r="V14" s="36">
        <f t="shared" si="11"/>
        <v>12070.997980313277</v>
      </c>
      <c r="W14" s="36">
        <f t="shared" si="11"/>
        <v>12026.158029094657</v>
      </c>
      <c r="X14" s="36">
        <f t="shared" si="11"/>
        <v>11983.467267560029</v>
      </c>
      <c r="Y14" s="36">
        <f t="shared" si="11"/>
        <v>11942.735707982447</v>
      </c>
      <c r="Z14" s="36">
        <f t="shared" si="11"/>
        <v>11903.797221127254</v>
      </c>
      <c r="AA14" s="36">
        <f t="shared" si="11"/>
        <v>11866.505722388911</v>
      </c>
      <c r="AB14" s="36">
        <f t="shared" si="11"/>
        <v>11830.732088473351</v>
      </c>
      <c r="AC14" s="36">
        <f t="shared" si="11"/>
        <v>11796.361643212869</v>
      </c>
      <c r="AD14" s="36">
        <f t="shared" si="11"/>
        <v>11763.292091177746</v>
      </c>
      <c r="AE14" s="36">
        <f t="shared" si="11"/>
        <v>11731.431806853681</v>
      </c>
      <c r="AF14" s="36">
        <f t="shared" si="11"/>
        <v>11700.698408551852</v>
      </c>
      <c r="AG14" s="36">
        <f t="shared" si="11"/>
        <v>11671.017562130066</v>
      </c>
      <c r="AH14" s="36">
        <f t="shared" si="11"/>
        <v>11642.321971561127</v>
      </c>
      <c r="AI14" s="36">
        <f t="shared" si="11"/>
        <v>11614.55052245944</v>
      </c>
      <c r="AJ14" s="36">
        <f t="shared" si="11"/>
        <v>11587.647551627424</v>
      </c>
      <c r="AK14" s="36">
        <f t="shared" si="11"/>
        <v>11561.562221052805</v>
      </c>
      <c r="AL14" s="36">
        <f t="shared" si="11"/>
        <v>11536.24797896911</v>
      </c>
      <c r="AM14" s="36">
        <f t="shared" si="11"/>
        <v>11511.662093872637</v>
      </c>
      <c r="AN14" s="36">
        <f t="shared" si="11"/>
        <v>11487.765249981885</v>
      </c>
      <c r="AO14" s="36">
        <f t="shared" si="11"/>
        <v>11464.521194687884</v>
      </c>
      <c r="AP14" s="36">
        <f t="shared" si="11"/>
        <v>11441.896430195377</v>
      </c>
      <c r="AQ14" s="36">
        <f t="shared" si="11"/>
        <v>11419.859942884601</v>
      </c>
      <c r="AR14" s="36">
        <f t="shared" si="11"/>
        <v>11398.382965000748</v>
      </c>
      <c r="AS14" s="36">
        <f t="shared" si="11"/>
        <v>11377.438764155422</v>
      </c>
      <c r="AT14" s="36">
        <f t="shared" si="11"/>
        <v>11357.002456842458</v>
      </c>
      <c r="AU14" s="36">
        <f t="shared" si="11"/>
        <v>11337.050842761048</v>
      </c>
      <c r="AV14" s="36">
        <f t="shared" si="11"/>
        <v>11317.56225722721</v>
      </c>
      <c r="AW14" s="36">
        <f t="shared" si="11"/>
        <v>11298.516439359617</v>
      </c>
      <c r="AX14" s="36">
        <f t="shared" si="11"/>
        <v>11279.894414063425</v>
      </c>
      <c r="AY14" s="36">
        <f t="shared" si="11"/>
        <v>11261.678386118339</v>
      </c>
      <c r="AZ14" s="36">
        <f t="shared" si="11"/>
        <v>11243.851644914383</v>
      </c>
      <c r="BA14" s="37">
        <f t="shared" si="11"/>
        <v>11226.398478579069</v>
      </c>
    </row>
    <row r="15" spans="1:53" x14ac:dyDescent="0.3">
      <c r="A15" s="28" t="s">
        <v>114</v>
      </c>
      <c r="B15" s="36">
        <f>1600*7</f>
        <v>11200</v>
      </c>
      <c r="C15" s="36">
        <f>$B15*(VALUE(RIGHT(C$2,2)))^(-0.03)</f>
        <v>10969.507332973579</v>
      </c>
      <c r="D15" s="36">
        <f t="shared" ref="D15:BA15" si="12">$B15*(VALUE(RIGHT(D$2,2)))^(-0.03)</f>
        <v>10836.883011966958</v>
      </c>
      <c r="E15" s="36">
        <f t="shared" si="12"/>
        <v>10743.758136442961</v>
      </c>
      <c r="F15" s="36">
        <f t="shared" si="12"/>
        <v>10672.076323799702</v>
      </c>
      <c r="G15" s="36">
        <f t="shared" si="12"/>
        <v>10613.863184495391</v>
      </c>
      <c r="H15" s="36">
        <f t="shared" si="12"/>
        <v>10564.892478021007</v>
      </c>
      <c r="I15" s="36">
        <f t="shared" si="12"/>
        <v>10522.654791196934</v>
      </c>
      <c r="J15" s="36">
        <f t="shared" si="12"/>
        <v>10485.538697773041</v>
      </c>
      <c r="K15" s="36">
        <f t="shared" si="12"/>
        <v>10452.448168926299</v>
      </c>
      <c r="L15" s="36">
        <f t="shared" si="12"/>
        <v>10422.604114460806</v>
      </c>
      <c r="M15" s="36">
        <f t="shared" si="12"/>
        <v>10395.433038705403</v>
      </c>
      <c r="N15" s="36">
        <f t="shared" si="12"/>
        <v>10370.500627315781</v>
      </c>
      <c r="O15" s="36">
        <f t="shared" si="12"/>
        <v>10347.47013479722</v>
      </c>
      <c r="P15" s="36">
        <f t="shared" si="12"/>
        <v>10326.075233553553</v>
      </c>
      <c r="Q15" s="36">
        <f t="shared" si="12"/>
        <v>10306.101686998602</v>
      </c>
      <c r="R15" s="36">
        <f t="shared" si="12"/>
        <v>10287.374616468982</v>
      </c>
      <c r="S15" s="36">
        <f t="shared" si="12"/>
        <v>10269.749431732111</v>
      </c>
      <c r="T15" s="36">
        <f t="shared" si="12"/>
        <v>10253.105229520252</v>
      </c>
      <c r="U15" s="36">
        <f t="shared" si="12"/>
        <v>10237.339896121726</v>
      </c>
      <c r="V15" s="36">
        <f t="shared" si="12"/>
        <v>10222.366412350302</v>
      </c>
      <c r="W15" s="36">
        <f t="shared" si="12"/>
        <v>10208.110023415929</v>
      </c>
      <c r="X15" s="36">
        <f t="shared" si="12"/>
        <v>10194.506041754707</v>
      </c>
      <c r="Y15" s="36">
        <f t="shared" si="12"/>
        <v>10181.498120313818</v>
      </c>
      <c r="Z15" s="36">
        <f t="shared" si="12"/>
        <v>10169.036880446976</v>
      </c>
      <c r="AA15" s="36">
        <f t="shared" si="12"/>
        <v>10157.078810531033</v>
      </c>
      <c r="AB15" s="36">
        <f t="shared" si="12"/>
        <v>10145.585373680253</v>
      </c>
      <c r="AC15" s="36">
        <f t="shared" si="12"/>
        <v>10134.522278694933</v>
      </c>
      <c r="AD15" s="36">
        <f t="shared" si="12"/>
        <v>10123.858879698435</v>
      </c>
      <c r="AE15" s="36">
        <f t="shared" si="12"/>
        <v>10113.567678152014</v>
      </c>
      <c r="AF15" s="36">
        <f t="shared" si="12"/>
        <v>10103.623907003024</v>
      </c>
      <c r="AG15" s="36">
        <f t="shared" si="12"/>
        <v>10094.005181241298</v>
      </c>
      <c r="AH15" s="36">
        <f t="shared" si="12"/>
        <v>10084.691202540826</v>
      </c>
      <c r="AI15" s="36">
        <f t="shared" si="12"/>
        <v>10075.663508250249</v>
      </c>
      <c r="AJ15" s="36">
        <f t="shared" si="12"/>
        <v>10066.905256980139</v>
      </c>
      <c r="AK15" s="36">
        <f t="shared" si="12"/>
        <v>10058.401044570239</v>
      </c>
      <c r="AL15" s="36">
        <f t="shared" si="12"/>
        <v>10050.136745417511</v>
      </c>
      <c r="AM15" s="36">
        <f t="shared" si="12"/>
        <v>10042.0993750868</v>
      </c>
      <c r="AN15" s="36">
        <f t="shared" si="12"/>
        <v>10034.276970870631</v>
      </c>
      <c r="AO15" s="36">
        <f t="shared" si="12"/>
        <v>10026.658487558059</v>
      </c>
      <c r="AP15" s="36">
        <f t="shared" si="12"/>
        <v>10019.233706148078</v>
      </c>
      <c r="AQ15" s="36">
        <f t="shared" si="12"/>
        <v>10011.993153626738</v>
      </c>
      <c r="AR15" s="36">
        <f t="shared" si="12"/>
        <v>10004.928032238266</v>
      </c>
      <c r="AS15" s="36">
        <f t="shared" si="12"/>
        <v>9998.0301569341209</v>
      </c>
      <c r="AT15" s="36">
        <f t="shared" si="12"/>
        <v>9991.2918998918958</v>
      </c>
      <c r="AU15" s="36">
        <f t="shared" si="12"/>
        <v>9984.7061411671184</v>
      </c>
      <c r="AV15" s="36">
        <f t="shared" si="12"/>
        <v>9978.266224682704</v>
      </c>
      <c r="AW15" s="36">
        <f t="shared" si="12"/>
        <v>9971.9659188784972</v>
      </c>
      <c r="AX15" s="36">
        <f t="shared" si="12"/>
        <v>9965.7993814415076</v>
      </c>
      <c r="AY15" s="36">
        <f t="shared" si="12"/>
        <v>9959.7611276198113</v>
      </c>
      <c r="AZ15" s="36">
        <f t="shared" si="12"/>
        <v>9953.8460016922163</v>
      </c>
      <c r="BA15" s="37">
        <f t="shared" si="12"/>
        <v>9948.0491512241751</v>
      </c>
    </row>
    <row r="16" spans="1:53" x14ac:dyDescent="0.3">
      <c r="A16" s="28" t="s">
        <v>115</v>
      </c>
      <c r="B16" s="36">
        <f>3200*7</f>
        <v>22400</v>
      </c>
      <c r="C16" s="36">
        <f>$B16*(VALUE(RIGHT(C$2,2)))^(-0.13)</f>
        <v>20469.824485138572</v>
      </c>
      <c r="D16" s="36">
        <f t="shared" ref="D16:BA16" si="13">$B16*(VALUE(RIGHT(D$2,2)))^(-0.13)</f>
        <v>19418.794025752875</v>
      </c>
      <c r="E16" s="36">
        <f t="shared" si="13"/>
        <v>18705.969395195476</v>
      </c>
      <c r="F16" s="36">
        <f t="shared" si="13"/>
        <v>18171.129261279075</v>
      </c>
      <c r="G16" s="36">
        <f t="shared" si="13"/>
        <v>17745.504706259766</v>
      </c>
      <c r="H16" s="36">
        <f t="shared" si="13"/>
        <v>17393.431578868465</v>
      </c>
      <c r="I16" s="36">
        <f t="shared" si="13"/>
        <v>17094.103140358264</v>
      </c>
      <c r="J16" s="36">
        <f t="shared" si="13"/>
        <v>16834.355420295335</v>
      </c>
      <c r="K16" s="36">
        <f t="shared" si="13"/>
        <v>16605.349405140551</v>
      </c>
      <c r="L16" s="36">
        <f t="shared" si="13"/>
        <v>16400.873135741713</v>
      </c>
      <c r="M16" s="36">
        <f t="shared" si="13"/>
        <v>16216.400300774016</v>
      </c>
      <c r="N16" s="36">
        <f t="shared" si="13"/>
        <v>16048.534586582666</v>
      </c>
      <c r="O16" s="36">
        <f t="shared" si="13"/>
        <v>15894.664804183223</v>
      </c>
      <c r="P16" s="36">
        <f t="shared" si="13"/>
        <v>15752.741800897738</v>
      </c>
      <c r="Q16" s="36">
        <f t="shared" si="13"/>
        <v>15621.129063124539</v>
      </c>
      <c r="R16" s="36">
        <f t="shared" si="13"/>
        <v>15498.499675848225</v>
      </c>
      <c r="S16" s="36">
        <f t="shared" si="13"/>
        <v>15383.763427405658</v>
      </c>
      <c r="T16" s="36">
        <f t="shared" si="13"/>
        <v>15276.014087626681</v>
      </c>
      <c r="U16" s="36">
        <f t="shared" si="13"/>
        <v>15174.490528465505</v>
      </c>
      <c r="V16" s="36">
        <f t="shared" si="13"/>
        <v>15078.547554958586</v>
      </c>
      <c r="W16" s="36">
        <f t="shared" si="13"/>
        <v>14987.633682663269</v>
      </c>
      <c r="X16" s="36">
        <f t="shared" si="13"/>
        <v>14901.273972258152</v>
      </c>
      <c r="Y16" s="36">
        <f t="shared" si="13"/>
        <v>14819.056604356807</v>
      </c>
      <c r="Z16" s="36">
        <f t="shared" si="13"/>
        <v>14740.622260272883</v>
      </c>
      <c r="AA16" s="36">
        <f t="shared" si="13"/>
        <v>14665.655635313531</v>
      </c>
      <c r="AB16" s="36">
        <f t="shared" si="13"/>
        <v>14593.878592099622</v>
      </c>
      <c r="AC16" s="36">
        <f t="shared" si="13"/>
        <v>14525.044588916964</v>
      </c>
      <c r="AD16" s="36">
        <f t="shared" si="13"/>
        <v>14458.934109283615</v>
      </c>
      <c r="AE16" s="36">
        <f t="shared" si="13"/>
        <v>14395.35088500368</v>
      </c>
      <c r="AF16" s="36">
        <f t="shared" si="13"/>
        <v>14334.118753470555</v>
      </c>
      <c r="AG16" s="36">
        <f t="shared" si="13"/>
        <v>14275.079025975734</v>
      </c>
      <c r="AH16" s="36">
        <f t="shared" si="13"/>
        <v>14218.088270780001</v>
      </c>
      <c r="AI16" s="36">
        <f t="shared" si="13"/>
        <v>14163.016435160274</v>
      </c>
      <c r="AJ16" s="36">
        <f t="shared" si="13"/>
        <v>14109.745246287155</v>
      </c>
      <c r="AK16" s="36">
        <f t="shared" si="13"/>
        <v>14058.166842852124</v>
      </c>
      <c r="AL16" s="36">
        <f t="shared" si="13"/>
        <v>14008.182598743697</v>
      </c>
      <c r="AM16" s="36">
        <f t="shared" si="13"/>
        <v>13959.702107420644</v>
      </c>
      <c r="AN16" s="36">
        <f t="shared" si="13"/>
        <v>13912.642301429458</v>
      </c>
      <c r="AO16" s="36">
        <f t="shared" si="13"/>
        <v>13866.926686119936</v>
      </c>
      <c r="AP16" s="36">
        <f t="shared" si="13"/>
        <v>13822.484670295955</v>
      </c>
      <c r="AQ16" s="36">
        <f t="shared" si="13"/>
        <v>13779.250979500786</v>
      </c>
      <c r="AR16" s="36">
        <f t="shared" si="13"/>
        <v>13737.165140032641</v>
      </c>
      <c r="AS16" s="36">
        <f t="shared" si="13"/>
        <v>13696.171023735185</v>
      </c>
      <c r="AT16" s="36">
        <f t="shared" si="13"/>
        <v>13656.216445200918</v>
      </c>
      <c r="AU16" s="36">
        <f t="shared" si="13"/>
        <v>13617.252804334286</v>
      </c>
      <c r="AV16" s="36">
        <f t="shared" si="13"/>
        <v>13579.234768301671</v>
      </c>
      <c r="AW16" s="36">
        <f t="shared" si="13"/>
        <v>13542.119987790955</v>
      </c>
      <c r="AX16" s="36">
        <f t="shared" si="13"/>
        <v>13505.868843249053</v>
      </c>
      <c r="AY16" s="36">
        <f t="shared" si="13"/>
        <v>13470.444217388953</v>
      </c>
      <c r="AZ16" s="36">
        <f t="shared" si="13"/>
        <v>13435.811290780997</v>
      </c>
      <c r="BA16" s="37">
        <f t="shared" si="13"/>
        <v>13401.937357783543</v>
      </c>
    </row>
    <row r="17" spans="1:53" ht="16.2" thickBot="1" x14ac:dyDescent="0.35">
      <c r="A17" s="29" t="s">
        <v>116</v>
      </c>
      <c r="B17" s="38">
        <f>1250*7</f>
        <v>8750</v>
      </c>
      <c r="C17" s="38">
        <f>$B17*(VALUE(RIGHT(C$2,2)))^(-0.01)</f>
        <v>8689.5593350740637</v>
      </c>
      <c r="D17" s="38">
        <f t="shared" ref="D17:BA17" si="14">$B17*(VALUE(RIGHT(D$2,2)))^(-0.01)</f>
        <v>8654.3975365064944</v>
      </c>
      <c r="E17" s="38">
        <f t="shared" si="14"/>
        <v>8629.5361643168926</v>
      </c>
      <c r="F17" s="38">
        <f t="shared" si="14"/>
        <v>8610.3013794302551</v>
      </c>
      <c r="G17" s="38">
        <f t="shared" si="14"/>
        <v>8594.6172460333692</v>
      </c>
      <c r="H17" s="38">
        <f t="shared" si="14"/>
        <v>8581.3787913255073</v>
      </c>
      <c r="I17" s="38">
        <f t="shared" si="14"/>
        <v>8569.9276038856096</v>
      </c>
      <c r="J17" s="38">
        <f t="shared" si="14"/>
        <v>8559.8396251302474</v>
      </c>
      <c r="K17" s="38">
        <f t="shared" si="14"/>
        <v>8550.8256833633441</v>
      </c>
      <c r="L17" s="38">
        <f t="shared" si="14"/>
        <v>8542.6797585941968</v>
      </c>
      <c r="M17" s="38">
        <f t="shared" si="14"/>
        <v>8535.2498881894644</v>
      </c>
      <c r="N17" s="38">
        <f t="shared" si="14"/>
        <v>8528.4207765398023</v>
      </c>
      <c r="O17" s="38">
        <f t="shared" si="14"/>
        <v>8522.1028781679033</v>
      </c>
      <c r="P17" s="38">
        <f t="shared" si="14"/>
        <v>8516.2252624822468</v>
      </c>
      <c r="Q17" s="38">
        <f t="shared" si="14"/>
        <v>8510.7307898574982</v>
      </c>
      <c r="R17" s="38">
        <f t="shared" si="14"/>
        <v>8505.5727551798209</v>
      </c>
      <c r="S17" s="38">
        <f t="shared" si="14"/>
        <v>8500.7124938614197</v>
      </c>
      <c r="T17" s="38">
        <f t="shared" si="14"/>
        <v>8496.1176370954345</v>
      </c>
      <c r="U17" s="38">
        <f t="shared" si="14"/>
        <v>8491.7608159383999</v>
      </c>
      <c r="V17" s="38">
        <f t="shared" si="14"/>
        <v>8487.6186824544602</v>
      </c>
      <c r="W17" s="38">
        <f t="shared" si="14"/>
        <v>8483.6711591817639</v>
      </c>
      <c r="X17" s="38">
        <f t="shared" si="14"/>
        <v>8479.9008558660171</v>
      </c>
      <c r="Y17" s="38">
        <f t="shared" si="14"/>
        <v>8476.2926106407576</v>
      </c>
      <c r="Z17" s="38">
        <f t="shared" si="14"/>
        <v>8472.8331250992615</v>
      </c>
      <c r="AA17" s="38">
        <f t="shared" si="14"/>
        <v>8469.5106711109729</v>
      </c>
      <c r="AB17" s="38">
        <f t="shared" si="14"/>
        <v>8466.3148530991857</v>
      </c>
      <c r="AC17" s="38">
        <f t="shared" si="14"/>
        <v>8463.2364136509077</v>
      </c>
      <c r="AD17" s="38">
        <f t="shared" si="14"/>
        <v>8460.2670733154373</v>
      </c>
      <c r="AE17" s="38">
        <f t="shared" si="14"/>
        <v>8457.399397622421</v>
      </c>
      <c r="AF17" s="38">
        <f t="shared" si="14"/>
        <v>8454.6266859529733</v>
      </c>
      <c r="AG17" s="38">
        <f t="shared" si="14"/>
        <v>8451.9428780923972</v>
      </c>
      <c r="AH17" s="38">
        <f t="shared" si="14"/>
        <v>8449.3424751933144</v>
      </c>
      <c r="AI17" s="38">
        <f t="shared" si="14"/>
        <v>8446.8204725627929</v>
      </c>
      <c r="AJ17" s="38">
        <f t="shared" si="14"/>
        <v>8444.3723022129743</v>
      </c>
      <c r="AK17" s="38">
        <f t="shared" si="14"/>
        <v>8441.9937835216242</v>
      </c>
      <c r="AL17" s="38">
        <f t="shared" si="14"/>
        <v>8439.6810806668145</v>
      </c>
      <c r="AM17" s="38">
        <f t="shared" si="14"/>
        <v>8437.4306657497182</v>
      </c>
      <c r="AN17" s="38">
        <f t="shared" si="14"/>
        <v>8435.239286717353</v>
      </c>
      <c r="AO17" s="38">
        <f t="shared" si="14"/>
        <v>8433.1039393547053</v>
      </c>
      <c r="AP17" s="38">
        <f t="shared" si="14"/>
        <v>8431.0218427422224</v>
      </c>
      <c r="AQ17" s="38">
        <f t="shared" si="14"/>
        <v>8428.9904176767068</v>
      </c>
      <c r="AR17" s="38">
        <f t="shared" si="14"/>
        <v>8427.0072676364562</v>
      </c>
      <c r="AS17" s="38">
        <f t="shared" si="14"/>
        <v>8425.0701619390311</v>
      </c>
      <c r="AT17" s="38">
        <f t="shared" si="14"/>
        <v>8423.1770207955105</v>
      </c>
      <c r="AU17" s="38">
        <f t="shared" si="14"/>
        <v>8421.3259020106398</v>
      </c>
      <c r="AV17" s="38">
        <f t="shared" si="14"/>
        <v>8419.5149891161291</v>
      </c>
      <c r="AW17" s="38">
        <f t="shared" si="14"/>
        <v>8417.7425807557356</v>
      </c>
      <c r="AX17" s="38">
        <f t="shared" si="14"/>
        <v>8416.0070811669939</v>
      </c>
      <c r="AY17" s="38">
        <f t="shared" si="14"/>
        <v>8414.3069916264067</v>
      </c>
      <c r="AZ17" s="38">
        <f t="shared" si="14"/>
        <v>8412.6409027434274</v>
      </c>
      <c r="BA17" s="39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M42" sqref="M42"/>
    </sheetView>
  </sheetViews>
  <sheetFormatPr defaultColWidth="9.33203125" defaultRowHeight="15.6" x14ac:dyDescent="0.3"/>
  <cols>
    <col min="1" max="1" width="9.33203125" style="8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8" customFormat="1" x14ac:dyDescent="0.3">
      <c r="A2" s="6" t="s">
        <v>215</v>
      </c>
      <c r="B2" s="7" t="s">
        <v>169</v>
      </c>
      <c r="C2" s="7" t="s">
        <v>170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175</v>
      </c>
      <c r="I2" s="7" t="s">
        <v>176</v>
      </c>
      <c r="J2" s="7" t="s">
        <v>177</v>
      </c>
      <c r="K2" s="7" t="s">
        <v>156</v>
      </c>
      <c r="L2" s="7" t="s">
        <v>157</v>
      </c>
      <c r="M2" s="7" t="s">
        <v>158</v>
      </c>
      <c r="N2" s="7" t="s">
        <v>159</v>
      </c>
      <c r="O2" s="7" t="s">
        <v>160</v>
      </c>
      <c r="P2" s="7" t="s">
        <v>161</v>
      </c>
      <c r="Q2" s="7" t="s">
        <v>162</v>
      </c>
      <c r="R2" s="7" t="s">
        <v>163</v>
      </c>
      <c r="S2" s="7" t="s">
        <v>164</v>
      </c>
      <c r="T2" s="7" t="s">
        <v>165</v>
      </c>
      <c r="U2" s="7" t="s">
        <v>166</v>
      </c>
      <c r="V2" s="7" t="s">
        <v>167</v>
      </c>
      <c r="W2" s="7" t="s">
        <v>168</v>
      </c>
      <c r="X2" s="7" t="s">
        <v>180</v>
      </c>
      <c r="Y2" s="7" t="s">
        <v>181</v>
      </c>
      <c r="Z2" s="7" t="s">
        <v>182</v>
      </c>
      <c r="AA2" s="7" t="s">
        <v>183</v>
      </c>
      <c r="AB2" s="7" t="s">
        <v>184</v>
      </c>
      <c r="AC2" s="7" t="s">
        <v>185</v>
      </c>
      <c r="AD2" s="7" t="s">
        <v>186</v>
      </c>
      <c r="AE2" s="7" t="s">
        <v>187</v>
      </c>
      <c r="AF2" s="7" t="s">
        <v>188</v>
      </c>
      <c r="AG2" s="7" t="s">
        <v>189</v>
      </c>
      <c r="AH2" s="7" t="s">
        <v>190</v>
      </c>
      <c r="AI2" s="7" t="s">
        <v>191</v>
      </c>
      <c r="AJ2" s="7" t="s">
        <v>192</v>
      </c>
      <c r="AK2" s="7" t="s">
        <v>193</v>
      </c>
      <c r="AL2" s="7" t="s">
        <v>194</v>
      </c>
      <c r="AM2" s="7" t="s">
        <v>195</v>
      </c>
      <c r="AN2" s="7" t="s">
        <v>196</v>
      </c>
      <c r="AO2" s="7" t="s">
        <v>197</v>
      </c>
      <c r="AP2" s="7" t="s">
        <v>198</v>
      </c>
      <c r="AQ2" s="7" t="s">
        <v>199</v>
      </c>
      <c r="AR2" s="7" t="s">
        <v>200</v>
      </c>
      <c r="AS2" s="7" t="s">
        <v>201</v>
      </c>
      <c r="AT2" s="7" t="s">
        <v>202</v>
      </c>
      <c r="AU2" s="7" t="s">
        <v>203</v>
      </c>
      <c r="AV2" s="7" t="s">
        <v>204</v>
      </c>
      <c r="AW2" s="7" t="s">
        <v>205</v>
      </c>
      <c r="AX2" s="7" t="s">
        <v>206</v>
      </c>
      <c r="AY2" s="7" t="s">
        <v>207</v>
      </c>
      <c r="AZ2" s="7" t="s">
        <v>208</v>
      </c>
      <c r="BA2" s="27" t="s">
        <v>209</v>
      </c>
    </row>
    <row r="3" spans="1:53" x14ac:dyDescent="0.3">
      <c r="A3" s="28" t="s">
        <v>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5*4000*7</f>
        <v>140000</v>
      </c>
      <c r="O3" s="36">
        <f>$N3*(VALUE(RIGHT(C$2,2)))^(-0.35)</f>
        <v>109841.77370554511</v>
      </c>
      <c r="P3" s="36">
        <f t="shared" ref="P3:BA3" si="0">$N3*(VALUE(RIGHT(D$2,2)))^(-0.35)</f>
        <v>95309.369490783065</v>
      </c>
      <c r="Q3" s="36">
        <f t="shared" si="0"/>
        <v>86180.10893414414</v>
      </c>
      <c r="R3" s="36">
        <f t="shared" si="0"/>
        <v>79705.544719521436</v>
      </c>
      <c r="S3" s="36">
        <f t="shared" si="0"/>
        <v>74778.215683034112</v>
      </c>
      <c r="T3" s="36">
        <f t="shared" si="0"/>
        <v>70850.630872694383</v>
      </c>
      <c r="U3" s="36">
        <f t="shared" si="0"/>
        <v>67615.543024739207</v>
      </c>
      <c r="V3" s="36">
        <f t="shared" si="0"/>
        <v>64884.827948075763</v>
      </c>
      <c r="W3" s="36">
        <f t="shared" si="0"/>
        <v>62535.702901134842</v>
      </c>
      <c r="X3" s="36">
        <f t="shared" si="0"/>
        <v>60484.012694350102</v>
      </c>
      <c r="Y3" s="36">
        <f t="shared" si="0"/>
        <v>58669.798894001986</v>
      </c>
      <c r="Z3" s="36">
        <f t="shared" si="0"/>
        <v>57048.977170540442</v>
      </c>
      <c r="AA3" s="36">
        <f t="shared" si="0"/>
        <v>55588.278308668596</v>
      </c>
      <c r="AB3" s="36">
        <f t="shared" si="0"/>
        <v>54262.037229549991</v>
      </c>
      <c r="AC3" s="36">
        <f t="shared" si="0"/>
        <v>53050.079827863934</v>
      </c>
      <c r="AD3" s="36">
        <f t="shared" si="0"/>
        <v>51936.288809495432</v>
      </c>
      <c r="AE3" s="36">
        <f t="shared" si="0"/>
        <v>50907.604202826915</v>
      </c>
      <c r="AF3" s="36">
        <f t="shared" si="0"/>
        <v>49953.310536285426</v>
      </c>
      <c r="AG3" s="36">
        <f t="shared" si="0"/>
        <v>49064.518047026104</v>
      </c>
      <c r="AH3" s="36">
        <f t="shared" si="0"/>
        <v>48233.778260719351</v>
      </c>
      <c r="AI3" s="36">
        <f t="shared" si="0"/>
        <v>47454.794536972295</v>
      </c>
      <c r="AJ3" s="36">
        <f t="shared" si="0"/>
        <v>46722.200961621784</v>
      </c>
      <c r="AK3" s="36">
        <f t="shared" si="0"/>
        <v>46031.391239034325</v>
      </c>
      <c r="AL3" s="36">
        <f t="shared" si="0"/>
        <v>45378.384707397359</v>
      </c>
      <c r="AM3" s="36">
        <f t="shared" si="0"/>
        <v>44759.720289280791</v>
      </c>
      <c r="AN3" s="36">
        <f t="shared" si="0"/>
        <v>44172.371723207434</v>
      </c>
      <c r="AO3" s="36">
        <f t="shared" si="0"/>
        <v>43613.679190440263</v>
      </c>
      <c r="AP3" s="36">
        <f t="shared" si="0"/>
        <v>43081.293704322401</v>
      </c>
      <c r="AQ3" s="36">
        <f t="shared" si="0"/>
        <v>42573.131529786391</v>
      </c>
      <c r="AR3" s="36">
        <f t="shared" si="0"/>
        <v>42087.336555712733</v>
      </c>
      <c r="AS3" s="36">
        <f t="shared" si="0"/>
        <v>41622.249025095232</v>
      </c>
      <c r="AT3" s="36">
        <f t="shared" si="0"/>
        <v>41176.379386935907</v>
      </c>
      <c r="AU3" s="36">
        <f t="shared" si="0"/>
        <v>40748.386303703082</v>
      </c>
      <c r="AV3" s="36">
        <f t="shared" si="0"/>
        <v>40337.05805307033</v>
      </c>
      <c r="AW3" s="36">
        <f t="shared" si="0"/>
        <v>39941.296719559796</v>
      </c>
      <c r="AX3" s="36">
        <f t="shared" si="0"/>
        <v>39560.104692882211</v>
      </c>
      <c r="AY3" s="36">
        <f t="shared" si="0"/>
        <v>39192.573084067757</v>
      </c>
      <c r="AZ3" s="36">
        <f t="shared" si="0"/>
        <v>38837.871744416334</v>
      </c>
      <c r="BA3" s="37">
        <f t="shared" si="0"/>
        <v>38495.240630664819</v>
      </c>
    </row>
    <row r="4" spans="1:53" x14ac:dyDescent="0.3">
      <c r="A4" s="28" t="s">
        <v>117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6*4000*7</f>
        <v>168000</v>
      </c>
      <c r="AM4" s="36">
        <f>$AL4*(VALUE(RIGHT(C$2,2)))^(-0.35)</f>
        <v>131810.12844665413</v>
      </c>
      <c r="AN4" s="36">
        <f t="shared" ref="AN4:BA4" si="1">$AL4*(VALUE(RIGHT(D$2,2)))^(-0.35)</f>
        <v>114371.24338893968</v>
      </c>
      <c r="AO4" s="36">
        <f t="shared" si="1"/>
        <v>103416.13072097297</v>
      </c>
      <c r="AP4" s="36">
        <f t="shared" si="1"/>
        <v>95646.653663425721</v>
      </c>
      <c r="AQ4" s="36">
        <f t="shared" si="1"/>
        <v>89733.85881964094</v>
      </c>
      <c r="AR4" s="36">
        <f t="shared" si="1"/>
        <v>85020.757047233245</v>
      </c>
      <c r="AS4" s="36">
        <f t="shared" si="1"/>
        <v>81138.65162968704</v>
      </c>
      <c r="AT4" s="36">
        <f t="shared" si="1"/>
        <v>77861.793537690915</v>
      </c>
      <c r="AU4" s="36">
        <f t="shared" si="1"/>
        <v>75042.843481361808</v>
      </c>
      <c r="AV4" s="36">
        <f t="shared" si="1"/>
        <v>72580.815233220128</v>
      </c>
      <c r="AW4" s="36">
        <f t="shared" si="1"/>
        <v>70403.758672802374</v>
      </c>
      <c r="AX4" s="36">
        <f t="shared" si="1"/>
        <v>68458.772604648533</v>
      </c>
      <c r="AY4" s="36">
        <f t="shared" si="1"/>
        <v>66705.933970402315</v>
      </c>
      <c r="AZ4" s="36">
        <f t="shared" si="1"/>
        <v>65114.444675459992</v>
      </c>
      <c r="BA4" s="37">
        <f t="shared" si="1"/>
        <v>63660.095793436725</v>
      </c>
    </row>
    <row r="5" spans="1:53" x14ac:dyDescent="0.3">
      <c r="A5" s="28" t="s">
        <v>118</v>
      </c>
      <c r="B5" s="32"/>
      <c r="C5" s="32"/>
      <c r="D5" s="32"/>
      <c r="E5" s="32"/>
      <c r="F5" s="32"/>
      <c r="G5" s="9"/>
      <c r="H5" s="9"/>
      <c r="I5" s="9"/>
      <c r="J5" s="9"/>
      <c r="K5" s="9"/>
      <c r="L5" s="9"/>
      <c r="M5" s="9"/>
      <c r="N5" s="36"/>
      <c r="O5" s="36"/>
      <c r="P5" s="36"/>
      <c r="Q5" s="36"/>
      <c r="R5" s="36"/>
      <c r="S5" s="36"/>
      <c r="T5" s="36"/>
      <c r="U5" s="36"/>
      <c r="V5" s="36"/>
      <c r="W5" s="36">
        <f>6*4500*7</f>
        <v>189000</v>
      </c>
      <c r="X5" s="36">
        <f>$W5*(VALUE(RIGHT(C$2,2)))^(-0.35)</f>
        <v>148286.3945024859</v>
      </c>
      <c r="Y5" s="36">
        <f t="shared" ref="Y5:BA5" si="2">$W5*(VALUE(RIGHT(D$2,2)))^(-0.35)</f>
        <v>128667.64881255713</v>
      </c>
      <c r="Z5" s="36">
        <f t="shared" si="2"/>
        <v>116343.1470610946</v>
      </c>
      <c r="AA5" s="36">
        <f t="shared" si="2"/>
        <v>107602.48537135393</v>
      </c>
      <c r="AB5" s="36">
        <f t="shared" si="2"/>
        <v>100950.59117209606</v>
      </c>
      <c r="AC5" s="36">
        <f t="shared" si="2"/>
        <v>95648.351678137406</v>
      </c>
      <c r="AD5" s="36">
        <f t="shared" si="2"/>
        <v>91280.983083397921</v>
      </c>
      <c r="AE5" s="36">
        <f t="shared" si="2"/>
        <v>87594.517729902276</v>
      </c>
      <c r="AF5" s="36">
        <f t="shared" si="2"/>
        <v>84423.198916532041</v>
      </c>
      <c r="AG5" s="36">
        <f t="shared" si="2"/>
        <v>81653.417137372642</v>
      </c>
      <c r="AH5" s="36">
        <f t="shared" si="2"/>
        <v>79204.228506902684</v>
      </c>
      <c r="AI5" s="36">
        <f t="shared" si="2"/>
        <v>77016.119180229594</v>
      </c>
      <c r="AJ5" s="36">
        <f t="shared" si="2"/>
        <v>75044.175716702608</v>
      </c>
      <c r="AK5" s="36">
        <f t="shared" si="2"/>
        <v>73253.750259892491</v>
      </c>
      <c r="AL5" s="36">
        <f t="shared" si="2"/>
        <v>71617.607767616311</v>
      </c>
      <c r="AM5" s="36">
        <f t="shared" si="2"/>
        <v>70113.989892818834</v>
      </c>
      <c r="AN5" s="36">
        <f t="shared" si="2"/>
        <v>68725.265673816335</v>
      </c>
      <c r="AO5" s="36">
        <f t="shared" si="2"/>
        <v>67436.969223985318</v>
      </c>
      <c r="AP5" s="36">
        <f t="shared" si="2"/>
        <v>66237.099363485235</v>
      </c>
      <c r="AQ5" s="36">
        <f t="shared" si="2"/>
        <v>65115.600651971123</v>
      </c>
      <c r="AR5" s="36">
        <f t="shared" si="2"/>
        <v>64063.972624912603</v>
      </c>
      <c r="AS5" s="36">
        <f t="shared" si="2"/>
        <v>63074.971298189404</v>
      </c>
      <c r="AT5" s="36">
        <f t="shared" si="2"/>
        <v>62142.378172696343</v>
      </c>
      <c r="AU5" s="36">
        <f t="shared" si="2"/>
        <v>61260.81935498643</v>
      </c>
      <c r="AV5" s="36">
        <f t="shared" si="2"/>
        <v>60425.622390529068</v>
      </c>
      <c r="AW5" s="36">
        <f t="shared" si="2"/>
        <v>59632.701826330034</v>
      </c>
      <c r="AX5" s="36">
        <f t="shared" si="2"/>
        <v>58878.466907094356</v>
      </c>
      <c r="AY5" s="36">
        <f t="shared" si="2"/>
        <v>58159.746500835245</v>
      </c>
      <c r="AZ5" s="36">
        <f t="shared" si="2"/>
        <v>57473.727565211622</v>
      </c>
      <c r="BA5" s="37">
        <f t="shared" si="2"/>
        <v>56817.904350212186</v>
      </c>
    </row>
    <row r="6" spans="1:53" ht="16.2" thickBot="1" x14ac:dyDescent="0.35">
      <c r="A6" s="29" t="s">
        <v>119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9"/>
    </row>
    <row r="8" spans="1:53" x14ac:dyDescent="0.3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topLeftCell="A19" zoomScale="85" zoomScaleNormal="85" workbookViewId="0">
      <selection activeCell="J26" sqref="J26"/>
    </sheetView>
  </sheetViews>
  <sheetFormatPr defaultColWidth="9.33203125" defaultRowHeight="15.6" x14ac:dyDescent="0.3"/>
  <cols>
    <col min="1" max="16384" width="9.33203125" style="1"/>
  </cols>
  <sheetData>
    <row r="1" spans="1:39" ht="16.2" thickBot="1" x14ac:dyDescent="0.35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</row>
    <row r="2" spans="1:39" x14ac:dyDescent="0.3">
      <c r="A2" s="6" t="s">
        <v>212</v>
      </c>
      <c r="B2" s="7" t="s">
        <v>132</v>
      </c>
      <c r="C2" s="7" t="s">
        <v>81</v>
      </c>
      <c r="D2" s="7" t="s">
        <v>5</v>
      </c>
      <c r="E2" s="7" t="s">
        <v>117</v>
      </c>
      <c r="F2" s="7" t="s">
        <v>118</v>
      </c>
      <c r="G2" s="7" t="s">
        <v>119</v>
      </c>
      <c r="H2" s="7" t="s">
        <v>80</v>
      </c>
      <c r="I2" s="7" t="s">
        <v>82</v>
      </c>
      <c r="J2" s="7" t="s">
        <v>83</v>
      </c>
      <c r="K2" s="7" t="s">
        <v>84</v>
      </c>
      <c r="L2" s="7" t="s">
        <v>85</v>
      </c>
      <c r="M2" s="7" t="s">
        <v>86</v>
      </c>
      <c r="N2" s="7" t="s">
        <v>133</v>
      </c>
      <c r="O2" s="7" t="s">
        <v>51</v>
      </c>
      <c r="P2" s="7" t="s">
        <v>134</v>
      </c>
      <c r="Q2" s="7" t="s">
        <v>135</v>
      </c>
      <c r="R2" s="7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144</v>
      </c>
      <c r="Z2" s="7" t="s">
        <v>145</v>
      </c>
      <c r="AA2" s="7" t="s">
        <v>146</v>
      </c>
      <c r="AB2" s="7" t="s">
        <v>147</v>
      </c>
      <c r="AC2" s="7" t="s">
        <v>148</v>
      </c>
      <c r="AD2" s="7" t="s">
        <v>149</v>
      </c>
      <c r="AE2" s="7" t="s">
        <v>150</v>
      </c>
      <c r="AF2" s="7" t="s">
        <v>151</v>
      </c>
      <c r="AG2" s="7" t="s">
        <v>153</v>
      </c>
      <c r="AH2" s="7" t="s">
        <v>143</v>
      </c>
      <c r="AI2" s="7" t="s">
        <v>79</v>
      </c>
      <c r="AJ2" s="7" t="s">
        <v>130</v>
      </c>
      <c r="AK2" s="7" t="s">
        <v>78</v>
      </c>
      <c r="AL2" s="7" t="s">
        <v>123</v>
      </c>
      <c r="AM2" s="27" t="s">
        <v>121</v>
      </c>
    </row>
    <row r="3" spans="1:39" x14ac:dyDescent="0.3">
      <c r="A3" s="28" t="s">
        <v>5</v>
      </c>
      <c r="B3" s="9"/>
      <c r="C3" s="36">
        <v>300000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>
        <v>100000</v>
      </c>
      <c r="AM3" s="37"/>
    </row>
    <row r="4" spans="1:39" x14ac:dyDescent="0.3">
      <c r="A4" s="28" t="s">
        <v>117</v>
      </c>
      <c r="B4" s="9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>
        <v>100000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>
        <v>150000</v>
      </c>
      <c r="AL4" s="36"/>
      <c r="AM4" s="37"/>
    </row>
    <row r="5" spans="1:39" x14ac:dyDescent="0.3">
      <c r="A5" s="28" t="s">
        <v>118</v>
      </c>
      <c r="B5" s="9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>
        <v>150000</v>
      </c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>
        <v>150000</v>
      </c>
      <c r="AL5" s="36"/>
      <c r="AM5" s="37"/>
    </row>
    <row r="6" spans="1:39" x14ac:dyDescent="0.3">
      <c r="A6" s="28" t="s">
        <v>79</v>
      </c>
      <c r="B6" s="9"/>
      <c r="C6" s="36"/>
      <c r="D6" s="36">
        <v>350000</v>
      </c>
      <c r="E6" s="36">
        <v>300000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300000</v>
      </c>
      <c r="AL6" s="36"/>
      <c r="AM6" s="37"/>
    </row>
    <row r="7" spans="1:39" x14ac:dyDescent="0.3">
      <c r="A7" s="28" t="s">
        <v>130</v>
      </c>
      <c r="B7" s="9"/>
      <c r="C7" s="36"/>
      <c r="D7" s="36"/>
      <c r="E7" s="36"/>
      <c r="F7" s="36">
        <v>250000</v>
      </c>
      <c r="G7" s="36">
        <v>300000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7"/>
    </row>
    <row r="8" spans="1:39" x14ac:dyDescent="0.3">
      <c r="A8" s="28" t="s">
        <v>132</v>
      </c>
      <c r="B8" s="9"/>
      <c r="C8" s="36"/>
      <c r="D8" s="36"/>
      <c r="E8" s="36"/>
      <c r="F8" s="36"/>
      <c r="G8" s="36"/>
      <c r="H8" s="36">
        <v>50000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7"/>
    </row>
    <row r="9" spans="1:39" x14ac:dyDescent="0.3">
      <c r="A9" s="28" t="s">
        <v>80</v>
      </c>
      <c r="B9" s="9">
        <v>50000</v>
      </c>
      <c r="C9" s="36">
        <v>300000</v>
      </c>
      <c r="D9" s="36"/>
      <c r="E9" s="36"/>
      <c r="F9" s="36"/>
      <c r="G9" s="36"/>
      <c r="H9" s="36"/>
      <c r="I9" s="36"/>
      <c r="J9" s="36">
        <v>300000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7"/>
    </row>
    <row r="10" spans="1:39" x14ac:dyDescent="0.3">
      <c r="A10" s="28" t="s">
        <v>81</v>
      </c>
      <c r="B10" s="9"/>
      <c r="C10" s="36"/>
      <c r="D10" s="36">
        <v>300000</v>
      </c>
      <c r="E10" s="36"/>
      <c r="F10" s="36"/>
      <c r="G10" s="36"/>
      <c r="H10" s="36">
        <v>300000</v>
      </c>
      <c r="I10" s="36">
        <v>300000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7"/>
    </row>
    <row r="11" spans="1:39" x14ac:dyDescent="0.3">
      <c r="A11" s="28" t="s">
        <v>82</v>
      </c>
      <c r="B11" s="9"/>
      <c r="C11" s="36">
        <v>300000</v>
      </c>
      <c r="D11" s="36"/>
      <c r="E11" s="36"/>
      <c r="F11" s="36"/>
      <c r="G11" s="36"/>
      <c r="H11" s="36"/>
      <c r="I11" s="36"/>
      <c r="J11" s="36"/>
      <c r="K11" s="36">
        <v>300000</v>
      </c>
      <c r="L11" s="36"/>
      <c r="M11" s="36"/>
      <c r="N11" s="36"/>
      <c r="O11" s="36">
        <v>300000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7"/>
    </row>
    <row r="12" spans="1:39" x14ac:dyDescent="0.3">
      <c r="A12" s="28" t="s">
        <v>83</v>
      </c>
      <c r="B12" s="9"/>
      <c r="C12" s="36"/>
      <c r="D12" s="36"/>
      <c r="E12" s="36"/>
      <c r="F12" s="36"/>
      <c r="G12" s="36"/>
      <c r="H12" s="36">
        <v>300000</v>
      </c>
      <c r="I12" s="36"/>
      <c r="J12" s="36"/>
      <c r="K12" s="36"/>
      <c r="L12" s="36"/>
      <c r="M12" s="36">
        <v>300000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7"/>
    </row>
    <row r="13" spans="1:39" x14ac:dyDescent="0.3">
      <c r="A13" s="28" t="s">
        <v>84</v>
      </c>
      <c r="B13" s="9"/>
      <c r="C13" s="36"/>
      <c r="D13" s="36"/>
      <c r="E13" s="36"/>
      <c r="F13" s="36"/>
      <c r="G13" s="36"/>
      <c r="H13" s="36"/>
      <c r="I13" s="36">
        <v>300000</v>
      </c>
      <c r="J13" s="36"/>
      <c r="K13" s="36"/>
      <c r="L13" s="36">
        <v>300000</v>
      </c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7"/>
    </row>
    <row r="14" spans="1:39" x14ac:dyDescent="0.3">
      <c r="A14" s="28" t="s">
        <v>85</v>
      </c>
      <c r="B14" s="9"/>
      <c r="C14" s="36"/>
      <c r="D14" s="36"/>
      <c r="E14" s="36"/>
      <c r="F14" s="36"/>
      <c r="G14" s="36"/>
      <c r="H14" s="36"/>
      <c r="I14" s="36"/>
      <c r="J14" s="36"/>
      <c r="K14" s="36">
        <v>300000</v>
      </c>
      <c r="L14" s="36"/>
      <c r="M14" s="36">
        <v>300000</v>
      </c>
      <c r="N14" s="36">
        <v>250000</v>
      </c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7"/>
    </row>
    <row r="15" spans="1:39" x14ac:dyDescent="0.3">
      <c r="A15" s="28" t="s">
        <v>86</v>
      </c>
      <c r="B15" s="9"/>
      <c r="C15" s="36"/>
      <c r="D15" s="36"/>
      <c r="E15" s="36"/>
      <c r="F15" s="36"/>
      <c r="G15" s="36"/>
      <c r="H15" s="36"/>
      <c r="I15" s="36"/>
      <c r="J15" s="36">
        <v>300000</v>
      </c>
      <c r="K15" s="36"/>
      <c r="L15" s="36">
        <v>300000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>
        <v>500000</v>
      </c>
      <c r="AJ15" s="36"/>
      <c r="AK15" s="36"/>
      <c r="AL15" s="36"/>
      <c r="AM15" s="37"/>
    </row>
    <row r="16" spans="1:39" x14ac:dyDescent="0.3">
      <c r="A16" s="28" t="s">
        <v>133</v>
      </c>
      <c r="B16" s="9"/>
      <c r="C16" s="36"/>
      <c r="D16" s="36"/>
      <c r="E16" s="36"/>
      <c r="F16" s="36"/>
      <c r="G16" s="36"/>
      <c r="H16" s="36"/>
      <c r="I16" s="36"/>
      <c r="J16" s="36"/>
      <c r="K16" s="36"/>
      <c r="L16" s="36">
        <v>250000</v>
      </c>
      <c r="M16" s="36"/>
      <c r="N16" s="36"/>
      <c r="O16" s="36"/>
      <c r="P16" s="36">
        <v>200000</v>
      </c>
      <c r="Q16" s="36">
        <v>50000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7"/>
    </row>
    <row r="17" spans="1:39" x14ac:dyDescent="0.3">
      <c r="A17" s="28" t="s">
        <v>134</v>
      </c>
      <c r="B17" s="9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>
        <v>200000</v>
      </c>
      <c r="O17" s="36"/>
      <c r="P17" s="36"/>
      <c r="Q17" s="36"/>
      <c r="R17" s="36">
        <v>150000</v>
      </c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7"/>
    </row>
    <row r="18" spans="1:39" x14ac:dyDescent="0.3">
      <c r="A18" s="28" t="s">
        <v>135</v>
      </c>
      <c r="B18" s="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>
        <v>50000</v>
      </c>
      <c r="O18" s="36"/>
      <c r="P18" s="36"/>
      <c r="Q18" s="36"/>
      <c r="R18" s="36"/>
      <c r="S18" s="36">
        <v>50000</v>
      </c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7"/>
    </row>
    <row r="19" spans="1:39" x14ac:dyDescent="0.3">
      <c r="A19" s="28" t="s">
        <v>136</v>
      </c>
      <c r="B19" s="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>
        <v>150000</v>
      </c>
      <c r="Q19" s="36"/>
      <c r="R19" s="36"/>
      <c r="S19" s="36"/>
      <c r="T19" s="36">
        <v>150000</v>
      </c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>
        <v>50000</v>
      </c>
      <c r="AL19" s="36"/>
      <c r="AM19" s="37"/>
    </row>
    <row r="20" spans="1:39" x14ac:dyDescent="0.3">
      <c r="A20" s="28" t="s">
        <v>137</v>
      </c>
      <c r="B20" s="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>
        <v>50000</v>
      </c>
      <c r="R20" s="36"/>
      <c r="S20" s="36"/>
      <c r="T20" s="36">
        <v>50000</v>
      </c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7"/>
    </row>
    <row r="21" spans="1:39" x14ac:dyDescent="0.3">
      <c r="A21" s="28" t="s">
        <v>138</v>
      </c>
      <c r="B21" s="9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>
        <v>150000</v>
      </c>
      <c r="S21" s="36">
        <v>50000</v>
      </c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>
        <v>200000</v>
      </c>
      <c r="AH21" s="36"/>
      <c r="AI21" s="36"/>
      <c r="AJ21" s="36"/>
      <c r="AK21" s="36"/>
      <c r="AL21" s="36"/>
      <c r="AM21" s="37"/>
    </row>
    <row r="22" spans="1:39" x14ac:dyDescent="0.3">
      <c r="A22" s="28" t="s">
        <v>139</v>
      </c>
      <c r="B22" s="9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>
        <v>300000</v>
      </c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>
        <v>300000</v>
      </c>
      <c r="AH22" s="36"/>
      <c r="AI22" s="36"/>
      <c r="AJ22" s="36"/>
      <c r="AK22" s="36"/>
      <c r="AL22" s="36"/>
      <c r="AM22" s="37"/>
    </row>
    <row r="23" spans="1:39" x14ac:dyDescent="0.3">
      <c r="A23" s="28" t="s">
        <v>140</v>
      </c>
      <c r="B23" s="9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>
        <v>300000</v>
      </c>
      <c r="V23" s="36"/>
      <c r="W23" s="36">
        <v>50000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7"/>
    </row>
    <row r="24" spans="1:39" x14ac:dyDescent="0.3">
      <c r="A24" s="28" t="s">
        <v>141</v>
      </c>
      <c r="B24" s="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>
        <v>50000</v>
      </c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7">
        <v>100000</v>
      </c>
    </row>
    <row r="25" spans="1:39" x14ac:dyDescent="0.3">
      <c r="A25" s="28" t="s">
        <v>142</v>
      </c>
      <c r="B25" s="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>
        <v>300000</v>
      </c>
      <c r="AI25" s="36"/>
      <c r="AJ25" s="36"/>
      <c r="AK25" s="36"/>
      <c r="AL25" s="36"/>
      <c r="AM25" s="37">
        <v>300000</v>
      </c>
    </row>
    <row r="26" spans="1:39" x14ac:dyDescent="0.3">
      <c r="A26" s="28" t="s">
        <v>143</v>
      </c>
      <c r="B26" s="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>
        <v>300000</v>
      </c>
      <c r="Y26" s="36"/>
      <c r="Z26" s="36"/>
      <c r="AA26" s="36">
        <v>300000</v>
      </c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7"/>
    </row>
    <row r="27" spans="1:39" x14ac:dyDescent="0.3">
      <c r="A27" s="28" t="s">
        <v>144</v>
      </c>
      <c r="B27" s="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>
        <v>300000</v>
      </c>
      <c r="AA27" s="36"/>
      <c r="AB27" s="36"/>
      <c r="AC27" s="36"/>
      <c r="AD27" s="36"/>
      <c r="AE27" s="36"/>
      <c r="AF27" s="36"/>
      <c r="AG27" s="36">
        <v>300000</v>
      </c>
      <c r="AH27" s="36"/>
      <c r="AI27" s="36"/>
      <c r="AJ27" s="36">
        <v>500000</v>
      </c>
      <c r="AK27" s="36"/>
      <c r="AL27" s="36"/>
      <c r="AM27" s="37"/>
    </row>
    <row r="28" spans="1:39" x14ac:dyDescent="0.3">
      <c r="A28" s="28" t="s">
        <v>145</v>
      </c>
      <c r="B28" s="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>
        <v>300000</v>
      </c>
      <c r="Z28" s="36"/>
      <c r="AA28" s="36">
        <v>300000</v>
      </c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7"/>
    </row>
    <row r="29" spans="1:39" x14ac:dyDescent="0.3">
      <c r="A29" s="28" t="s">
        <v>146</v>
      </c>
      <c r="B29" s="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>
        <v>300000</v>
      </c>
      <c r="AA29" s="36"/>
      <c r="AB29" s="36">
        <v>300000</v>
      </c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7"/>
    </row>
    <row r="30" spans="1:39" x14ac:dyDescent="0.3">
      <c r="A30" s="28" t="s">
        <v>147</v>
      </c>
      <c r="B30" s="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>
        <v>100000</v>
      </c>
      <c r="AB30" s="36"/>
      <c r="AC30" s="36">
        <v>100000</v>
      </c>
      <c r="AD30" s="36"/>
      <c r="AE30" s="36"/>
      <c r="AF30" s="36"/>
      <c r="AG30" s="36"/>
      <c r="AH30" s="36"/>
      <c r="AI30" s="36"/>
      <c r="AJ30" s="36"/>
      <c r="AK30" s="36"/>
      <c r="AL30" s="36"/>
      <c r="AM30" s="37"/>
    </row>
    <row r="31" spans="1:39" x14ac:dyDescent="0.3">
      <c r="A31" s="28" t="s">
        <v>148</v>
      </c>
      <c r="B31" s="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>
        <v>100000</v>
      </c>
      <c r="AC31" s="36"/>
      <c r="AD31" s="36">
        <v>100000</v>
      </c>
      <c r="AE31" s="36"/>
      <c r="AF31" s="36"/>
      <c r="AG31" s="36"/>
      <c r="AH31" s="36"/>
      <c r="AI31" s="36"/>
      <c r="AJ31" s="36"/>
      <c r="AK31" s="36"/>
      <c r="AL31" s="36"/>
      <c r="AM31" s="37"/>
    </row>
    <row r="32" spans="1:39" x14ac:dyDescent="0.3">
      <c r="A32" s="28" t="s">
        <v>149</v>
      </c>
      <c r="B32" s="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>
        <v>100000</v>
      </c>
      <c r="AD32" s="36"/>
      <c r="AE32" s="36">
        <v>50000</v>
      </c>
      <c r="AF32" s="36"/>
      <c r="AG32" s="36"/>
      <c r="AH32" s="36"/>
      <c r="AI32" s="36"/>
      <c r="AJ32" s="36"/>
      <c r="AK32" s="36"/>
      <c r="AL32" s="36"/>
      <c r="AM32" s="37"/>
    </row>
    <row r="33" spans="1:39" x14ac:dyDescent="0.3">
      <c r="A33" s="28" t="s">
        <v>150</v>
      </c>
      <c r="B33" s="9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>
        <v>50000</v>
      </c>
      <c r="AE33" s="36"/>
      <c r="AF33" s="36">
        <v>50000</v>
      </c>
      <c r="AG33" s="36"/>
      <c r="AH33" s="36"/>
      <c r="AI33" s="36"/>
      <c r="AJ33" s="36"/>
      <c r="AK33" s="36"/>
      <c r="AL33" s="36"/>
      <c r="AM33" s="37"/>
    </row>
    <row r="34" spans="1:39" x14ac:dyDescent="0.3">
      <c r="A34" s="28" t="s">
        <v>151</v>
      </c>
      <c r="B34" s="9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>
        <v>50000</v>
      </c>
      <c r="AF34" s="36"/>
      <c r="AG34" s="36"/>
      <c r="AH34" s="36"/>
      <c r="AI34" s="36"/>
      <c r="AJ34" s="36"/>
      <c r="AK34" s="36"/>
      <c r="AL34" s="36"/>
      <c r="AM34" s="37"/>
    </row>
    <row r="35" spans="1:39" x14ac:dyDescent="0.3">
      <c r="A35" s="28" t="s">
        <v>153</v>
      </c>
      <c r="B35" s="9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>
        <v>200000</v>
      </c>
      <c r="U35" s="36">
        <v>300000</v>
      </c>
      <c r="V35" s="36"/>
      <c r="W35" s="36"/>
      <c r="X35" s="36"/>
      <c r="Y35" s="36">
        <v>300000</v>
      </c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7"/>
    </row>
    <row r="36" spans="1:39" x14ac:dyDescent="0.3">
      <c r="A36" s="28" t="s">
        <v>112</v>
      </c>
      <c r="B36" s="9">
        <v>50000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7"/>
    </row>
    <row r="37" spans="1:39" x14ac:dyDescent="0.3">
      <c r="A37" s="28" t="s">
        <v>3</v>
      </c>
      <c r="B37" s="9"/>
      <c r="C37" s="36"/>
      <c r="D37" s="36"/>
      <c r="E37" s="36"/>
      <c r="F37" s="36"/>
      <c r="G37" s="36"/>
      <c r="H37" s="36"/>
      <c r="I37" s="36"/>
      <c r="J37" s="36">
        <v>100000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7"/>
    </row>
    <row r="38" spans="1:39" x14ac:dyDescent="0.3">
      <c r="A38" s="28" t="s">
        <v>4</v>
      </c>
      <c r="B38" s="9"/>
      <c r="C38" s="36"/>
      <c r="D38" s="36"/>
      <c r="E38" s="36"/>
      <c r="F38" s="36"/>
      <c r="G38" s="36"/>
      <c r="H38" s="36"/>
      <c r="I38" s="36"/>
      <c r="J38" s="36"/>
      <c r="K38" s="36">
        <v>75000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7"/>
    </row>
    <row r="39" spans="1:39" x14ac:dyDescent="0.3">
      <c r="A39" s="28" t="s">
        <v>104</v>
      </c>
      <c r="B39" s="9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>
        <v>50000</v>
      </c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7"/>
    </row>
    <row r="40" spans="1:39" x14ac:dyDescent="0.3">
      <c r="A40" s="28" t="s">
        <v>105</v>
      </c>
      <c r="B40" s="9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>
        <v>50000</v>
      </c>
      <c r="Q40" s="36"/>
      <c r="R40" s="36">
        <v>50000</v>
      </c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7"/>
    </row>
    <row r="41" spans="1:39" x14ac:dyDescent="0.3">
      <c r="A41" s="28" t="s">
        <v>106</v>
      </c>
      <c r="B41" s="9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>
        <v>100000</v>
      </c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7"/>
    </row>
    <row r="42" spans="1:39" x14ac:dyDescent="0.3">
      <c r="A42" s="28" t="s">
        <v>107</v>
      </c>
      <c r="B42" s="9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>
        <v>100000</v>
      </c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7"/>
    </row>
    <row r="43" spans="1:39" x14ac:dyDescent="0.3">
      <c r="A43" s="28" t="s">
        <v>108</v>
      </c>
      <c r="B43" s="9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>
        <v>100000</v>
      </c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7"/>
    </row>
    <row r="44" spans="1:39" x14ac:dyDescent="0.3">
      <c r="A44" s="28" t="s">
        <v>109</v>
      </c>
      <c r="B44" s="9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>
        <v>100000</v>
      </c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7"/>
    </row>
    <row r="45" spans="1:39" x14ac:dyDescent="0.3">
      <c r="A45" s="28" t="s">
        <v>110</v>
      </c>
      <c r="B45" s="9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>
        <v>100000</v>
      </c>
      <c r="AI45" s="36"/>
      <c r="AJ45" s="36"/>
      <c r="AK45" s="36"/>
      <c r="AL45" s="36"/>
      <c r="AM45" s="37"/>
    </row>
    <row r="46" spans="1:39" x14ac:dyDescent="0.3">
      <c r="A46" s="28" t="s">
        <v>111</v>
      </c>
      <c r="B46" s="9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>
        <v>50000</v>
      </c>
      <c r="AE46" s="36"/>
      <c r="AF46" s="36"/>
      <c r="AG46" s="36"/>
      <c r="AH46" s="36"/>
      <c r="AI46" s="36"/>
      <c r="AJ46" s="36"/>
      <c r="AK46" s="36"/>
      <c r="AL46" s="36"/>
      <c r="AM46" s="37"/>
    </row>
    <row r="47" spans="1:39" x14ac:dyDescent="0.3">
      <c r="A47" s="28" t="s">
        <v>113</v>
      </c>
      <c r="B47" s="9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>
        <v>50000</v>
      </c>
      <c r="AG47" s="36"/>
      <c r="AH47" s="36"/>
      <c r="AI47" s="36"/>
      <c r="AJ47" s="36"/>
      <c r="AK47" s="36"/>
      <c r="AL47" s="36"/>
      <c r="AM47" s="37"/>
    </row>
    <row r="48" spans="1:39" x14ac:dyDescent="0.3">
      <c r="A48" s="28" t="s">
        <v>114</v>
      </c>
      <c r="B48" s="9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>
        <v>50000</v>
      </c>
      <c r="AG48" s="36"/>
      <c r="AH48" s="36"/>
      <c r="AI48" s="36"/>
      <c r="AJ48" s="36"/>
      <c r="AK48" s="36"/>
      <c r="AL48" s="36"/>
      <c r="AM48" s="37"/>
    </row>
    <row r="49" spans="1:39" x14ac:dyDescent="0.3">
      <c r="A49" s="28" t="s">
        <v>115</v>
      </c>
      <c r="B49" s="9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>
        <v>50000</v>
      </c>
      <c r="AG49" s="36"/>
      <c r="AH49" s="36"/>
      <c r="AI49" s="36"/>
      <c r="AJ49" s="36"/>
      <c r="AK49" s="36"/>
      <c r="AL49" s="36"/>
      <c r="AM49" s="37"/>
    </row>
    <row r="50" spans="1:39" x14ac:dyDescent="0.3">
      <c r="A50" s="28" t="s">
        <v>116</v>
      </c>
      <c r="B50" s="9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>
        <v>50000</v>
      </c>
      <c r="AD50" s="36"/>
      <c r="AE50" s="36"/>
      <c r="AF50" s="36"/>
      <c r="AG50" s="36"/>
      <c r="AH50" s="36"/>
      <c r="AI50" s="36"/>
      <c r="AJ50" s="36"/>
      <c r="AK50" s="36"/>
      <c r="AL50" s="36"/>
      <c r="AM50" s="37"/>
    </row>
    <row r="51" spans="1:39" x14ac:dyDescent="0.3">
      <c r="A51" s="28" t="s">
        <v>78</v>
      </c>
      <c r="B51" s="9"/>
      <c r="C51" s="36"/>
      <c r="D51" s="36"/>
      <c r="E51" s="36">
        <v>150000</v>
      </c>
      <c r="F51" s="36">
        <v>150000</v>
      </c>
      <c r="G51" s="36">
        <v>300000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>
        <v>50000</v>
      </c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7"/>
    </row>
    <row r="52" spans="1:39" x14ac:dyDescent="0.3">
      <c r="A52" s="28" t="s">
        <v>123</v>
      </c>
      <c r="B52" s="9">
        <v>100000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7"/>
    </row>
    <row r="53" spans="1:39" x14ac:dyDescent="0.3">
      <c r="A53" s="28" t="s">
        <v>121</v>
      </c>
      <c r="B53" s="9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>
        <v>300000</v>
      </c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7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7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8" customFormat="1" x14ac:dyDescent="0.3">
      <c r="A2" s="6" t="s">
        <v>216</v>
      </c>
      <c r="B2" s="27" t="s">
        <v>214</v>
      </c>
    </row>
    <row r="3" spans="1:2" x14ac:dyDescent="0.3">
      <c r="A3" s="28" t="s">
        <v>123</v>
      </c>
      <c r="B3" s="37">
        <v>100000</v>
      </c>
    </row>
    <row r="4" spans="1:2" x14ac:dyDescent="0.3">
      <c r="A4" s="28" t="s">
        <v>51</v>
      </c>
      <c r="B4" s="37">
        <v>100000</v>
      </c>
    </row>
    <row r="5" spans="1:2" x14ac:dyDescent="0.3">
      <c r="A5" s="28" t="s">
        <v>120</v>
      </c>
      <c r="B5" s="37">
        <v>0</v>
      </c>
    </row>
    <row r="6" spans="1:2" x14ac:dyDescent="0.3">
      <c r="A6" s="28" t="s">
        <v>121</v>
      </c>
      <c r="B6" s="37">
        <v>200000</v>
      </c>
    </row>
    <row r="7" spans="1:2" ht="16.2" thickBot="1" x14ac:dyDescent="0.35">
      <c r="A7" s="29" t="s">
        <v>122</v>
      </c>
      <c r="B7" s="3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3">
      <c r="A2" s="6" t="s">
        <v>218</v>
      </c>
      <c r="B2" s="27" t="s">
        <v>214</v>
      </c>
    </row>
    <row r="3" spans="1:2" ht="16.2" thickBot="1" x14ac:dyDescent="0.35">
      <c r="A3" s="29" t="s">
        <v>78</v>
      </c>
      <c r="B3" s="3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5" s="8" customFormat="1" x14ac:dyDescent="0.3">
      <c r="A2" s="6" t="s">
        <v>219</v>
      </c>
      <c r="B2" s="88" t="s">
        <v>281</v>
      </c>
      <c r="C2" s="7" t="s">
        <v>282</v>
      </c>
      <c r="D2" s="7" t="s">
        <v>283</v>
      </c>
      <c r="E2" s="27" t="s">
        <v>284</v>
      </c>
    </row>
    <row r="3" spans="1:5" s="8" customFormat="1" x14ac:dyDescent="0.3">
      <c r="A3" s="28" t="s">
        <v>79</v>
      </c>
      <c r="B3" s="44">
        <v>75000</v>
      </c>
      <c r="C3" s="89">
        <v>0</v>
      </c>
      <c r="D3" s="89">
        <v>0</v>
      </c>
      <c r="E3" s="90">
        <v>0</v>
      </c>
    </row>
    <row r="4" spans="1:5" ht="16.2" thickBot="1" x14ac:dyDescent="0.35">
      <c r="A4" s="29" t="s">
        <v>130</v>
      </c>
      <c r="B4" s="39">
        <v>50000</v>
      </c>
      <c r="C4" s="38">
        <v>0</v>
      </c>
      <c r="D4" s="38">
        <v>0</v>
      </c>
      <c r="E4" s="39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8" customFormat="1" x14ac:dyDescent="0.3">
      <c r="A2" s="6" t="s">
        <v>217</v>
      </c>
      <c r="B2" s="7" t="s">
        <v>169</v>
      </c>
      <c r="C2" s="7" t="s">
        <v>170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175</v>
      </c>
      <c r="I2" s="7" t="s">
        <v>176</v>
      </c>
      <c r="J2" s="7" t="s">
        <v>177</v>
      </c>
      <c r="K2" s="7" t="s">
        <v>156</v>
      </c>
      <c r="L2" s="7" t="s">
        <v>157</v>
      </c>
      <c r="M2" s="7" t="s">
        <v>158</v>
      </c>
      <c r="N2" s="7" t="s">
        <v>159</v>
      </c>
      <c r="O2" s="7" t="s">
        <v>160</v>
      </c>
      <c r="P2" s="7" t="s">
        <v>161</v>
      </c>
      <c r="Q2" s="7" t="s">
        <v>162</v>
      </c>
      <c r="R2" s="7" t="s">
        <v>163</v>
      </c>
      <c r="S2" s="7" t="s">
        <v>164</v>
      </c>
      <c r="T2" s="7" t="s">
        <v>165</v>
      </c>
      <c r="U2" s="7" t="s">
        <v>166</v>
      </c>
      <c r="V2" s="7" t="s">
        <v>167</v>
      </c>
      <c r="W2" s="7" t="s">
        <v>168</v>
      </c>
      <c r="X2" s="7" t="s">
        <v>180</v>
      </c>
      <c r="Y2" s="7" t="s">
        <v>181</v>
      </c>
      <c r="Z2" s="7" t="s">
        <v>182</v>
      </c>
      <c r="AA2" s="7" t="s">
        <v>183</v>
      </c>
      <c r="AB2" s="7" t="s">
        <v>184</v>
      </c>
      <c r="AC2" s="7" t="s">
        <v>185</v>
      </c>
      <c r="AD2" s="7" t="s">
        <v>186</v>
      </c>
      <c r="AE2" s="7" t="s">
        <v>187</v>
      </c>
      <c r="AF2" s="7" t="s">
        <v>188</v>
      </c>
      <c r="AG2" s="7" t="s">
        <v>189</v>
      </c>
      <c r="AH2" s="7" t="s">
        <v>190</v>
      </c>
      <c r="AI2" s="7" t="s">
        <v>191</v>
      </c>
      <c r="AJ2" s="7" t="s">
        <v>192</v>
      </c>
      <c r="AK2" s="7" t="s">
        <v>193</v>
      </c>
      <c r="AL2" s="7" t="s">
        <v>194</v>
      </c>
      <c r="AM2" s="7" t="s">
        <v>195</v>
      </c>
      <c r="AN2" s="7" t="s">
        <v>196</v>
      </c>
      <c r="AO2" s="7" t="s">
        <v>197</v>
      </c>
      <c r="AP2" s="7" t="s">
        <v>198</v>
      </c>
      <c r="AQ2" s="7" t="s">
        <v>199</v>
      </c>
      <c r="AR2" s="7" t="s">
        <v>200</v>
      </c>
      <c r="AS2" s="7" t="s">
        <v>201</v>
      </c>
      <c r="AT2" s="7" t="s">
        <v>202</v>
      </c>
      <c r="AU2" s="7" t="s">
        <v>203</v>
      </c>
      <c r="AV2" s="7" t="s">
        <v>204</v>
      </c>
      <c r="AW2" s="7" t="s">
        <v>205</v>
      </c>
      <c r="AX2" s="7" t="s">
        <v>206</v>
      </c>
      <c r="AY2" s="7" t="s">
        <v>207</v>
      </c>
      <c r="AZ2" s="7" t="s">
        <v>208</v>
      </c>
      <c r="BA2" s="27" t="s">
        <v>209</v>
      </c>
    </row>
    <row r="3" spans="1:53" s="8" customFormat="1" x14ac:dyDescent="0.3">
      <c r="A3" s="28" t="s">
        <v>66</v>
      </c>
      <c r="B3" s="36">
        <v>250000</v>
      </c>
      <c r="C3" s="36">
        <v>250000</v>
      </c>
      <c r="D3" s="36">
        <v>250000</v>
      </c>
      <c r="E3" s="36">
        <v>250000</v>
      </c>
      <c r="F3" s="36">
        <v>250000</v>
      </c>
      <c r="G3" s="36">
        <v>250000</v>
      </c>
      <c r="H3" s="36">
        <v>250000</v>
      </c>
      <c r="I3" s="36">
        <v>250000</v>
      </c>
      <c r="J3" s="36">
        <v>250000</v>
      </c>
      <c r="K3" s="36">
        <v>250000</v>
      </c>
      <c r="L3" s="36">
        <v>250000</v>
      </c>
      <c r="M3" s="36">
        <v>250000</v>
      </c>
      <c r="N3" s="36">
        <v>250000</v>
      </c>
      <c r="O3" s="36">
        <v>250000</v>
      </c>
      <c r="P3" s="36">
        <v>250000</v>
      </c>
      <c r="Q3" s="36">
        <v>250000</v>
      </c>
      <c r="R3" s="36">
        <v>250000</v>
      </c>
      <c r="S3" s="36">
        <v>250000</v>
      </c>
      <c r="T3" s="36">
        <v>250000</v>
      </c>
      <c r="U3" s="36">
        <v>250000</v>
      </c>
      <c r="V3" s="36">
        <v>250000</v>
      </c>
      <c r="W3" s="36">
        <v>250000</v>
      </c>
      <c r="X3" s="36">
        <v>250000</v>
      </c>
      <c r="Y3" s="36">
        <v>250000</v>
      </c>
      <c r="Z3" s="36">
        <v>250000</v>
      </c>
      <c r="AA3" s="36">
        <v>250000</v>
      </c>
      <c r="AB3" s="36">
        <v>250000</v>
      </c>
      <c r="AC3" s="36">
        <v>250000</v>
      </c>
      <c r="AD3" s="36">
        <v>250000</v>
      </c>
      <c r="AE3" s="36">
        <v>250000</v>
      </c>
      <c r="AF3" s="36">
        <v>250000</v>
      </c>
      <c r="AG3" s="36">
        <v>250000</v>
      </c>
      <c r="AH3" s="36">
        <v>250000</v>
      </c>
      <c r="AI3" s="36">
        <v>250000</v>
      </c>
      <c r="AJ3" s="36">
        <v>250000</v>
      </c>
      <c r="AK3" s="36">
        <v>250000</v>
      </c>
      <c r="AL3" s="36">
        <v>250000</v>
      </c>
      <c r="AM3" s="36">
        <v>250000</v>
      </c>
      <c r="AN3" s="36">
        <v>250000</v>
      </c>
      <c r="AO3" s="36">
        <v>250000</v>
      </c>
      <c r="AP3" s="36">
        <v>250000</v>
      </c>
      <c r="AQ3" s="36">
        <v>250000</v>
      </c>
      <c r="AR3" s="36">
        <v>250000</v>
      </c>
      <c r="AS3" s="36">
        <v>250000</v>
      </c>
      <c r="AT3" s="36">
        <v>250000</v>
      </c>
      <c r="AU3" s="36">
        <v>250000</v>
      </c>
      <c r="AV3" s="36">
        <v>250000</v>
      </c>
      <c r="AW3" s="36">
        <v>250000</v>
      </c>
      <c r="AX3" s="36">
        <v>250000</v>
      </c>
      <c r="AY3" s="36">
        <v>250000</v>
      </c>
      <c r="AZ3" s="36">
        <v>250000</v>
      </c>
      <c r="BA3" s="37">
        <v>250000</v>
      </c>
    </row>
    <row r="4" spans="1:53" s="8" customFormat="1" x14ac:dyDescent="0.3">
      <c r="A4" s="28" t="s">
        <v>67</v>
      </c>
      <c r="B4" s="36">
        <v>150000</v>
      </c>
      <c r="C4" s="36">
        <v>150000</v>
      </c>
      <c r="D4" s="36">
        <v>150000</v>
      </c>
      <c r="E4" s="36">
        <v>150000</v>
      </c>
      <c r="F4" s="36">
        <v>150000</v>
      </c>
      <c r="G4" s="36">
        <v>150000</v>
      </c>
      <c r="H4" s="36">
        <v>150000</v>
      </c>
      <c r="I4" s="36">
        <v>150000</v>
      </c>
      <c r="J4" s="36">
        <v>150000</v>
      </c>
      <c r="K4" s="36">
        <v>150000</v>
      </c>
      <c r="L4" s="36">
        <v>150000</v>
      </c>
      <c r="M4" s="36">
        <v>150000</v>
      </c>
      <c r="N4" s="36">
        <v>150000</v>
      </c>
      <c r="O4" s="36">
        <v>150000</v>
      </c>
      <c r="P4" s="36">
        <v>150000</v>
      </c>
      <c r="Q4" s="36">
        <v>150000</v>
      </c>
      <c r="R4" s="36">
        <v>150000</v>
      </c>
      <c r="S4" s="36">
        <v>150000</v>
      </c>
      <c r="T4" s="36">
        <v>150000</v>
      </c>
      <c r="U4" s="36">
        <v>150000</v>
      </c>
      <c r="V4" s="36">
        <v>150000</v>
      </c>
      <c r="W4" s="36">
        <v>150000</v>
      </c>
      <c r="X4" s="36">
        <v>150000</v>
      </c>
      <c r="Y4" s="36">
        <v>150000</v>
      </c>
      <c r="Z4" s="36">
        <v>150000</v>
      </c>
      <c r="AA4" s="36">
        <v>150000</v>
      </c>
      <c r="AB4" s="36">
        <v>150000</v>
      </c>
      <c r="AC4" s="36">
        <v>150000</v>
      </c>
      <c r="AD4" s="36">
        <v>150000</v>
      </c>
      <c r="AE4" s="36">
        <v>150000</v>
      </c>
      <c r="AF4" s="36">
        <v>150000</v>
      </c>
      <c r="AG4" s="36">
        <v>150000</v>
      </c>
      <c r="AH4" s="36">
        <v>150000</v>
      </c>
      <c r="AI4" s="36">
        <v>150000</v>
      </c>
      <c r="AJ4" s="36">
        <v>150000</v>
      </c>
      <c r="AK4" s="36">
        <v>150000</v>
      </c>
      <c r="AL4" s="36">
        <v>150000</v>
      </c>
      <c r="AM4" s="36">
        <v>150000</v>
      </c>
      <c r="AN4" s="36">
        <v>150000</v>
      </c>
      <c r="AO4" s="36">
        <v>150000</v>
      </c>
      <c r="AP4" s="36">
        <v>150000</v>
      </c>
      <c r="AQ4" s="36">
        <v>150000</v>
      </c>
      <c r="AR4" s="36">
        <v>150000</v>
      </c>
      <c r="AS4" s="36">
        <v>150000</v>
      </c>
      <c r="AT4" s="36">
        <v>150000</v>
      </c>
      <c r="AU4" s="36">
        <v>150000</v>
      </c>
      <c r="AV4" s="36">
        <v>150000</v>
      </c>
      <c r="AW4" s="36">
        <v>150000</v>
      </c>
      <c r="AX4" s="36">
        <v>150000</v>
      </c>
      <c r="AY4" s="36">
        <v>150000</v>
      </c>
      <c r="AZ4" s="36">
        <v>150000</v>
      </c>
      <c r="BA4" s="37">
        <v>150000</v>
      </c>
    </row>
    <row r="5" spans="1:53" s="8" customFormat="1" x14ac:dyDescent="0.3">
      <c r="A5" s="28" t="s">
        <v>124</v>
      </c>
      <c r="B5" s="36">
        <v>250000</v>
      </c>
      <c r="C5" s="36">
        <v>250000</v>
      </c>
      <c r="D5" s="36">
        <v>250000</v>
      </c>
      <c r="E5" s="36">
        <v>250000</v>
      </c>
      <c r="F5" s="36">
        <v>250000</v>
      </c>
      <c r="G5" s="36">
        <v>250000</v>
      </c>
      <c r="H5" s="36">
        <v>250000</v>
      </c>
      <c r="I5" s="36">
        <v>250000</v>
      </c>
      <c r="J5" s="36">
        <v>250000</v>
      </c>
      <c r="K5" s="36">
        <v>250000</v>
      </c>
      <c r="L5" s="36">
        <v>250000</v>
      </c>
      <c r="M5" s="36">
        <v>250000</v>
      </c>
      <c r="N5" s="36">
        <v>250000</v>
      </c>
      <c r="O5" s="36">
        <v>250000</v>
      </c>
      <c r="P5" s="36">
        <v>250000</v>
      </c>
      <c r="Q5" s="36">
        <v>250000</v>
      </c>
      <c r="R5" s="36">
        <v>250000</v>
      </c>
      <c r="S5" s="36">
        <v>250000</v>
      </c>
      <c r="T5" s="36">
        <v>250000</v>
      </c>
      <c r="U5" s="36">
        <v>250000</v>
      </c>
      <c r="V5" s="36">
        <v>250000</v>
      </c>
      <c r="W5" s="36">
        <v>250000</v>
      </c>
      <c r="X5" s="36">
        <v>250000</v>
      </c>
      <c r="Y5" s="36">
        <v>250000</v>
      </c>
      <c r="Z5" s="36">
        <v>250000</v>
      </c>
      <c r="AA5" s="36">
        <v>250000</v>
      </c>
      <c r="AB5" s="36">
        <v>250000</v>
      </c>
      <c r="AC5" s="36">
        <v>250000</v>
      </c>
      <c r="AD5" s="36">
        <v>250000</v>
      </c>
      <c r="AE5" s="36">
        <v>250000</v>
      </c>
      <c r="AF5" s="36">
        <v>250000</v>
      </c>
      <c r="AG5" s="36">
        <v>250000</v>
      </c>
      <c r="AH5" s="36">
        <v>250000</v>
      </c>
      <c r="AI5" s="36">
        <v>250000</v>
      </c>
      <c r="AJ5" s="36">
        <v>250000</v>
      </c>
      <c r="AK5" s="36">
        <v>250000</v>
      </c>
      <c r="AL5" s="36">
        <v>250000</v>
      </c>
      <c r="AM5" s="36">
        <v>250000</v>
      </c>
      <c r="AN5" s="36">
        <v>250000</v>
      </c>
      <c r="AO5" s="36">
        <v>250000</v>
      </c>
      <c r="AP5" s="36">
        <v>250000</v>
      </c>
      <c r="AQ5" s="36">
        <v>250000</v>
      </c>
      <c r="AR5" s="36">
        <v>250000</v>
      </c>
      <c r="AS5" s="36">
        <v>250000</v>
      </c>
      <c r="AT5" s="36">
        <v>250000</v>
      </c>
      <c r="AU5" s="36">
        <v>250000</v>
      </c>
      <c r="AV5" s="36">
        <v>250000</v>
      </c>
      <c r="AW5" s="36">
        <v>250000</v>
      </c>
      <c r="AX5" s="36">
        <v>250000</v>
      </c>
      <c r="AY5" s="36">
        <v>250000</v>
      </c>
      <c r="AZ5" s="36">
        <v>250000</v>
      </c>
      <c r="BA5" s="37">
        <v>250000</v>
      </c>
    </row>
    <row r="6" spans="1:53" s="8" customFormat="1" x14ac:dyDescent="0.3">
      <c r="A6" s="28" t="s">
        <v>125</v>
      </c>
      <c r="B6" s="36">
        <v>150000</v>
      </c>
      <c r="C6" s="36">
        <v>150000</v>
      </c>
      <c r="D6" s="36">
        <v>150000</v>
      </c>
      <c r="E6" s="36">
        <v>150000</v>
      </c>
      <c r="F6" s="36">
        <v>150000</v>
      </c>
      <c r="G6" s="36">
        <v>150000</v>
      </c>
      <c r="H6" s="36">
        <v>150000</v>
      </c>
      <c r="I6" s="36">
        <v>150000</v>
      </c>
      <c r="J6" s="36">
        <v>150000</v>
      </c>
      <c r="K6" s="36">
        <v>150000</v>
      </c>
      <c r="L6" s="36">
        <v>150000</v>
      </c>
      <c r="M6" s="36">
        <v>150000</v>
      </c>
      <c r="N6" s="36">
        <v>150000</v>
      </c>
      <c r="O6" s="36">
        <v>150000</v>
      </c>
      <c r="P6" s="36">
        <v>150000</v>
      </c>
      <c r="Q6" s="36">
        <v>150000</v>
      </c>
      <c r="R6" s="36">
        <v>150000</v>
      </c>
      <c r="S6" s="36">
        <v>150000</v>
      </c>
      <c r="T6" s="36">
        <v>150000</v>
      </c>
      <c r="U6" s="36">
        <v>150000</v>
      </c>
      <c r="V6" s="36">
        <v>150000</v>
      </c>
      <c r="W6" s="36">
        <v>150000</v>
      </c>
      <c r="X6" s="36">
        <v>150000</v>
      </c>
      <c r="Y6" s="36">
        <v>150000</v>
      </c>
      <c r="Z6" s="36">
        <v>150000</v>
      </c>
      <c r="AA6" s="36">
        <v>150000</v>
      </c>
      <c r="AB6" s="36">
        <v>150000</v>
      </c>
      <c r="AC6" s="36">
        <v>150000</v>
      </c>
      <c r="AD6" s="36">
        <v>150000</v>
      </c>
      <c r="AE6" s="36">
        <v>150000</v>
      </c>
      <c r="AF6" s="36">
        <v>150000</v>
      </c>
      <c r="AG6" s="36">
        <v>150000</v>
      </c>
      <c r="AH6" s="36">
        <v>150000</v>
      </c>
      <c r="AI6" s="36">
        <v>150000</v>
      </c>
      <c r="AJ6" s="36">
        <v>150000</v>
      </c>
      <c r="AK6" s="36">
        <v>150000</v>
      </c>
      <c r="AL6" s="36">
        <v>150000</v>
      </c>
      <c r="AM6" s="36">
        <v>150000</v>
      </c>
      <c r="AN6" s="36">
        <v>150000</v>
      </c>
      <c r="AO6" s="36">
        <v>150000</v>
      </c>
      <c r="AP6" s="36">
        <v>150000</v>
      </c>
      <c r="AQ6" s="36">
        <v>150000</v>
      </c>
      <c r="AR6" s="36">
        <v>150000</v>
      </c>
      <c r="AS6" s="36">
        <v>150000</v>
      </c>
      <c r="AT6" s="36">
        <v>150000</v>
      </c>
      <c r="AU6" s="36">
        <v>150000</v>
      </c>
      <c r="AV6" s="36">
        <v>150000</v>
      </c>
      <c r="AW6" s="36">
        <v>150000</v>
      </c>
      <c r="AX6" s="36">
        <v>150000</v>
      </c>
      <c r="AY6" s="36">
        <v>150000</v>
      </c>
      <c r="AZ6" s="36">
        <v>150000</v>
      </c>
      <c r="BA6" s="37">
        <v>150000</v>
      </c>
    </row>
    <row r="7" spans="1:53" s="8" customFormat="1" x14ac:dyDescent="0.3">
      <c r="A7" s="28" t="s">
        <v>126</v>
      </c>
      <c r="B7" s="36">
        <v>250000</v>
      </c>
      <c r="C7" s="36">
        <v>250000</v>
      </c>
      <c r="D7" s="36">
        <v>250000</v>
      </c>
      <c r="E7" s="36">
        <v>250000</v>
      </c>
      <c r="F7" s="36">
        <v>250000</v>
      </c>
      <c r="G7" s="36">
        <v>250000</v>
      </c>
      <c r="H7" s="36">
        <v>250000</v>
      </c>
      <c r="I7" s="36">
        <v>250000</v>
      </c>
      <c r="J7" s="36">
        <v>250000</v>
      </c>
      <c r="K7" s="36">
        <v>250000</v>
      </c>
      <c r="L7" s="36">
        <v>250000</v>
      </c>
      <c r="M7" s="36">
        <v>250000</v>
      </c>
      <c r="N7" s="36">
        <v>250000</v>
      </c>
      <c r="O7" s="36">
        <v>250000</v>
      </c>
      <c r="P7" s="36">
        <v>250000</v>
      </c>
      <c r="Q7" s="36">
        <v>250000</v>
      </c>
      <c r="R7" s="36">
        <v>250000</v>
      </c>
      <c r="S7" s="36">
        <v>250000</v>
      </c>
      <c r="T7" s="36">
        <v>250000</v>
      </c>
      <c r="U7" s="36">
        <v>250000</v>
      </c>
      <c r="V7" s="36">
        <v>250000</v>
      </c>
      <c r="W7" s="36">
        <v>250000</v>
      </c>
      <c r="X7" s="36">
        <v>250000</v>
      </c>
      <c r="Y7" s="36">
        <v>250000</v>
      </c>
      <c r="Z7" s="36">
        <v>250000</v>
      </c>
      <c r="AA7" s="36">
        <v>250000</v>
      </c>
      <c r="AB7" s="36">
        <v>250000</v>
      </c>
      <c r="AC7" s="36">
        <v>250000</v>
      </c>
      <c r="AD7" s="36">
        <v>250000</v>
      </c>
      <c r="AE7" s="36">
        <v>250000</v>
      </c>
      <c r="AF7" s="36">
        <v>250000</v>
      </c>
      <c r="AG7" s="36">
        <v>250000</v>
      </c>
      <c r="AH7" s="36">
        <v>250000</v>
      </c>
      <c r="AI7" s="36">
        <v>250000</v>
      </c>
      <c r="AJ7" s="36">
        <v>250000</v>
      </c>
      <c r="AK7" s="36">
        <v>250000</v>
      </c>
      <c r="AL7" s="36">
        <v>250000</v>
      </c>
      <c r="AM7" s="36">
        <v>250000</v>
      </c>
      <c r="AN7" s="36">
        <v>250000</v>
      </c>
      <c r="AO7" s="36">
        <v>250000</v>
      </c>
      <c r="AP7" s="36">
        <v>250000</v>
      </c>
      <c r="AQ7" s="36">
        <v>250000</v>
      </c>
      <c r="AR7" s="36">
        <v>250000</v>
      </c>
      <c r="AS7" s="36">
        <v>250000</v>
      </c>
      <c r="AT7" s="36">
        <v>250000</v>
      </c>
      <c r="AU7" s="36">
        <v>250000</v>
      </c>
      <c r="AV7" s="36">
        <v>250000</v>
      </c>
      <c r="AW7" s="36">
        <v>250000</v>
      </c>
      <c r="AX7" s="36">
        <v>250000</v>
      </c>
      <c r="AY7" s="36">
        <v>250000</v>
      </c>
      <c r="AZ7" s="36">
        <v>250000</v>
      </c>
      <c r="BA7" s="37">
        <v>250000</v>
      </c>
    </row>
    <row r="8" spans="1:53" s="8" customFormat="1" x14ac:dyDescent="0.3">
      <c r="A8" s="28" t="s">
        <v>127</v>
      </c>
      <c r="B8" s="36">
        <v>150000</v>
      </c>
      <c r="C8" s="36">
        <v>150000</v>
      </c>
      <c r="D8" s="36">
        <v>150000</v>
      </c>
      <c r="E8" s="36">
        <v>150000</v>
      </c>
      <c r="F8" s="36">
        <v>150000</v>
      </c>
      <c r="G8" s="36">
        <v>150000</v>
      </c>
      <c r="H8" s="36">
        <v>150000</v>
      </c>
      <c r="I8" s="36">
        <v>150000</v>
      </c>
      <c r="J8" s="36">
        <v>150000</v>
      </c>
      <c r="K8" s="36">
        <v>150000</v>
      </c>
      <c r="L8" s="36">
        <v>150000</v>
      </c>
      <c r="M8" s="36">
        <v>150000</v>
      </c>
      <c r="N8" s="36">
        <v>150000</v>
      </c>
      <c r="O8" s="36">
        <v>150000</v>
      </c>
      <c r="P8" s="36">
        <v>150000</v>
      </c>
      <c r="Q8" s="36">
        <v>150000</v>
      </c>
      <c r="R8" s="36">
        <v>150000</v>
      </c>
      <c r="S8" s="36">
        <v>150000</v>
      </c>
      <c r="T8" s="36">
        <v>150000</v>
      </c>
      <c r="U8" s="36">
        <v>150000</v>
      </c>
      <c r="V8" s="36">
        <v>150000</v>
      </c>
      <c r="W8" s="36">
        <v>150000</v>
      </c>
      <c r="X8" s="36">
        <v>150000</v>
      </c>
      <c r="Y8" s="36">
        <v>150000</v>
      </c>
      <c r="Z8" s="36">
        <v>150000</v>
      </c>
      <c r="AA8" s="36">
        <v>150000</v>
      </c>
      <c r="AB8" s="36">
        <v>150000</v>
      </c>
      <c r="AC8" s="36">
        <v>150000</v>
      </c>
      <c r="AD8" s="36">
        <v>150000</v>
      </c>
      <c r="AE8" s="36">
        <v>150000</v>
      </c>
      <c r="AF8" s="36">
        <v>150000</v>
      </c>
      <c r="AG8" s="36">
        <v>150000</v>
      </c>
      <c r="AH8" s="36">
        <v>150000</v>
      </c>
      <c r="AI8" s="36">
        <v>150000</v>
      </c>
      <c r="AJ8" s="36">
        <v>150000</v>
      </c>
      <c r="AK8" s="36">
        <v>150000</v>
      </c>
      <c r="AL8" s="36">
        <v>150000</v>
      </c>
      <c r="AM8" s="36">
        <v>150000</v>
      </c>
      <c r="AN8" s="36">
        <v>150000</v>
      </c>
      <c r="AO8" s="36">
        <v>150000</v>
      </c>
      <c r="AP8" s="36">
        <v>150000</v>
      </c>
      <c r="AQ8" s="36">
        <v>150000</v>
      </c>
      <c r="AR8" s="36">
        <v>150000</v>
      </c>
      <c r="AS8" s="36">
        <v>150000</v>
      </c>
      <c r="AT8" s="36">
        <v>150000</v>
      </c>
      <c r="AU8" s="36">
        <v>150000</v>
      </c>
      <c r="AV8" s="36">
        <v>150000</v>
      </c>
      <c r="AW8" s="36">
        <v>150000</v>
      </c>
      <c r="AX8" s="36">
        <v>150000</v>
      </c>
      <c r="AY8" s="36">
        <v>150000</v>
      </c>
      <c r="AZ8" s="36">
        <v>150000</v>
      </c>
      <c r="BA8" s="37">
        <v>150000</v>
      </c>
    </row>
    <row r="9" spans="1:53" s="8" customFormat="1" x14ac:dyDescent="0.3">
      <c r="A9" s="28" t="s">
        <v>128</v>
      </c>
      <c r="B9" s="36">
        <v>250000</v>
      </c>
      <c r="C9" s="36">
        <v>250000</v>
      </c>
      <c r="D9" s="36">
        <v>250000</v>
      </c>
      <c r="E9" s="36">
        <v>250000</v>
      </c>
      <c r="F9" s="36">
        <v>250000</v>
      </c>
      <c r="G9" s="36">
        <v>250000</v>
      </c>
      <c r="H9" s="36">
        <v>250000</v>
      </c>
      <c r="I9" s="36">
        <v>250000</v>
      </c>
      <c r="J9" s="36">
        <v>250000</v>
      </c>
      <c r="K9" s="36">
        <v>250000</v>
      </c>
      <c r="L9" s="36">
        <v>250000</v>
      </c>
      <c r="M9" s="36">
        <v>250000</v>
      </c>
      <c r="N9" s="36">
        <v>250000</v>
      </c>
      <c r="O9" s="36">
        <v>250000</v>
      </c>
      <c r="P9" s="36">
        <v>250000</v>
      </c>
      <c r="Q9" s="36">
        <v>250000</v>
      </c>
      <c r="R9" s="36">
        <v>250000</v>
      </c>
      <c r="S9" s="36">
        <v>250000</v>
      </c>
      <c r="T9" s="36">
        <v>250000</v>
      </c>
      <c r="U9" s="36">
        <v>250000</v>
      </c>
      <c r="V9" s="36">
        <v>250000</v>
      </c>
      <c r="W9" s="36">
        <v>250000</v>
      </c>
      <c r="X9" s="36">
        <v>250000</v>
      </c>
      <c r="Y9" s="36">
        <v>250000</v>
      </c>
      <c r="Z9" s="36">
        <v>250000</v>
      </c>
      <c r="AA9" s="36">
        <v>250000</v>
      </c>
      <c r="AB9" s="36">
        <v>250000</v>
      </c>
      <c r="AC9" s="36">
        <v>250000</v>
      </c>
      <c r="AD9" s="36">
        <v>250000</v>
      </c>
      <c r="AE9" s="36">
        <v>250000</v>
      </c>
      <c r="AF9" s="36">
        <v>250000</v>
      </c>
      <c r="AG9" s="36">
        <v>250000</v>
      </c>
      <c r="AH9" s="36">
        <v>250000</v>
      </c>
      <c r="AI9" s="36">
        <v>250000</v>
      </c>
      <c r="AJ9" s="36">
        <v>250000</v>
      </c>
      <c r="AK9" s="36">
        <v>250000</v>
      </c>
      <c r="AL9" s="36">
        <v>250000</v>
      </c>
      <c r="AM9" s="36">
        <v>250000</v>
      </c>
      <c r="AN9" s="36">
        <v>250000</v>
      </c>
      <c r="AO9" s="36">
        <v>250000</v>
      </c>
      <c r="AP9" s="36">
        <v>250000</v>
      </c>
      <c r="AQ9" s="36">
        <v>250000</v>
      </c>
      <c r="AR9" s="36">
        <v>250000</v>
      </c>
      <c r="AS9" s="36">
        <v>250000</v>
      </c>
      <c r="AT9" s="36">
        <v>250000</v>
      </c>
      <c r="AU9" s="36">
        <v>250000</v>
      </c>
      <c r="AV9" s="36">
        <v>250000</v>
      </c>
      <c r="AW9" s="36">
        <v>250000</v>
      </c>
      <c r="AX9" s="36">
        <v>250000</v>
      </c>
      <c r="AY9" s="36">
        <v>250000</v>
      </c>
      <c r="AZ9" s="36">
        <v>250000</v>
      </c>
      <c r="BA9" s="37">
        <v>250000</v>
      </c>
    </row>
    <row r="10" spans="1:53" ht="16.2" thickBot="1" x14ac:dyDescent="0.35">
      <c r="A10" s="29" t="s">
        <v>129</v>
      </c>
      <c r="B10" s="38">
        <v>150000</v>
      </c>
      <c r="C10" s="38">
        <v>150000</v>
      </c>
      <c r="D10" s="38">
        <v>150000</v>
      </c>
      <c r="E10" s="38">
        <v>150000</v>
      </c>
      <c r="F10" s="38">
        <v>150000</v>
      </c>
      <c r="G10" s="38">
        <v>150000</v>
      </c>
      <c r="H10" s="38">
        <v>150000</v>
      </c>
      <c r="I10" s="38">
        <v>150000</v>
      </c>
      <c r="J10" s="38">
        <v>150000</v>
      </c>
      <c r="K10" s="38">
        <v>150000</v>
      </c>
      <c r="L10" s="38">
        <v>150000</v>
      </c>
      <c r="M10" s="38">
        <v>150000</v>
      </c>
      <c r="N10" s="38">
        <v>150000</v>
      </c>
      <c r="O10" s="38">
        <v>150000</v>
      </c>
      <c r="P10" s="38">
        <v>150000</v>
      </c>
      <c r="Q10" s="38">
        <v>150000</v>
      </c>
      <c r="R10" s="38">
        <v>150000</v>
      </c>
      <c r="S10" s="38">
        <v>150000</v>
      </c>
      <c r="T10" s="38">
        <v>150000</v>
      </c>
      <c r="U10" s="38">
        <v>150000</v>
      </c>
      <c r="V10" s="38">
        <v>150000</v>
      </c>
      <c r="W10" s="38">
        <v>150000</v>
      </c>
      <c r="X10" s="38">
        <v>150000</v>
      </c>
      <c r="Y10" s="38">
        <v>150000</v>
      </c>
      <c r="Z10" s="38">
        <v>150000</v>
      </c>
      <c r="AA10" s="38">
        <v>150000</v>
      </c>
      <c r="AB10" s="38">
        <v>150000</v>
      </c>
      <c r="AC10" s="38">
        <v>150000</v>
      </c>
      <c r="AD10" s="38">
        <v>150000</v>
      </c>
      <c r="AE10" s="38">
        <v>150000</v>
      </c>
      <c r="AF10" s="38">
        <v>150000</v>
      </c>
      <c r="AG10" s="38">
        <v>150000</v>
      </c>
      <c r="AH10" s="38">
        <v>150000</v>
      </c>
      <c r="AI10" s="38">
        <v>150000</v>
      </c>
      <c r="AJ10" s="38">
        <v>150000</v>
      </c>
      <c r="AK10" s="38">
        <v>150000</v>
      </c>
      <c r="AL10" s="38">
        <v>150000</v>
      </c>
      <c r="AM10" s="38">
        <v>150000</v>
      </c>
      <c r="AN10" s="38">
        <v>150000</v>
      </c>
      <c r="AO10" s="38">
        <v>150000</v>
      </c>
      <c r="AP10" s="38">
        <v>150000</v>
      </c>
      <c r="AQ10" s="38">
        <v>150000</v>
      </c>
      <c r="AR10" s="38">
        <v>150000</v>
      </c>
      <c r="AS10" s="38">
        <v>150000</v>
      </c>
      <c r="AT10" s="38">
        <v>150000</v>
      </c>
      <c r="AU10" s="38">
        <v>150000</v>
      </c>
      <c r="AV10" s="38">
        <v>150000</v>
      </c>
      <c r="AW10" s="38">
        <v>150000</v>
      </c>
      <c r="AX10" s="38">
        <v>150000</v>
      </c>
      <c r="AY10" s="38">
        <v>150000</v>
      </c>
      <c r="AZ10" s="38">
        <v>150000</v>
      </c>
      <c r="BA10" s="39">
        <v>150000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3">
      <c r="A2" s="6" t="s">
        <v>215</v>
      </c>
      <c r="B2" s="27" t="s">
        <v>214</v>
      </c>
    </row>
    <row r="3" spans="1:2" x14ac:dyDescent="0.3">
      <c r="A3" s="28" t="s">
        <v>5</v>
      </c>
      <c r="B3" s="37">
        <v>1000000</v>
      </c>
    </row>
    <row r="4" spans="1:2" x14ac:dyDescent="0.3">
      <c r="A4" s="28" t="s">
        <v>117</v>
      </c>
      <c r="B4" s="37">
        <v>500000</v>
      </c>
    </row>
    <row r="5" spans="1:2" x14ac:dyDescent="0.3">
      <c r="A5" s="28" t="s">
        <v>118</v>
      </c>
      <c r="B5" s="37">
        <v>750000</v>
      </c>
    </row>
    <row r="6" spans="1:2" ht="16.2" thickBot="1" x14ac:dyDescent="0.35">
      <c r="A6" s="29" t="s">
        <v>119</v>
      </c>
      <c r="B6" s="39">
        <v>800000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8" customFormat="1" x14ac:dyDescent="0.3">
      <c r="A2" s="6" t="s">
        <v>215</v>
      </c>
      <c r="B2" s="27" t="s">
        <v>214</v>
      </c>
    </row>
    <row r="3" spans="1:2" ht="16.2" thickBot="1" x14ac:dyDescent="0.35">
      <c r="A3" s="29" t="s">
        <v>5</v>
      </c>
      <c r="B3" s="39">
        <v>210000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8" customFormat="1" x14ac:dyDescent="0.3">
      <c r="A2" s="6" t="s">
        <v>212</v>
      </c>
      <c r="B2" s="27" t="s">
        <v>214</v>
      </c>
    </row>
    <row r="3" spans="1:2" x14ac:dyDescent="0.3">
      <c r="A3" s="28" t="s">
        <v>132</v>
      </c>
      <c r="B3" s="37">
        <v>1000000</v>
      </c>
    </row>
    <row r="4" spans="1:2" x14ac:dyDescent="0.3">
      <c r="A4" s="28" t="s">
        <v>80</v>
      </c>
      <c r="B4" s="37"/>
    </row>
    <row r="5" spans="1:2" ht="16.2" thickBot="1" x14ac:dyDescent="0.35">
      <c r="A5" s="29" t="s">
        <v>153</v>
      </c>
      <c r="B5" s="3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68</v>
      </c>
    </row>
    <row r="2" spans="1:15" x14ac:dyDescent="0.3">
      <c r="A2" s="4" t="s">
        <v>52</v>
      </c>
    </row>
    <row r="3" spans="1:15" x14ac:dyDescent="0.3">
      <c r="A3" s="4" t="s">
        <v>53</v>
      </c>
    </row>
    <row r="4" spans="1:15" x14ac:dyDescent="0.3">
      <c r="A4" s="4" t="s">
        <v>54</v>
      </c>
      <c r="D4" s="12"/>
    </row>
    <row r="5" spans="1:15" x14ac:dyDescent="0.3">
      <c r="A5" s="4" t="s">
        <v>55</v>
      </c>
      <c r="M5" s="13"/>
      <c r="N5" s="13"/>
      <c r="O5" s="13"/>
    </row>
    <row r="6" spans="1:15" x14ac:dyDescent="0.3">
      <c r="A6" s="4" t="s">
        <v>56</v>
      </c>
    </row>
    <row r="7" spans="1:15" x14ac:dyDescent="0.3">
      <c r="A7" s="4" t="s">
        <v>57</v>
      </c>
    </row>
    <row r="8" spans="1:15" x14ac:dyDescent="0.3">
      <c r="A8" s="4" t="s">
        <v>58</v>
      </c>
    </row>
    <row r="9" spans="1:15" x14ac:dyDescent="0.3">
      <c r="A9" s="4" t="s">
        <v>59</v>
      </c>
    </row>
    <row r="10" spans="1:15" x14ac:dyDescent="0.3">
      <c r="A10" s="4" t="s">
        <v>60</v>
      </c>
    </row>
    <row r="11" spans="1:15" x14ac:dyDescent="0.3">
      <c r="A11" s="4" t="s">
        <v>61</v>
      </c>
    </row>
    <row r="12" spans="1:15" x14ac:dyDescent="0.3">
      <c r="A12" s="4" t="s">
        <v>62</v>
      </c>
    </row>
    <row r="13" spans="1:15" x14ac:dyDescent="0.3">
      <c r="A13" s="4" t="s">
        <v>63</v>
      </c>
    </row>
    <row r="14" spans="1:15" x14ac:dyDescent="0.3">
      <c r="A14" s="4" t="s">
        <v>64</v>
      </c>
    </row>
    <row r="15" spans="1:15" x14ac:dyDescent="0.3">
      <c r="A15" s="4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2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 [%]")</f>
        <v>Operating Capacity of Disposal Site  [%]</v>
      </c>
    </row>
    <row r="2" spans="1:56" s="8" customFormat="1" ht="16.2" thickBot="1" x14ac:dyDescent="0.35">
      <c r="A2" s="91" t="s">
        <v>216</v>
      </c>
      <c r="B2" s="92" t="s">
        <v>169</v>
      </c>
      <c r="C2" s="92" t="s">
        <v>170</v>
      </c>
      <c r="D2" s="92" t="s">
        <v>171</v>
      </c>
      <c r="E2" s="92" t="s">
        <v>172</v>
      </c>
      <c r="F2" s="92" t="s">
        <v>173</v>
      </c>
      <c r="G2" s="92" t="s">
        <v>174</v>
      </c>
      <c r="H2" s="92" t="s">
        <v>175</v>
      </c>
      <c r="I2" s="92" t="s">
        <v>176</v>
      </c>
      <c r="J2" s="92" t="s">
        <v>177</v>
      </c>
      <c r="K2" s="92" t="s">
        <v>156</v>
      </c>
      <c r="L2" s="92" t="s">
        <v>157</v>
      </c>
      <c r="M2" s="92" t="s">
        <v>158</v>
      </c>
      <c r="N2" s="92" t="s">
        <v>159</v>
      </c>
      <c r="O2" s="92" t="s">
        <v>160</v>
      </c>
      <c r="P2" s="92" t="s">
        <v>161</v>
      </c>
      <c r="Q2" s="92" t="s">
        <v>162</v>
      </c>
      <c r="R2" s="92" t="s">
        <v>163</v>
      </c>
      <c r="S2" s="92" t="s">
        <v>164</v>
      </c>
      <c r="T2" s="92" t="s">
        <v>165</v>
      </c>
      <c r="U2" s="92" t="s">
        <v>166</v>
      </c>
      <c r="V2" s="92" t="s">
        <v>167</v>
      </c>
      <c r="W2" s="92" t="s">
        <v>168</v>
      </c>
      <c r="X2" s="92" t="s">
        <v>180</v>
      </c>
      <c r="Y2" s="92" t="s">
        <v>181</v>
      </c>
      <c r="Z2" s="92" t="s">
        <v>182</v>
      </c>
      <c r="AA2" s="92" t="s">
        <v>183</v>
      </c>
      <c r="AB2" s="92" t="s">
        <v>184</v>
      </c>
      <c r="AC2" s="92" t="s">
        <v>185</v>
      </c>
      <c r="AD2" s="92" t="s">
        <v>186</v>
      </c>
      <c r="AE2" s="92" t="s">
        <v>187</v>
      </c>
      <c r="AF2" s="92" t="s">
        <v>188</v>
      </c>
      <c r="AG2" s="92" t="s">
        <v>189</v>
      </c>
      <c r="AH2" s="92" t="s">
        <v>190</v>
      </c>
      <c r="AI2" s="92" t="s">
        <v>191</v>
      </c>
      <c r="AJ2" s="92" t="s">
        <v>192</v>
      </c>
      <c r="AK2" s="92" t="s">
        <v>193</v>
      </c>
      <c r="AL2" s="92" t="s">
        <v>194</v>
      </c>
      <c r="AM2" s="92" t="s">
        <v>195</v>
      </c>
      <c r="AN2" s="92" t="s">
        <v>196</v>
      </c>
      <c r="AO2" s="92" t="s">
        <v>197</v>
      </c>
      <c r="AP2" s="92" t="s">
        <v>198</v>
      </c>
      <c r="AQ2" s="92" t="s">
        <v>199</v>
      </c>
      <c r="AR2" s="92" t="s">
        <v>200</v>
      </c>
      <c r="AS2" s="92" t="s">
        <v>201</v>
      </c>
      <c r="AT2" s="92" t="s">
        <v>202</v>
      </c>
      <c r="AU2" s="92" t="s">
        <v>203</v>
      </c>
      <c r="AV2" s="92" t="s">
        <v>204</v>
      </c>
      <c r="AW2" s="92" t="s">
        <v>205</v>
      </c>
      <c r="AX2" s="92" t="s">
        <v>206</v>
      </c>
      <c r="AY2" s="92" t="s">
        <v>207</v>
      </c>
      <c r="AZ2" s="92" t="s">
        <v>208</v>
      </c>
      <c r="BA2" s="93" t="s">
        <v>209</v>
      </c>
    </row>
    <row r="3" spans="1:56" s="8" customFormat="1" x14ac:dyDescent="0.3">
      <c r="A3" s="94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94" t="s">
        <v>51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94" t="s">
        <v>120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94" t="s">
        <v>121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9">
        <v>1</v>
      </c>
      <c r="BD6" s="95"/>
    </row>
    <row r="7" spans="1:56" ht="16.2" thickBot="1" x14ac:dyDescent="0.35">
      <c r="A7" s="96" t="s">
        <v>122</v>
      </c>
      <c r="B7" s="97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98"/>
    </row>
    <row r="11" spans="1:56" x14ac:dyDescent="0.3">
      <c r="B11" s="99"/>
    </row>
    <row r="12" spans="1:56" x14ac:dyDescent="0.3">
      <c r="D12" s="1" t="s">
        <v>285</v>
      </c>
      <c r="F12" s="1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216</v>
      </c>
      <c r="B2" s="27" t="s">
        <v>214</v>
      </c>
    </row>
    <row r="3" spans="1:2" s="8" customFormat="1" x14ac:dyDescent="0.3">
      <c r="A3" s="28" t="s">
        <v>123</v>
      </c>
      <c r="B3" s="31">
        <v>0.25</v>
      </c>
    </row>
    <row r="4" spans="1:2" s="8" customFormat="1" x14ac:dyDescent="0.3">
      <c r="A4" s="28" t="s">
        <v>51</v>
      </c>
      <c r="B4" s="31">
        <v>0.25</v>
      </c>
    </row>
    <row r="5" spans="1:2" s="8" customFormat="1" x14ac:dyDescent="0.3">
      <c r="A5" s="28" t="s">
        <v>120</v>
      </c>
      <c r="B5" s="31">
        <v>0.25</v>
      </c>
    </row>
    <row r="6" spans="1:2" s="8" customFormat="1" x14ac:dyDescent="0.3">
      <c r="A6" s="28" t="s">
        <v>121</v>
      </c>
      <c r="B6" s="31">
        <v>0.25</v>
      </c>
    </row>
    <row r="7" spans="1:2" ht="16.2" thickBot="1" x14ac:dyDescent="0.35">
      <c r="A7" s="29" t="s">
        <v>122</v>
      </c>
      <c r="B7" s="11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3">
      <c r="A2" s="6" t="s">
        <v>219</v>
      </c>
      <c r="B2" s="6" t="s">
        <v>286</v>
      </c>
      <c r="C2" s="6" t="s">
        <v>214</v>
      </c>
    </row>
    <row r="3" spans="1:3" s="8" customFormat="1" x14ac:dyDescent="0.3">
      <c r="A3" s="28" t="s">
        <v>79</v>
      </c>
      <c r="B3" s="28" t="s">
        <v>281</v>
      </c>
      <c r="C3" s="100">
        <v>0.4</v>
      </c>
    </row>
    <row r="4" spans="1:3" x14ac:dyDescent="0.3">
      <c r="A4" s="28" t="s">
        <v>130</v>
      </c>
      <c r="B4" s="28" t="s">
        <v>281</v>
      </c>
      <c r="C4" s="100">
        <v>0.5</v>
      </c>
    </row>
    <row r="5" spans="1:3" x14ac:dyDescent="0.3">
      <c r="A5" s="28" t="s">
        <v>79</v>
      </c>
      <c r="B5" s="28" t="s">
        <v>282</v>
      </c>
      <c r="C5" s="100">
        <v>10</v>
      </c>
    </row>
    <row r="6" spans="1:3" x14ac:dyDescent="0.3">
      <c r="A6" s="28" t="s">
        <v>130</v>
      </c>
      <c r="B6" s="28" t="s">
        <v>282</v>
      </c>
      <c r="C6" s="100">
        <v>10</v>
      </c>
    </row>
    <row r="7" spans="1:3" x14ac:dyDescent="0.3">
      <c r="A7" s="28" t="s">
        <v>79</v>
      </c>
      <c r="B7" s="28" t="s">
        <v>283</v>
      </c>
      <c r="C7" s="100">
        <v>10</v>
      </c>
    </row>
    <row r="8" spans="1:3" x14ac:dyDescent="0.3">
      <c r="A8" s="28" t="s">
        <v>130</v>
      </c>
      <c r="B8" s="28" t="s">
        <v>283</v>
      </c>
      <c r="C8" s="100">
        <v>10</v>
      </c>
    </row>
    <row r="9" spans="1:3" x14ac:dyDescent="0.3">
      <c r="A9" s="28" t="s">
        <v>79</v>
      </c>
      <c r="B9" s="28" t="s">
        <v>284</v>
      </c>
      <c r="C9" s="28">
        <v>10</v>
      </c>
    </row>
    <row r="10" spans="1:3" x14ac:dyDescent="0.3">
      <c r="A10" s="28" t="s">
        <v>130</v>
      </c>
      <c r="B10" s="28" t="s">
        <v>284</v>
      </c>
      <c r="C10" s="28">
        <v>10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215</v>
      </c>
      <c r="B2" s="27" t="s">
        <v>214</v>
      </c>
    </row>
    <row r="3" spans="1:2" s="8" customFormat="1" x14ac:dyDescent="0.3">
      <c r="A3" s="28" t="s">
        <v>5</v>
      </c>
      <c r="B3" s="31">
        <v>0</v>
      </c>
    </row>
    <row r="4" spans="1:2" s="8" customFormat="1" x14ac:dyDescent="0.3">
      <c r="A4" s="28" t="s">
        <v>117</v>
      </c>
      <c r="B4" s="31">
        <v>0</v>
      </c>
    </row>
    <row r="5" spans="1:2" s="8" customFormat="1" x14ac:dyDescent="0.3">
      <c r="A5" s="28" t="s">
        <v>118</v>
      </c>
      <c r="B5" s="31">
        <v>0</v>
      </c>
    </row>
    <row r="6" spans="1:2" ht="16.2" thickBot="1" x14ac:dyDescent="0.35">
      <c r="A6" s="29" t="s">
        <v>119</v>
      </c>
      <c r="B6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3">
      <c r="A2" s="5" t="s">
        <v>212</v>
      </c>
      <c r="B2" s="7" t="s">
        <v>83</v>
      </c>
      <c r="C2" s="7" t="s">
        <v>84</v>
      </c>
      <c r="D2" s="7" t="s">
        <v>5</v>
      </c>
      <c r="E2" s="7" t="s">
        <v>117</v>
      </c>
      <c r="F2" s="7" t="s">
        <v>118</v>
      </c>
      <c r="G2" s="27" t="s">
        <v>119</v>
      </c>
    </row>
    <row r="3" spans="1:7" x14ac:dyDescent="0.3">
      <c r="A3" s="2" t="s">
        <v>5</v>
      </c>
      <c r="B3" s="32"/>
      <c r="C3" s="32"/>
      <c r="D3" s="9">
        <v>1E-4</v>
      </c>
      <c r="E3" s="32"/>
      <c r="F3" s="32"/>
      <c r="G3" s="34"/>
    </row>
    <row r="4" spans="1:7" x14ac:dyDescent="0.3">
      <c r="A4" s="2" t="s">
        <v>117</v>
      </c>
      <c r="B4" s="32"/>
      <c r="C4" s="32"/>
      <c r="D4" s="9"/>
      <c r="E4" s="9">
        <v>1E-4</v>
      </c>
      <c r="F4" s="32"/>
      <c r="G4" s="34"/>
    </row>
    <row r="5" spans="1:7" x14ac:dyDescent="0.3">
      <c r="A5" s="2" t="s">
        <v>118</v>
      </c>
      <c r="B5" s="32"/>
      <c r="C5" s="32"/>
      <c r="D5" s="9"/>
      <c r="E5" s="32"/>
      <c r="F5" s="9">
        <v>1E-4</v>
      </c>
      <c r="G5" s="34"/>
    </row>
    <row r="6" spans="1:7" x14ac:dyDescent="0.3">
      <c r="A6" s="2" t="s">
        <v>119</v>
      </c>
      <c r="B6" s="32"/>
      <c r="C6" s="32"/>
      <c r="D6" s="9"/>
      <c r="E6" s="32"/>
      <c r="F6" s="32"/>
      <c r="G6" s="31">
        <v>1E-4</v>
      </c>
    </row>
    <row r="7" spans="1:7" x14ac:dyDescent="0.3">
      <c r="A7" s="2" t="s">
        <v>3</v>
      </c>
      <c r="B7" s="9"/>
      <c r="C7" s="9"/>
      <c r="D7" s="9"/>
      <c r="E7" s="9"/>
      <c r="F7" s="9"/>
      <c r="G7" s="31"/>
    </row>
    <row r="8" spans="1:7" x14ac:dyDescent="0.3">
      <c r="A8" s="2" t="s">
        <v>4</v>
      </c>
      <c r="B8" s="9"/>
      <c r="C8" s="9"/>
      <c r="D8" s="9"/>
      <c r="E8" s="9"/>
      <c r="F8" s="9"/>
      <c r="G8" s="31"/>
    </row>
    <row r="9" spans="1:7" x14ac:dyDescent="0.3">
      <c r="A9" s="2" t="s">
        <v>66</v>
      </c>
      <c r="B9" s="9"/>
      <c r="C9" s="9"/>
      <c r="D9" s="9"/>
      <c r="E9" s="9"/>
      <c r="F9" s="9"/>
      <c r="G9" s="31"/>
    </row>
    <row r="10" spans="1:7" ht="16.2" thickBot="1" x14ac:dyDescent="0.35">
      <c r="A10" s="3" t="s">
        <v>67</v>
      </c>
      <c r="B10" s="10"/>
      <c r="C10" s="10"/>
      <c r="D10" s="10"/>
      <c r="E10" s="10"/>
      <c r="F10" s="10"/>
      <c r="G10" s="11"/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3">
      <c r="A2" s="6" t="s">
        <v>217</v>
      </c>
      <c r="B2" s="27" t="s">
        <v>214</v>
      </c>
    </row>
    <row r="3" spans="1:2" s="8" customFormat="1" x14ac:dyDescent="0.3">
      <c r="A3" s="28" t="s">
        <v>66</v>
      </c>
      <c r="B3" s="31">
        <v>1.35</v>
      </c>
    </row>
    <row r="4" spans="1:2" x14ac:dyDescent="0.3">
      <c r="A4" s="28" t="s">
        <v>67</v>
      </c>
      <c r="B4" s="31">
        <v>1.25</v>
      </c>
    </row>
    <row r="5" spans="1:2" x14ac:dyDescent="0.3">
      <c r="A5" s="28" t="s">
        <v>124</v>
      </c>
      <c r="B5" s="31">
        <v>1.35</v>
      </c>
    </row>
    <row r="6" spans="1:2" x14ac:dyDescent="0.3">
      <c r="A6" s="28" t="s">
        <v>125</v>
      </c>
      <c r="B6" s="31">
        <v>1.25</v>
      </c>
    </row>
    <row r="7" spans="1:2" x14ac:dyDescent="0.3">
      <c r="A7" s="28" t="s">
        <v>126</v>
      </c>
      <c r="B7" s="31">
        <v>1.35</v>
      </c>
    </row>
    <row r="8" spans="1:2" x14ac:dyDescent="0.3">
      <c r="A8" s="28" t="s">
        <v>127</v>
      </c>
      <c r="B8" s="31">
        <v>1.1499999999999999</v>
      </c>
    </row>
    <row r="9" spans="1:2" x14ac:dyDescent="0.3">
      <c r="A9" s="28" t="s">
        <v>128</v>
      </c>
      <c r="B9" s="31">
        <v>1.35</v>
      </c>
    </row>
    <row r="10" spans="1:2" ht="16.2" thickBot="1" x14ac:dyDescent="0.35">
      <c r="A10" s="29" t="s">
        <v>129</v>
      </c>
      <c r="B10" s="11">
        <v>1.25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212</v>
      </c>
      <c r="B2" s="27" t="s">
        <v>214</v>
      </c>
    </row>
    <row r="3" spans="1:2" s="8" customFormat="1" x14ac:dyDescent="0.3">
      <c r="A3" s="28" t="s">
        <v>112</v>
      </c>
      <c r="B3" s="31">
        <v>95</v>
      </c>
    </row>
    <row r="4" spans="1:2" s="8" customFormat="1" x14ac:dyDescent="0.3">
      <c r="A4" s="28" t="s">
        <v>3</v>
      </c>
      <c r="B4" s="31">
        <v>93</v>
      </c>
    </row>
    <row r="5" spans="1:2" s="8" customFormat="1" x14ac:dyDescent="0.3">
      <c r="A5" s="28" t="s">
        <v>4</v>
      </c>
      <c r="B5" s="31">
        <v>97</v>
      </c>
    </row>
    <row r="6" spans="1:2" s="8" customFormat="1" x14ac:dyDescent="0.3">
      <c r="A6" s="28" t="s">
        <v>104</v>
      </c>
      <c r="B6" s="31">
        <v>94</v>
      </c>
    </row>
    <row r="7" spans="1:2" s="8" customFormat="1" x14ac:dyDescent="0.3">
      <c r="A7" s="28" t="s">
        <v>105</v>
      </c>
      <c r="B7" s="31">
        <v>96</v>
      </c>
    </row>
    <row r="8" spans="1:2" s="8" customFormat="1" x14ac:dyDescent="0.3">
      <c r="A8" s="28" t="s">
        <v>106</v>
      </c>
      <c r="B8" s="31">
        <v>98</v>
      </c>
    </row>
    <row r="9" spans="1:2" s="8" customFormat="1" x14ac:dyDescent="0.3">
      <c r="A9" s="28" t="s">
        <v>107</v>
      </c>
      <c r="B9" s="31">
        <v>99</v>
      </c>
    </row>
    <row r="10" spans="1:2" s="8" customFormat="1" x14ac:dyDescent="0.3">
      <c r="A10" s="28" t="s">
        <v>108</v>
      </c>
      <c r="B10" s="31">
        <v>97</v>
      </c>
    </row>
    <row r="11" spans="1:2" s="8" customFormat="1" x14ac:dyDescent="0.3">
      <c r="A11" s="28" t="s">
        <v>109</v>
      </c>
      <c r="B11" s="31">
        <v>101</v>
      </c>
    </row>
    <row r="12" spans="1:2" s="8" customFormat="1" x14ac:dyDescent="0.3">
      <c r="A12" s="28" t="s">
        <v>110</v>
      </c>
      <c r="B12" s="31">
        <v>103</v>
      </c>
    </row>
    <row r="13" spans="1:2" s="8" customFormat="1" x14ac:dyDescent="0.3">
      <c r="A13" s="28" t="s">
        <v>111</v>
      </c>
      <c r="B13" s="31">
        <v>100</v>
      </c>
    </row>
    <row r="14" spans="1:2" s="8" customFormat="1" x14ac:dyDescent="0.3">
      <c r="A14" s="28" t="s">
        <v>113</v>
      </c>
      <c r="B14" s="31">
        <v>99</v>
      </c>
    </row>
    <row r="15" spans="1:2" s="8" customFormat="1" x14ac:dyDescent="0.3">
      <c r="A15" s="28" t="s">
        <v>114</v>
      </c>
      <c r="B15" s="31">
        <v>95</v>
      </c>
    </row>
    <row r="16" spans="1:2" s="8" customFormat="1" x14ac:dyDescent="0.3">
      <c r="A16" s="28" t="s">
        <v>115</v>
      </c>
      <c r="B16" s="31">
        <v>105</v>
      </c>
    </row>
    <row r="17" spans="1:2" s="8" customFormat="1" x14ac:dyDescent="0.3">
      <c r="A17" s="28" t="s">
        <v>116</v>
      </c>
      <c r="B17" s="31">
        <v>98</v>
      </c>
    </row>
    <row r="18" spans="1:2" s="8" customFormat="1" x14ac:dyDescent="0.3">
      <c r="A18" s="28" t="s">
        <v>5</v>
      </c>
      <c r="B18" s="31">
        <v>90</v>
      </c>
    </row>
    <row r="19" spans="1:2" s="8" customFormat="1" x14ac:dyDescent="0.3">
      <c r="A19" s="28" t="s">
        <v>117</v>
      </c>
      <c r="B19" s="31">
        <v>100</v>
      </c>
    </row>
    <row r="20" spans="1:2" s="8" customFormat="1" x14ac:dyDescent="0.3">
      <c r="A20" s="28" t="s">
        <v>118</v>
      </c>
      <c r="B20" s="31">
        <v>110</v>
      </c>
    </row>
    <row r="21" spans="1:2" s="8" customFormat="1" x14ac:dyDescent="0.3">
      <c r="A21" s="28" t="s">
        <v>119</v>
      </c>
      <c r="B21" s="31">
        <v>95</v>
      </c>
    </row>
    <row r="22" spans="1:2" s="8" customFormat="1" x14ac:dyDescent="0.3">
      <c r="A22" s="28" t="s">
        <v>66</v>
      </c>
      <c r="B22" s="31">
        <v>110</v>
      </c>
    </row>
    <row r="23" spans="1:2" ht="16.2" thickBot="1" x14ac:dyDescent="0.35">
      <c r="A23" s="29" t="s">
        <v>67</v>
      </c>
      <c r="B23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4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5" t="s">
        <v>212</v>
      </c>
      <c r="B2" s="7" t="s">
        <v>123</v>
      </c>
      <c r="C2" s="7" t="s">
        <v>51</v>
      </c>
      <c r="D2" s="7" t="s">
        <v>120</v>
      </c>
      <c r="E2" s="7" t="s">
        <v>121</v>
      </c>
      <c r="F2" s="27" t="s">
        <v>122</v>
      </c>
    </row>
    <row r="3" spans="1:6" x14ac:dyDescent="0.3">
      <c r="A3" s="2" t="s">
        <v>112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3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4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5</v>
      </c>
      <c r="B6" s="9">
        <v>3</v>
      </c>
      <c r="C6" s="9">
        <v>1.5</v>
      </c>
      <c r="D6" s="9">
        <v>5</v>
      </c>
      <c r="E6" s="9">
        <v>6</v>
      </c>
      <c r="F6" s="31">
        <v>8</v>
      </c>
    </row>
    <row r="7" spans="1:6" x14ac:dyDescent="0.3">
      <c r="A7" s="2" t="s">
        <v>117</v>
      </c>
      <c r="B7" s="9">
        <v>3.5</v>
      </c>
      <c r="C7" s="9">
        <v>2</v>
      </c>
      <c r="D7" s="9">
        <v>4.5</v>
      </c>
      <c r="E7" s="9">
        <v>5</v>
      </c>
      <c r="F7" s="31">
        <v>7</v>
      </c>
    </row>
    <row r="8" spans="1:6" x14ac:dyDescent="0.3">
      <c r="A8" s="2" t="s">
        <v>118</v>
      </c>
      <c r="B8" s="9">
        <v>8</v>
      </c>
      <c r="C8" s="9">
        <v>6</v>
      </c>
      <c r="D8" s="9">
        <v>4</v>
      </c>
      <c r="E8" s="9">
        <v>2</v>
      </c>
      <c r="F8" s="31">
        <v>7</v>
      </c>
    </row>
    <row r="9" spans="1:6" ht="16.2" thickBot="1" x14ac:dyDescent="0.35">
      <c r="A9" s="3" t="s">
        <v>119</v>
      </c>
      <c r="B9" s="10">
        <v>8</v>
      </c>
      <c r="C9" s="10">
        <v>9</v>
      </c>
      <c r="D9" s="10">
        <v>2.5</v>
      </c>
      <c r="E9" s="10">
        <v>3.5</v>
      </c>
      <c r="F9" s="11">
        <v>1.5</v>
      </c>
    </row>
    <row r="14" spans="1:6" x14ac:dyDescent="0.3">
      <c r="B14" s="13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7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8" customFormat="1" x14ac:dyDescent="0.3">
      <c r="A2" s="6" t="s">
        <v>216</v>
      </c>
      <c r="B2" s="7" t="s">
        <v>92</v>
      </c>
    </row>
    <row r="3" spans="1:2" s="8" customFormat="1" x14ac:dyDescent="0.3">
      <c r="A3" s="28" t="s">
        <v>123</v>
      </c>
      <c r="B3" s="36">
        <v>20</v>
      </c>
    </row>
    <row r="4" spans="1:2" s="8" customFormat="1" x14ac:dyDescent="0.3">
      <c r="A4" s="28" t="s">
        <v>51</v>
      </c>
      <c r="B4" s="36">
        <v>20</v>
      </c>
    </row>
    <row r="5" spans="1:2" s="8" customFormat="1" x14ac:dyDescent="0.3">
      <c r="A5" s="28" t="s">
        <v>120</v>
      </c>
      <c r="B5" s="36">
        <v>20</v>
      </c>
    </row>
    <row r="6" spans="1:2" s="8" customFormat="1" x14ac:dyDescent="0.3">
      <c r="A6" s="28" t="s">
        <v>121</v>
      </c>
      <c r="B6" s="36">
        <v>20</v>
      </c>
    </row>
    <row r="7" spans="1:2" ht="16.2" thickBot="1" x14ac:dyDescent="0.35">
      <c r="A7" s="29" t="s">
        <v>122</v>
      </c>
      <c r="B7" s="38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3">
      <c r="A2" s="6" t="s">
        <v>223</v>
      </c>
      <c r="B2" s="27" t="s">
        <v>214</v>
      </c>
    </row>
    <row r="3" spans="1:2" x14ac:dyDescent="0.3">
      <c r="A3" s="28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4" t="s">
        <v>5</v>
      </c>
    </row>
    <row r="3" spans="1:16" x14ac:dyDescent="0.3">
      <c r="A3" s="4" t="s">
        <v>117</v>
      </c>
      <c r="N3" s="13"/>
      <c r="O3" s="13"/>
      <c r="P3" s="13"/>
    </row>
    <row r="4" spans="1:16" x14ac:dyDescent="0.3">
      <c r="A4" s="4" t="s">
        <v>118</v>
      </c>
    </row>
    <row r="5" spans="1:16" x14ac:dyDescent="0.3">
      <c r="A5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8" customFormat="1" x14ac:dyDescent="0.3">
      <c r="A2" s="6" t="s">
        <v>218</v>
      </c>
      <c r="B2" s="7" t="s">
        <v>89</v>
      </c>
    </row>
    <row r="3" spans="1:2" ht="16.2" thickBot="1" x14ac:dyDescent="0.35">
      <c r="A3" s="29" t="s">
        <v>78</v>
      </c>
      <c r="B3" s="46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6" t="s">
        <v>222</v>
      </c>
      <c r="B2" s="27" t="s">
        <v>214</v>
      </c>
    </row>
    <row r="3" spans="1:2" x14ac:dyDescent="0.3">
      <c r="A3" s="28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C10"/>
  <sheetViews>
    <sheetView workbookViewId="0">
      <selection activeCell="E19" sqref="E19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3" s="8" customFormat="1" x14ac:dyDescent="0.3">
      <c r="A2" s="6" t="s">
        <v>219</v>
      </c>
      <c r="B2" s="6" t="s">
        <v>286</v>
      </c>
      <c r="C2" s="27" t="s">
        <v>211</v>
      </c>
    </row>
    <row r="3" spans="1:3" s="8" customFormat="1" x14ac:dyDescent="0.3">
      <c r="A3" s="28" t="s">
        <v>79</v>
      </c>
      <c r="B3" s="28" t="s">
        <v>281</v>
      </c>
      <c r="C3" s="37">
        <v>10</v>
      </c>
    </row>
    <row r="4" spans="1:3" x14ac:dyDescent="0.3">
      <c r="A4" s="28" t="s">
        <v>130</v>
      </c>
      <c r="B4" s="28" t="s">
        <v>281</v>
      </c>
      <c r="C4" s="37">
        <v>10</v>
      </c>
    </row>
    <row r="5" spans="1:3" x14ac:dyDescent="0.3">
      <c r="A5" s="28" t="s">
        <v>79</v>
      </c>
      <c r="B5" s="28" t="s">
        <v>282</v>
      </c>
      <c r="C5" s="37">
        <v>12</v>
      </c>
    </row>
    <row r="6" spans="1:3" x14ac:dyDescent="0.3">
      <c r="A6" s="28" t="s">
        <v>130</v>
      </c>
      <c r="B6" s="28" t="s">
        <v>282</v>
      </c>
      <c r="C6" s="37">
        <v>12</v>
      </c>
    </row>
    <row r="7" spans="1:3" x14ac:dyDescent="0.3">
      <c r="A7" s="28" t="s">
        <v>79</v>
      </c>
      <c r="B7" s="28" t="s">
        <v>283</v>
      </c>
      <c r="C7" s="37">
        <v>2500</v>
      </c>
    </row>
    <row r="8" spans="1:3" x14ac:dyDescent="0.3">
      <c r="A8" s="28" t="s">
        <v>130</v>
      </c>
      <c r="B8" s="28" t="s">
        <v>283</v>
      </c>
      <c r="C8" s="37">
        <v>2500</v>
      </c>
    </row>
    <row r="9" spans="1:3" x14ac:dyDescent="0.3">
      <c r="A9" s="28" t="s">
        <v>79</v>
      </c>
      <c r="B9" s="28" t="s">
        <v>284</v>
      </c>
      <c r="C9" s="37">
        <v>3000</v>
      </c>
    </row>
    <row r="10" spans="1:3" x14ac:dyDescent="0.3">
      <c r="A10" s="28" t="s">
        <v>130</v>
      </c>
      <c r="B10" s="28" t="s">
        <v>284</v>
      </c>
      <c r="C10" s="37">
        <v>3000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2" x14ac:dyDescent="0.3">
      <c r="A2" s="6" t="s">
        <v>224</v>
      </c>
      <c r="B2" s="27" t="s">
        <v>211</v>
      </c>
    </row>
    <row r="3" spans="1:2" x14ac:dyDescent="0.3">
      <c r="A3" s="28" t="s">
        <v>281</v>
      </c>
      <c r="B3" s="37">
        <v>50000</v>
      </c>
    </row>
    <row r="4" spans="1:2" x14ac:dyDescent="0.3">
      <c r="A4" s="28" t="s">
        <v>282</v>
      </c>
      <c r="B4" s="37">
        <v>0</v>
      </c>
    </row>
    <row r="5" spans="1:2" x14ac:dyDescent="0.3">
      <c r="A5" s="28" t="s">
        <v>283</v>
      </c>
      <c r="B5" s="37">
        <v>0</v>
      </c>
    </row>
    <row r="6" spans="1:2" ht="16.2" thickBot="1" x14ac:dyDescent="0.35">
      <c r="A6" s="29" t="s">
        <v>284</v>
      </c>
      <c r="B6" s="102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6" x14ac:dyDescent="0.3">
      <c r="A2" s="6" t="s">
        <v>226</v>
      </c>
      <c r="B2" s="27" t="s">
        <v>227</v>
      </c>
    </row>
    <row r="3" spans="1:3" ht="16.2" thickBot="1" x14ac:dyDescent="0.35">
      <c r="A3" s="29" t="s">
        <v>230</v>
      </c>
      <c r="B3" s="39">
        <v>120000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P61"/>
  <sheetViews>
    <sheetView showZeros="0" zoomScale="55" zoomScaleNormal="55" workbookViewId="0"/>
  </sheetViews>
  <sheetFormatPr defaultRowHeight="14.4" x14ac:dyDescent="0.3"/>
  <sheetData>
    <row r="1" spans="1:42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2" ht="15.6" x14ac:dyDescent="0.3">
      <c r="A2" s="6" t="s">
        <v>212</v>
      </c>
      <c r="B2" s="7" t="s">
        <v>132</v>
      </c>
      <c r="C2" s="7" t="s">
        <v>80</v>
      </c>
      <c r="D2" s="7" t="s">
        <v>81</v>
      </c>
      <c r="E2" s="7" t="s">
        <v>82</v>
      </c>
      <c r="F2" s="7" t="s">
        <v>83</v>
      </c>
      <c r="G2" s="7" t="s">
        <v>84</v>
      </c>
      <c r="H2" s="7" t="s">
        <v>85</v>
      </c>
      <c r="I2" s="7" t="s">
        <v>86</v>
      </c>
      <c r="J2" s="7" t="s">
        <v>133</v>
      </c>
      <c r="K2" s="7" t="s">
        <v>134</v>
      </c>
      <c r="L2" s="7" t="s">
        <v>135</v>
      </c>
      <c r="M2" s="7" t="s">
        <v>136</v>
      </c>
      <c r="N2" s="7" t="s">
        <v>137</v>
      </c>
      <c r="O2" s="7" t="s">
        <v>138</v>
      </c>
      <c r="P2" s="7" t="s">
        <v>139</v>
      </c>
      <c r="Q2" s="7" t="s">
        <v>140</v>
      </c>
      <c r="R2" s="7" t="s">
        <v>141</v>
      </c>
      <c r="S2" s="7" t="s">
        <v>142</v>
      </c>
      <c r="T2" s="7" t="s">
        <v>143</v>
      </c>
      <c r="U2" s="7" t="s">
        <v>144</v>
      </c>
      <c r="V2" s="7" t="s">
        <v>145</v>
      </c>
      <c r="W2" s="7" t="s">
        <v>146</v>
      </c>
      <c r="X2" s="7" t="s">
        <v>147</v>
      </c>
      <c r="Y2" s="7" t="s">
        <v>148</v>
      </c>
      <c r="Z2" s="7" t="s">
        <v>149</v>
      </c>
      <c r="AA2" s="7" t="s">
        <v>150</v>
      </c>
      <c r="AB2" s="7" t="s">
        <v>151</v>
      </c>
      <c r="AC2" s="7" t="s">
        <v>152</v>
      </c>
      <c r="AD2" s="27" t="s">
        <v>153</v>
      </c>
      <c r="AE2" s="7" t="s">
        <v>123</v>
      </c>
      <c r="AF2" s="7" t="s">
        <v>51</v>
      </c>
      <c r="AG2" s="7" t="s">
        <v>120</v>
      </c>
      <c r="AH2" s="7" t="s">
        <v>121</v>
      </c>
      <c r="AI2" s="27" t="s">
        <v>122</v>
      </c>
      <c r="AJ2" s="7" t="s">
        <v>79</v>
      </c>
      <c r="AK2" s="27" t="s">
        <v>130</v>
      </c>
      <c r="AL2" s="27" t="s">
        <v>78</v>
      </c>
      <c r="AM2" s="7" t="s">
        <v>5</v>
      </c>
      <c r="AN2" s="7" t="s">
        <v>117</v>
      </c>
      <c r="AO2" s="7" t="s">
        <v>118</v>
      </c>
      <c r="AP2" s="27" t="s">
        <v>119</v>
      </c>
    </row>
    <row r="3" spans="1:42" ht="15.6" x14ac:dyDescent="0.3">
      <c r="A3" s="28" t="s">
        <v>112</v>
      </c>
      <c r="B3" s="9">
        <v>14.26</v>
      </c>
      <c r="C3" s="9" t="s">
        <v>238</v>
      </c>
      <c r="D3" s="9" t="s">
        <v>238</v>
      </c>
      <c r="E3" s="9" t="s">
        <v>238</v>
      </c>
      <c r="F3" s="9" t="s">
        <v>238</v>
      </c>
      <c r="G3" s="9" t="s">
        <v>238</v>
      </c>
      <c r="H3" s="9" t="s">
        <v>238</v>
      </c>
      <c r="I3" s="9" t="s">
        <v>238</v>
      </c>
      <c r="J3" s="9" t="s">
        <v>238</v>
      </c>
      <c r="K3" s="9" t="s">
        <v>238</v>
      </c>
      <c r="L3" s="9" t="s">
        <v>238</v>
      </c>
      <c r="M3" s="9" t="s">
        <v>238</v>
      </c>
      <c r="N3" s="9" t="s">
        <v>238</v>
      </c>
      <c r="O3" s="9" t="s">
        <v>238</v>
      </c>
      <c r="P3" s="9" t="s">
        <v>238</v>
      </c>
      <c r="Q3" s="9" t="s">
        <v>238</v>
      </c>
      <c r="R3" s="9" t="s">
        <v>238</v>
      </c>
      <c r="S3" s="9" t="s">
        <v>238</v>
      </c>
      <c r="T3" s="9" t="s">
        <v>238</v>
      </c>
      <c r="U3" s="9" t="s">
        <v>238</v>
      </c>
      <c r="V3" s="9" t="s">
        <v>238</v>
      </c>
      <c r="W3" s="9" t="s">
        <v>238</v>
      </c>
      <c r="X3" s="9" t="s">
        <v>238</v>
      </c>
      <c r="Y3" s="9" t="s">
        <v>238</v>
      </c>
      <c r="Z3" s="9" t="s">
        <v>238</v>
      </c>
      <c r="AA3" s="9" t="s">
        <v>238</v>
      </c>
      <c r="AB3" s="9" t="s">
        <v>238</v>
      </c>
      <c r="AC3" s="9" t="s">
        <v>238</v>
      </c>
      <c r="AD3" s="31" t="s">
        <v>238</v>
      </c>
      <c r="AE3" s="9" t="s">
        <v>238</v>
      </c>
      <c r="AF3" s="9" t="s">
        <v>238</v>
      </c>
      <c r="AG3" s="9" t="s">
        <v>238</v>
      </c>
      <c r="AH3" s="9" t="s">
        <v>238</v>
      </c>
      <c r="AI3" s="31" t="s">
        <v>238</v>
      </c>
      <c r="AJ3" s="9" t="s">
        <v>238</v>
      </c>
      <c r="AK3" s="31" t="s">
        <v>238</v>
      </c>
      <c r="AL3" s="31" t="s">
        <v>238</v>
      </c>
      <c r="AM3" s="9" t="s">
        <v>238</v>
      </c>
      <c r="AN3" s="9" t="s">
        <v>238</v>
      </c>
      <c r="AO3" s="9" t="s">
        <v>238</v>
      </c>
      <c r="AP3" s="31" t="s">
        <v>238</v>
      </c>
    </row>
    <row r="4" spans="1:42" ht="15.6" x14ac:dyDescent="0.3">
      <c r="A4" s="28" t="s">
        <v>3</v>
      </c>
      <c r="B4" s="9" t="s">
        <v>238</v>
      </c>
      <c r="C4" s="9" t="s">
        <v>238</v>
      </c>
      <c r="D4" s="9" t="s">
        <v>238</v>
      </c>
      <c r="E4" s="9" t="s">
        <v>238</v>
      </c>
      <c r="F4" s="9">
        <v>16.847000000000001</v>
      </c>
      <c r="G4" s="9" t="s">
        <v>238</v>
      </c>
      <c r="H4" s="9" t="s">
        <v>238</v>
      </c>
      <c r="I4" s="9" t="s">
        <v>238</v>
      </c>
      <c r="J4" s="9" t="s">
        <v>238</v>
      </c>
      <c r="K4" s="9" t="s">
        <v>238</v>
      </c>
      <c r="L4" s="9" t="s">
        <v>238</v>
      </c>
      <c r="M4" s="9" t="s">
        <v>238</v>
      </c>
      <c r="N4" s="9" t="s">
        <v>238</v>
      </c>
      <c r="O4" s="9" t="s">
        <v>238</v>
      </c>
      <c r="P4" s="9" t="s">
        <v>238</v>
      </c>
      <c r="Q4" s="9" t="s">
        <v>238</v>
      </c>
      <c r="R4" s="9" t="s">
        <v>238</v>
      </c>
      <c r="S4" s="9" t="s">
        <v>238</v>
      </c>
      <c r="T4" s="9" t="s">
        <v>238</v>
      </c>
      <c r="U4" s="9" t="s">
        <v>238</v>
      </c>
      <c r="V4" s="9" t="s">
        <v>238</v>
      </c>
      <c r="W4" s="9" t="s">
        <v>238</v>
      </c>
      <c r="X4" s="9" t="s">
        <v>238</v>
      </c>
      <c r="Y4" s="9" t="s">
        <v>238</v>
      </c>
      <c r="Z4" s="9" t="s">
        <v>238</v>
      </c>
      <c r="AA4" s="9" t="s">
        <v>238</v>
      </c>
      <c r="AB4" s="9" t="s">
        <v>238</v>
      </c>
      <c r="AC4" s="9" t="s">
        <v>238</v>
      </c>
      <c r="AD4" s="31" t="s">
        <v>238</v>
      </c>
      <c r="AE4" s="9" t="s">
        <v>238</v>
      </c>
      <c r="AF4" s="9" t="s">
        <v>238</v>
      </c>
      <c r="AG4" s="9" t="s">
        <v>238</v>
      </c>
      <c r="AH4" s="9" t="s">
        <v>238</v>
      </c>
      <c r="AI4" s="31" t="s">
        <v>238</v>
      </c>
      <c r="AJ4" s="9" t="s">
        <v>238</v>
      </c>
      <c r="AK4" s="31" t="s">
        <v>238</v>
      </c>
      <c r="AL4" s="31" t="s">
        <v>238</v>
      </c>
      <c r="AM4" s="9" t="s">
        <v>238</v>
      </c>
      <c r="AN4" s="9" t="s">
        <v>238</v>
      </c>
      <c r="AO4" s="9" t="s">
        <v>238</v>
      </c>
      <c r="AP4" s="31" t="s">
        <v>238</v>
      </c>
    </row>
    <row r="5" spans="1:42" ht="15.6" x14ac:dyDescent="0.3">
      <c r="A5" s="28" t="s">
        <v>4</v>
      </c>
      <c r="B5" s="9" t="s">
        <v>238</v>
      </c>
      <c r="C5" s="9" t="s">
        <v>238</v>
      </c>
      <c r="D5" s="9" t="s">
        <v>238</v>
      </c>
      <c r="E5" s="9" t="s">
        <v>238</v>
      </c>
      <c r="F5" s="9" t="s">
        <v>238</v>
      </c>
      <c r="G5" s="9">
        <v>12.562999999999999</v>
      </c>
      <c r="H5" s="9" t="s">
        <v>238</v>
      </c>
      <c r="I5" s="9" t="s">
        <v>238</v>
      </c>
      <c r="J5" s="9" t="s">
        <v>238</v>
      </c>
      <c r="K5" s="9" t="s">
        <v>238</v>
      </c>
      <c r="L5" s="9" t="s">
        <v>238</v>
      </c>
      <c r="M5" s="9" t="s">
        <v>238</v>
      </c>
      <c r="N5" s="9" t="s">
        <v>238</v>
      </c>
      <c r="O5" s="9" t="s">
        <v>238</v>
      </c>
      <c r="P5" s="9" t="s">
        <v>238</v>
      </c>
      <c r="Q5" s="9" t="s">
        <v>238</v>
      </c>
      <c r="R5" s="9" t="s">
        <v>238</v>
      </c>
      <c r="S5" s="9" t="s">
        <v>238</v>
      </c>
      <c r="T5" s="9" t="s">
        <v>238</v>
      </c>
      <c r="U5" s="9" t="s">
        <v>238</v>
      </c>
      <c r="V5" s="9" t="s">
        <v>238</v>
      </c>
      <c r="W5" s="9" t="s">
        <v>238</v>
      </c>
      <c r="X5" s="9" t="s">
        <v>238</v>
      </c>
      <c r="Y5" s="9" t="s">
        <v>238</v>
      </c>
      <c r="Z5" s="9" t="s">
        <v>238</v>
      </c>
      <c r="AA5" s="9" t="s">
        <v>238</v>
      </c>
      <c r="AB5" s="9" t="s">
        <v>238</v>
      </c>
      <c r="AC5" s="9" t="s">
        <v>238</v>
      </c>
      <c r="AD5" s="31" t="s">
        <v>238</v>
      </c>
      <c r="AE5" s="9" t="s">
        <v>238</v>
      </c>
      <c r="AF5" s="9" t="s">
        <v>238</v>
      </c>
      <c r="AG5" s="9" t="s">
        <v>238</v>
      </c>
      <c r="AH5" s="9" t="s">
        <v>238</v>
      </c>
      <c r="AI5" s="31" t="s">
        <v>238</v>
      </c>
      <c r="AJ5" s="9" t="s">
        <v>238</v>
      </c>
      <c r="AK5" s="31" t="s">
        <v>238</v>
      </c>
      <c r="AL5" s="31" t="s">
        <v>238</v>
      </c>
      <c r="AM5" s="9" t="s">
        <v>238</v>
      </c>
      <c r="AN5" s="9" t="s">
        <v>238</v>
      </c>
      <c r="AO5" s="9" t="s">
        <v>238</v>
      </c>
      <c r="AP5" s="31" t="s">
        <v>238</v>
      </c>
    </row>
    <row r="6" spans="1:42" ht="15.6" x14ac:dyDescent="0.3">
      <c r="A6" s="28" t="s">
        <v>104</v>
      </c>
      <c r="B6" s="9" t="s">
        <v>238</v>
      </c>
      <c r="C6" s="9" t="s">
        <v>238</v>
      </c>
      <c r="D6" s="9" t="s">
        <v>238</v>
      </c>
      <c r="E6" s="9" t="s">
        <v>238</v>
      </c>
      <c r="F6" s="9" t="s">
        <v>238</v>
      </c>
      <c r="G6" s="9" t="s">
        <v>238</v>
      </c>
      <c r="H6" s="9" t="s">
        <v>238</v>
      </c>
      <c r="I6" s="9" t="s">
        <v>238</v>
      </c>
      <c r="J6" s="9" t="s">
        <v>238</v>
      </c>
      <c r="K6" s="9" t="s">
        <v>238</v>
      </c>
      <c r="L6" s="9">
        <v>25.074000000000002</v>
      </c>
      <c r="M6" s="9" t="s">
        <v>238</v>
      </c>
      <c r="N6" s="9" t="s">
        <v>238</v>
      </c>
      <c r="O6" s="9" t="s">
        <v>238</v>
      </c>
      <c r="P6" s="9" t="s">
        <v>238</v>
      </c>
      <c r="Q6" s="9" t="s">
        <v>238</v>
      </c>
      <c r="R6" s="9" t="s">
        <v>238</v>
      </c>
      <c r="S6" s="9" t="s">
        <v>238</v>
      </c>
      <c r="T6" s="9" t="s">
        <v>238</v>
      </c>
      <c r="U6" s="9" t="s">
        <v>238</v>
      </c>
      <c r="V6" s="9" t="s">
        <v>238</v>
      </c>
      <c r="W6" s="9" t="s">
        <v>238</v>
      </c>
      <c r="X6" s="9" t="s">
        <v>238</v>
      </c>
      <c r="Y6" s="9" t="s">
        <v>238</v>
      </c>
      <c r="Z6" s="9" t="s">
        <v>238</v>
      </c>
      <c r="AA6" s="9" t="s">
        <v>238</v>
      </c>
      <c r="AB6" s="9" t="s">
        <v>238</v>
      </c>
      <c r="AC6" s="9" t="s">
        <v>238</v>
      </c>
      <c r="AD6" s="31" t="s">
        <v>238</v>
      </c>
      <c r="AE6" s="9" t="s">
        <v>238</v>
      </c>
      <c r="AF6" s="9" t="s">
        <v>238</v>
      </c>
      <c r="AG6" s="9" t="s">
        <v>238</v>
      </c>
      <c r="AH6" s="9" t="s">
        <v>238</v>
      </c>
      <c r="AI6" s="31" t="s">
        <v>238</v>
      </c>
      <c r="AJ6" s="9" t="s">
        <v>238</v>
      </c>
      <c r="AK6" s="31" t="s">
        <v>238</v>
      </c>
      <c r="AL6" s="31" t="s">
        <v>238</v>
      </c>
      <c r="AM6" s="9" t="s">
        <v>238</v>
      </c>
      <c r="AN6" s="9" t="s">
        <v>238</v>
      </c>
      <c r="AO6" s="9" t="s">
        <v>238</v>
      </c>
      <c r="AP6" s="31" t="s">
        <v>238</v>
      </c>
    </row>
    <row r="7" spans="1:42" ht="15.6" x14ac:dyDescent="0.3">
      <c r="A7" s="28" t="s">
        <v>105</v>
      </c>
      <c r="B7" s="9" t="s">
        <v>238</v>
      </c>
      <c r="C7" s="9" t="s">
        <v>238</v>
      </c>
      <c r="D7" s="9" t="s">
        <v>238</v>
      </c>
      <c r="E7" s="9" t="s">
        <v>238</v>
      </c>
      <c r="F7" s="9" t="s">
        <v>238</v>
      </c>
      <c r="G7" s="9" t="s">
        <v>238</v>
      </c>
      <c r="H7" s="9" t="s">
        <v>238</v>
      </c>
      <c r="I7" s="9" t="s">
        <v>238</v>
      </c>
      <c r="J7" s="9" t="s">
        <v>238</v>
      </c>
      <c r="K7" s="9">
        <v>59.184867367820758</v>
      </c>
      <c r="L7" s="9" t="s">
        <v>238</v>
      </c>
      <c r="M7" s="9">
        <v>14.871</v>
      </c>
      <c r="N7" s="9" t="s">
        <v>238</v>
      </c>
      <c r="O7" s="9" t="s">
        <v>238</v>
      </c>
      <c r="P7" s="9" t="s">
        <v>238</v>
      </c>
      <c r="Q7" s="9" t="s">
        <v>238</v>
      </c>
      <c r="R7" s="9" t="s">
        <v>238</v>
      </c>
      <c r="S7" s="9" t="s">
        <v>238</v>
      </c>
      <c r="T7" s="9" t="s">
        <v>238</v>
      </c>
      <c r="U7" s="9" t="s">
        <v>238</v>
      </c>
      <c r="V7" s="9" t="s">
        <v>238</v>
      </c>
      <c r="W7" s="9" t="s">
        <v>238</v>
      </c>
      <c r="X7" s="9" t="s">
        <v>238</v>
      </c>
      <c r="Y7" s="9" t="s">
        <v>238</v>
      </c>
      <c r="Z7" s="9" t="s">
        <v>238</v>
      </c>
      <c r="AA7" s="9" t="s">
        <v>238</v>
      </c>
      <c r="AB7" s="9" t="s">
        <v>238</v>
      </c>
      <c r="AC7" s="9" t="s">
        <v>238</v>
      </c>
      <c r="AD7" s="31" t="s">
        <v>238</v>
      </c>
      <c r="AE7" s="9" t="s">
        <v>238</v>
      </c>
      <c r="AF7" s="9" t="s">
        <v>238</v>
      </c>
      <c r="AG7" s="9" t="s">
        <v>238</v>
      </c>
      <c r="AH7" s="9" t="s">
        <v>238</v>
      </c>
      <c r="AI7" s="31" t="s">
        <v>238</v>
      </c>
      <c r="AJ7" s="9" t="s">
        <v>238</v>
      </c>
      <c r="AK7" s="31" t="s">
        <v>238</v>
      </c>
      <c r="AL7" s="31" t="s">
        <v>238</v>
      </c>
      <c r="AM7" s="9" t="s">
        <v>238</v>
      </c>
      <c r="AN7" s="9" t="s">
        <v>238</v>
      </c>
      <c r="AO7" s="9" t="s">
        <v>238</v>
      </c>
      <c r="AP7" s="31" t="s">
        <v>238</v>
      </c>
    </row>
    <row r="8" spans="1:42" ht="15.6" x14ac:dyDescent="0.3">
      <c r="A8" s="28" t="s">
        <v>106</v>
      </c>
      <c r="B8" s="9" t="s">
        <v>238</v>
      </c>
      <c r="C8" s="9" t="s">
        <v>238</v>
      </c>
      <c r="D8" s="9" t="s">
        <v>238</v>
      </c>
      <c r="E8" s="9" t="s">
        <v>238</v>
      </c>
      <c r="F8" s="9" t="s">
        <v>238</v>
      </c>
      <c r="G8" s="9" t="s">
        <v>238</v>
      </c>
      <c r="H8" s="9" t="s">
        <v>238</v>
      </c>
      <c r="I8" s="9" t="s">
        <v>238</v>
      </c>
      <c r="J8" s="9" t="s">
        <v>238</v>
      </c>
      <c r="K8" s="9" t="s">
        <v>238</v>
      </c>
      <c r="L8" s="9" t="s">
        <v>238</v>
      </c>
      <c r="M8" s="9" t="s">
        <v>238</v>
      </c>
      <c r="N8" s="9" t="s">
        <v>238</v>
      </c>
      <c r="O8" s="9" t="s">
        <v>238</v>
      </c>
      <c r="P8" s="9" t="s">
        <v>238</v>
      </c>
      <c r="Q8" s="9">
        <v>24.758000000000003</v>
      </c>
      <c r="R8" s="9" t="s">
        <v>238</v>
      </c>
      <c r="S8" s="9" t="s">
        <v>238</v>
      </c>
      <c r="T8" s="9" t="s">
        <v>238</v>
      </c>
      <c r="U8" s="9" t="s">
        <v>238</v>
      </c>
      <c r="V8" s="9" t="s">
        <v>238</v>
      </c>
      <c r="W8" s="9" t="s">
        <v>238</v>
      </c>
      <c r="X8" s="9" t="s">
        <v>238</v>
      </c>
      <c r="Y8" s="9" t="s">
        <v>238</v>
      </c>
      <c r="Z8" s="9" t="s">
        <v>238</v>
      </c>
      <c r="AA8" s="9" t="s">
        <v>238</v>
      </c>
      <c r="AB8" s="9" t="s">
        <v>238</v>
      </c>
      <c r="AC8" s="9" t="s">
        <v>238</v>
      </c>
      <c r="AD8" s="31" t="s">
        <v>238</v>
      </c>
      <c r="AE8" s="9" t="s">
        <v>238</v>
      </c>
      <c r="AF8" s="9" t="s">
        <v>238</v>
      </c>
      <c r="AG8" s="9" t="s">
        <v>238</v>
      </c>
      <c r="AH8" s="9" t="s">
        <v>238</v>
      </c>
      <c r="AI8" s="31" t="s">
        <v>238</v>
      </c>
      <c r="AJ8" s="9" t="s">
        <v>238</v>
      </c>
      <c r="AK8" s="31" t="s">
        <v>238</v>
      </c>
      <c r="AL8" s="31" t="s">
        <v>238</v>
      </c>
      <c r="AM8" s="9" t="s">
        <v>238</v>
      </c>
      <c r="AN8" s="9" t="s">
        <v>238</v>
      </c>
      <c r="AO8" s="9" t="s">
        <v>238</v>
      </c>
      <c r="AP8" s="31" t="s">
        <v>238</v>
      </c>
    </row>
    <row r="9" spans="1:42" ht="15.6" x14ac:dyDescent="0.3">
      <c r="A9" s="28" t="s">
        <v>107</v>
      </c>
      <c r="B9" s="9" t="s">
        <v>238</v>
      </c>
      <c r="C9" s="9" t="s">
        <v>238</v>
      </c>
      <c r="D9" s="9" t="s">
        <v>238</v>
      </c>
      <c r="E9" s="9" t="s">
        <v>238</v>
      </c>
      <c r="F9" s="9" t="s">
        <v>238</v>
      </c>
      <c r="G9" s="9" t="s">
        <v>238</v>
      </c>
      <c r="H9" s="9" t="s">
        <v>238</v>
      </c>
      <c r="I9" s="9" t="s">
        <v>238</v>
      </c>
      <c r="J9" s="9" t="s">
        <v>238</v>
      </c>
      <c r="K9" s="9" t="s">
        <v>238</v>
      </c>
      <c r="L9" s="9" t="s">
        <v>238</v>
      </c>
      <c r="M9" s="9" t="s">
        <v>238</v>
      </c>
      <c r="N9" s="9" t="s">
        <v>238</v>
      </c>
      <c r="O9" s="9" t="s">
        <v>238</v>
      </c>
      <c r="P9" s="9">
        <v>30.722259990726229</v>
      </c>
      <c r="Q9" s="9" t="s">
        <v>238</v>
      </c>
      <c r="R9" s="9" t="s">
        <v>238</v>
      </c>
      <c r="S9" s="9" t="s">
        <v>238</v>
      </c>
      <c r="T9" s="9" t="s">
        <v>238</v>
      </c>
      <c r="U9" s="9" t="s">
        <v>238</v>
      </c>
      <c r="V9" s="9" t="s">
        <v>238</v>
      </c>
      <c r="W9" s="9" t="s">
        <v>238</v>
      </c>
      <c r="X9" s="9" t="s">
        <v>238</v>
      </c>
      <c r="Y9" s="9" t="s">
        <v>238</v>
      </c>
      <c r="Z9" s="9" t="s">
        <v>238</v>
      </c>
      <c r="AA9" s="9" t="s">
        <v>238</v>
      </c>
      <c r="AB9" s="9" t="s">
        <v>238</v>
      </c>
      <c r="AC9" s="9" t="s">
        <v>238</v>
      </c>
      <c r="AD9" s="31" t="s">
        <v>238</v>
      </c>
      <c r="AE9" s="9" t="s">
        <v>238</v>
      </c>
      <c r="AF9" s="9" t="s">
        <v>238</v>
      </c>
      <c r="AG9" s="9" t="s">
        <v>238</v>
      </c>
      <c r="AH9" s="9" t="s">
        <v>238</v>
      </c>
      <c r="AI9" s="31" t="s">
        <v>238</v>
      </c>
      <c r="AJ9" s="9" t="s">
        <v>238</v>
      </c>
      <c r="AK9" s="31" t="s">
        <v>238</v>
      </c>
      <c r="AL9" s="31" t="s">
        <v>238</v>
      </c>
      <c r="AM9" s="9" t="s">
        <v>238</v>
      </c>
      <c r="AN9" s="9" t="s">
        <v>238</v>
      </c>
      <c r="AO9" s="9" t="s">
        <v>238</v>
      </c>
      <c r="AP9" s="31" t="s">
        <v>238</v>
      </c>
    </row>
    <row r="10" spans="1:42" ht="15.6" x14ac:dyDescent="0.3">
      <c r="A10" s="28" t="s">
        <v>108</v>
      </c>
      <c r="B10" s="9" t="s">
        <v>238</v>
      </c>
      <c r="C10" s="9" t="s">
        <v>238</v>
      </c>
      <c r="D10" s="9" t="s">
        <v>238</v>
      </c>
      <c r="E10" s="9" t="s">
        <v>238</v>
      </c>
      <c r="F10" s="9" t="s">
        <v>238</v>
      </c>
      <c r="G10" s="9" t="s">
        <v>238</v>
      </c>
      <c r="H10" s="9" t="s">
        <v>238</v>
      </c>
      <c r="I10" s="9" t="s">
        <v>238</v>
      </c>
      <c r="J10" s="9" t="s">
        <v>238</v>
      </c>
      <c r="K10" s="9" t="s">
        <v>238</v>
      </c>
      <c r="L10" s="9" t="s">
        <v>238</v>
      </c>
      <c r="M10" s="9" t="s">
        <v>238</v>
      </c>
      <c r="N10" s="9" t="s">
        <v>238</v>
      </c>
      <c r="O10" s="9" t="s">
        <v>238</v>
      </c>
      <c r="P10" s="9" t="s">
        <v>238</v>
      </c>
      <c r="Q10" s="9" t="s">
        <v>238</v>
      </c>
      <c r="R10" s="9" t="s">
        <v>238</v>
      </c>
      <c r="S10" s="9">
        <v>9.952</v>
      </c>
      <c r="T10" s="9" t="s">
        <v>238</v>
      </c>
      <c r="U10" s="9" t="s">
        <v>238</v>
      </c>
      <c r="V10" s="9" t="s">
        <v>238</v>
      </c>
      <c r="W10" s="9" t="s">
        <v>238</v>
      </c>
      <c r="X10" s="9" t="s">
        <v>238</v>
      </c>
      <c r="Y10" s="9" t="s">
        <v>238</v>
      </c>
      <c r="Z10" s="9" t="s">
        <v>238</v>
      </c>
      <c r="AA10" s="9" t="s">
        <v>238</v>
      </c>
      <c r="AB10" s="9" t="s">
        <v>238</v>
      </c>
      <c r="AC10" s="9" t="s">
        <v>238</v>
      </c>
      <c r="AD10" s="31" t="s">
        <v>238</v>
      </c>
      <c r="AE10" s="9" t="s">
        <v>238</v>
      </c>
      <c r="AF10" s="9" t="s">
        <v>238</v>
      </c>
      <c r="AG10" s="9" t="s">
        <v>238</v>
      </c>
      <c r="AH10" s="9" t="s">
        <v>238</v>
      </c>
      <c r="AI10" s="31" t="s">
        <v>238</v>
      </c>
      <c r="AJ10" s="9" t="s">
        <v>238</v>
      </c>
      <c r="AK10" s="31" t="s">
        <v>238</v>
      </c>
      <c r="AL10" s="31" t="s">
        <v>238</v>
      </c>
      <c r="AM10" s="9" t="s">
        <v>238</v>
      </c>
      <c r="AN10" s="9" t="s">
        <v>238</v>
      </c>
      <c r="AO10" s="9" t="s">
        <v>238</v>
      </c>
      <c r="AP10" s="31" t="s">
        <v>238</v>
      </c>
    </row>
    <row r="11" spans="1:42" ht="15.6" x14ac:dyDescent="0.3">
      <c r="A11" s="28" t="s">
        <v>109</v>
      </c>
      <c r="B11" s="9" t="s">
        <v>238</v>
      </c>
      <c r="C11" s="9" t="s">
        <v>238</v>
      </c>
      <c r="D11" s="9" t="s">
        <v>238</v>
      </c>
      <c r="E11" s="9" t="s">
        <v>238</v>
      </c>
      <c r="F11" s="9" t="s">
        <v>238</v>
      </c>
      <c r="G11" s="9" t="s">
        <v>238</v>
      </c>
      <c r="H11" s="9" t="s">
        <v>238</v>
      </c>
      <c r="I11" s="9" t="s">
        <v>238</v>
      </c>
      <c r="J11" s="9" t="s">
        <v>238</v>
      </c>
      <c r="K11" s="9" t="s">
        <v>238</v>
      </c>
      <c r="L11" s="9" t="s">
        <v>238</v>
      </c>
      <c r="M11" s="9" t="s">
        <v>238</v>
      </c>
      <c r="N11" s="9" t="s">
        <v>238</v>
      </c>
      <c r="O11" s="9" t="s">
        <v>238</v>
      </c>
      <c r="P11" s="9" t="s">
        <v>238</v>
      </c>
      <c r="Q11" s="9" t="s">
        <v>238</v>
      </c>
      <c r="R11" s="9" t="s">
        <v>238</v>
      </c>
      <c r="S11" s="9" t="s">
        <v>238</v>
      </c>
      <c r="T11" s="9" t="s">
        <v>238</v>
      </c>
      <c r="U11" s="9" t="s">
        <v>238</v>
      </c>
      <c r="V11" s="9">
        <v>24.247</v>
      </c>
      <c r="W11" s="9" t="s">
        <v>238</v>
      </c>
      <c r="X11" s="9" t="s">
        <v>238</v>
      </c>
      <c r="Y11" s="9" t="s">
        <v>238</v>
      </c>
      <c r="Z11" s="9" t="s">
        <v>238</v>
      </c>
      <c r="AA11" s="9" t="s">
        <v>238</v>
      </c>
      <c r="AB11" s="9" t="s">
        <v>238</v>
      </c>
      <c r="AC11" s="9" t="s">
        <v>238</v>
      </c>
      <c r="AD11" s="31" t="s">
        <v>238</v>
      </c>
      <c r="AE11" s="9" t="s">
        <v>238</v>
      </c>
      <c r="AF11" s="9" t="s">
        <v>238</v>
      </c>
      <c r="AG11" s="9" t="s">
        <v>238</v>
      </c>
      <c r="AH11" s="9" t="s">
        <v>238</v>
      </c>
      <c r="AI11" s="31" t="s">
        <v>238</v>
      </c>
      <c r="AJ11" s="9" t="s">
        <v>238</v>
      </c>
      <c r="AK11" s="31" t="s">
        <v>238</v>
      </c>
      <c r="AL11" s="31" t="s">
        <v>238</v>
      </c>
      <c r="AM11" s="9" t="s">
        <v>238</v>
      </c>
      <c r="AN11" s="9" t="s">
        <v>238</v>
      </c>
      <c r="AO11" s="9" t="s">
        <v>238</v>
      </c>
      <c r="AP11" s="31" t="s">
        <v>238</v>
      </c>
    </row>
    <row r="12" spans="1:42" ht="15.6" x14ac:dyDescent="0.3">
      <c r="A12" s="28" t="s">
        <v>110</v>
      </c>
      <c r="B12" s="9" t="s">
        <v>238</v>
      </c>
      <c r="C12" s="9" t="s">
        <v>238</v>
      </c>
      <c r="D12" s="9" t="s">
        <v>238</v>
      </c>
      <c r="E12" s="9" t="s">
        <v>238</v>
      </c>
      <c r="F12" s="9" t="s">
        <v>238</v>
      </c>
      <c r="G12" s="9" t="s">
        <v>238</v>
      </c>
      <c r="H12" s="9" t="s">
        <v>238</v>
      </c>
      <c r="I12" s="9" t="s">
        <v>238</v>
      </c>
      <c r="J12" s="9" t="s">
        <v>238</v>
      </c>
      <c r="K12" s="9" t="s">
        <v>238</v>
      </c>
      <c r="L12" s="9" t="s">
        <v>238</v>
      </c>
      <c r="M12" s="9" t="s">
        <v>238</v>
      </c>
      <c r="N12" s="9" t="s">
        <v>238</v>
      </c>
      <c r="O12" s="9" t="s">
        <v>238</v>
      </c>
      <c r="P12" s="9" t="s">
        <v>238</v>
      </c>
      <c r="Q12" s="9" t="s">
        <v>238</v>
      </c>
      <c r="R12" s="9" t="s">
        <v>238</v>
      </c>
      <c r="S12" s="9" t="s">
        <v>238</v>
      </c>
      <c r="T12" s="9">
        <v>24.036999999999999</v>
      </c>
      <c r="U12" s="9" t="s">
        <v>238</v>
      </c>
      <c r="V12" s="9" t="s">
        <v>238</v>
      </c>
      <c r="W12" s="9" t="s">
        <v>238</v>
      </c>
      <c r="X12" s="9" t="s">
        <v>238</v>
      </c>
      <c r="Y12" s="9" t="s">
        <v>238</v>
      </c>
      <c r="Z12" s="9" t="s">
        <v>238</v>
      </c>
      <c r="AA12" s="9" t="s">
        <v>238</v>
      </c>
      <c r="AB12" s="9" t="s">
        <v>238</v>
      </c>
      <c r="AC12" s="9" t="s">
        <v>238</v>
      </c>
      <c r="AD12" s="31" t="s">
        <v>238</v>
      </c>
      <c r="AE12" s="9" t="s">
        <v>238</v>
      </c>
      <c r="AF12" s="9" t="s">
        <v>238</v>
      </c>
      <c r="AG12" s="9" t="s">
        <v>238</v>
      </c>
      <c r="AH12" s="9" t="s">
        <v>238</v>
      </c>
      <c r="AI12" s="31" t="s">
        <v>238</v>
      </c>
      <c r="AJ12" s="9" t="s">
        <v>238</v>
      </c>
      <c r="AK12" s="31" t="s">
        <v>238</v>
      </c>
      <c r="AL12" s="31" t="s">
        <v>238</v>
      </c>
      <c r="AM12" s="9" t="s">
        <v>238</v>
      </c>
      <c r="AN12" s="9" t="s">
        <v>238</v>
      </c>
      <c r="AO12" s="9" t="s">
        <v>238</v>
      </c>
      <c r="AP12" s="31" t="s">
        <v>238</v>
      </c>
    </row>
    <row r="13" spans="1:42" ht="15.6" x14ac:dyDescent="0.3">
      <c r="A13" s="28" t="s">
        <v>111</v>
      </c>
      <c r="B13" s="9" t="s">
        <v>238</v>
      </c>
      <c r="C13" s="9" t="s">
        <v>238</v>
      </c>
      <c r="D13" s="9" t="s">
        <v>238</v>
      </c>
      <c r="E13" s="9" t="s">
        <v>238</v>
      </c>
      <c r="F13" s="9" t="s">
        <v>238</v>
      </c>
      <c r="G13" s="9" t="s">
        <v>238</v>
      </c>
      <c r="H13" s="9" t="s">
        <v>238</v>
      </c>
      <c r="I13" s="9" t="s">
        <v>238</v>
      </c>
      <c r="J13" s="9" t="s">
        <v>238</v>
      </c>
      <c r="K13" s="9" t="s">
        <v>238</v>
      </c>
      <c r="L13" s="9" t="s">
        <v>238</v>
      </c>
      <c r="M13" s="9" t="s">
        <v>238</v>
      </c>
      <c r="N13" s="9" t="s">
        <v>238</v>
      </c>
      <c r="O13" s="9" t="s">
        <v>238</v>
      </c>
      <c r="P13" s="9" t="s">
        <v>238</v>
      </c>
      <c r="Q13" s="9" t="s">
        <v>238</v>
      </c>
      <c r="R13" s="9" t="s">
        <v>238</v>
      </c>
      <c r="S13" s="9" t="s">
        <v>238</v>
      </c>
      <c r="T13" s="9" t="s">
        <v>238</v>
      </c>
      <c r="U13" s="9" t="s">
        <v>238</v>
      </c>
      <c r="V13" s="9" t="s">
        <v>238</v>
      </c>
      <c r="W13" s="9" t="s">
        <v>238</v>
      </c>
      <c r="X13" s="9" t="s">
        <v>238</v>
      </c>
      <c r="Y13" s="9" t="s">
        <v>238</v>
      </c>
      <c r="Z13" s="9">
        <v>38.297000000000004</v>
      </c>
      <c r="AA13" s="9" t="s">
        <v>238</v>
      </c>
      <c r="AB13" s="9" t="s">
        <v>238</v>
      </c>
      <c r="AC13" s="9" t="s">
        <v>238</v>
      </c>
      <c r="AD13" s="31" t="s">
        <v>238</v>
      </c>
      <c r="AE13" s="9" t="s">
        <v>238</v>
      </c>
      <c r="AF13" s="9" t="s">
        <v>238</v>
      </c>
      <c r="AG13" s="9" t="s">
        <v>238</v>
      </c>
      <c r="AH13" s="9" t="s">
        <v>238</v>
      </c>
      <c r="AI13" s="31" t="s">
        <v>238</v>
      </c>
      <c r="AJ13" s="9" t="s">
        <v>238</v>
      </c>
      <c r="AK13" s="31" t="s">
        <v>238</v>
      </c>
      <c r="AL13" s="31" t="s">
        <v>238</v>
      </c>
      <c r="AM13" s="9" t="s">
        <v>238</v>
      </c>
      <c r="AN13" s="9" t="s">
        <v>238</v>
      </c>
      <c r="AO13" s="9" t="s">
        <v>238</v>
      </c>
      <c r="AP13" s="31" t="s">
        <v>238</v>
      </c>
    </row>
    <row r="14" spans="1:42" ht="15.6" x14ac:dyDescent="0.3">
      <c r="A14" s="28" t="s">
        <v>113</v>
      </c>
      <c r="B14" s="9" t="s">
        <v>238</v>
      </c>
      <c r="C14" s="9" t="s">
        <v>238</v>
      </c>
      <c r="D14" s="9" t="s">
        <v>238</v>
      </c>
      <c r="E14" s="9" t="s">
        <v>238</v>
      </c>
      <c r="F14" s="9" t="s">
        <v>238</v>
      </c>
      <c r="G14" s="9" t="s">
        <v>238</v>
      </c>
      <c r="H14" s="9" t="s">
        <v>238</v>
      </c>
      <c r="I14" s="9" t="s">
        <v>238</v>
      </c>
      <c r="J14" s="9" t="s">
        <v>238</v>
      </c>
      <c r="K14" s="9" t="s">
        <v>238</v>
      </c>
      <c r="L14" s="9" t="s">
        <v>238</v>
      </c>
      <c r="M14" s="9" t="s">
        <v>238</v>
      </c>
      <c r="N14" s="9" t="s">
        <v>238</v>
      </c>
      <c r="O14" s="9" t="s">
        <v>238</v>
      </c>
      <c r="P14" s="9" t="s">
        <v>238</v>
      </c>
      <c r="Q14" s="9" t="s">
        <v>238</v>
      </c>
      <c r="R14" s="9" t="s">
        <v>238</v>
      </c>
      <c r="S14" s="9" t="s">
        <v>238</v>
      </c>
      <c r="T14" s="9" t="s">
        <v>238</v>
      </c>
      <c r="U14" s="9" t="s">
        <v>238</v>
      </c>
      <c r="V14" s="9" t="s">
        <v>238</v>
      </c>
      <c r="W14" s="9" t="s">
        <v>238</v>
      </c>
      <c r="X14" s="9" t="s">
        <v>238</v>
      </c>
      <c r="Y14" s="9" t="s">
        <v>238</v>
      </c>
      <c r="Z14" s="9" t="s">
        <v>238</v>
      </c>
      <c r="AA14" s="9" t="s">
        <v>238</v>
      </c>
      <c r="AB14" s="9">
        <v>8.504999999999999</v>
      </c>
      <c r="AC14" s="9" t="s">
        <v>238</v>
      </c>
      <c r="AD14" s="31" t="s">
        <v>238</v>
      </c>
      <c r="AE14" s="9" t="s">
        <v>238</v>
      </c>
      <c r="AF14" s="9" t="s">
        <v>238</v>
      </c>
      <c r="AG14" s="9" t="s">
        <v>238</v>
      </c>
      <c r="AH14" s="9" t="s">
        <v>238</v>
      </c>
      <c r="AI14" s="31" t="s">
        <v>238</v>
      </c>
      <c r="AJ14" s="9" t="s">
        <v>238</v>
      </c>
      <c r="AK14" s="31" t="s">
        <v>238</v>
      </c>
      <c r="AL14" s="31" t="s">
        <v>238</v>
      </c>
      <c r="AM14" s="9" t="s">
        <v>238</v>
      </c>
      <c r="AN14" s="9" t="s">
        <v>238</v>
      </c>
      <c r="AO14" s="9" t="s">
        <v>238</v>
      </c>
      <c r="AP14" s="31" t="s">
        <v>238</v>
      </c>
    </row>
    <row r="15" spans="1:42" ht="15.6" x14ac:dyDescent="0.3">
      <c r="A15" s="28" t="s">
        <v>114</v>
      </c>
      <c r="B15" s="9" t="s">
        <v>238</v>
      </c>
      <c r="C15" s="9" t="s">
        <v>238</v>
      </c>
      <c r="D15" s="9" t="s">
        <v>238</v>
      </c>
      <c r="E15" s="9" t="s">
        <v>238</v>
      </c>
      <c r="F15" s="9" t="s">
        <v>238</v>
      </c>
      <c r="G15" s="9" t="s">
        <v>238</v>
      </c>
      <c r="H15" s="9" t="s">
        <v>238</v>
      </c>
      <c r="I15" s="9" t="s">
        <v>238</v>
      </c>
      <c r="J15" s="9" t="s">
        <v>238</v>
      </c>
      <c r="K15" s="9" t="s">
        <v>238</v>
      </c>
      <c r="L15" s="9" t="s">
        <v>238</v>
      </c>
      <c r="M15" s="9" t="s">
        <v>238</v>
      </c>
      <c r="N15" s="9" t="s">
        <v>238</v>
      </c>
      <c r="O15" s="9" t="s">
        <v>238</v>
      </c>
      <c r="P15" s="9" t="s">
        <v>238</v>
      </c>
      <c r="Q15" s="9" t="s">
        <v>238</v>
      </c>
      <c r="R15" s="9" t="s">
        <v>238</v>
      </c>
      <c r="S15" s="9" t="s">
        <v>238</v>
      </c>
      <c r="T15" s="9" t="s">
        <v>238</v>
      </c>
      <c r="U15" s="9" t="s">
        <v>238</v>
      </c>
      <c r="V15" s="9" t="s">
        <v>238</v>
      </c>
      <c r="W15" s="9" t="s">
        <v>238</v>
      </c>
      <c r="X15" s="9" t="s">
        <v>238</v>
      </c>
      <c r="Y15" s="9" t="s">
        <v>238</v>
      </c>
      <c r="Z15" s="9" t="s">
        <v>238</v>
      </c>
      <c r="AA15" s="9" t="s">
        <v>238</v>
      </c>
      <c r="AB15" s="9">
        <v>8.9529999999999994</v>
      </c>
      <c r="AC15" s="9" t="s">
        <v>238</v>
      </c>
      <c r="AD15" s="31" t="s">
        <v>238</v>
      </c>
      <c r="AE15" s="9" t="s">
        <v>238</v>
      </c>
      <c r="AF15" s="9" t="s">
        <v>238</v>
      </c>
      <c r="AG15" s="9" t="s">
        <v>238</v>
      </c>
      <c r="AH15" s="9" t="s">
        <v>238</v>
      </c>
      <c r="AI15" s="31" t="s">
        <v>238</v>
      </c>
      <c r="AJ15" s="9" t="s">
        <v>238</v>
      </c>
      <c r="AK15" s="31" t="s">
        <v>238</v>
      </c>
      <c r="AL15" s="31" t="s">
        <v>238</v>
      </c>
      <c r="AM15" s="9" t="s">
        <v>238</v>
      </c>
      <c r="AN15" s="9" t="s">
        <v>238</v>
      </c>
      <c r="AO15" s="9" t="s">
        <v>238</v>
      </c>
      <c r="AP15" s="31" t="s">
        <v>238</v>
      </c>
    </row>
    <row r="16" spans="1:42" ht="15.6" x14ac:dyDescent="0.3">
      <c r="A16" s="28" t="s">
        <v>115</v>
      </c>
      <c r="B16" s="9" t="s">
        <v>238</v>
      </c>
      <c r="C16" s="9" t="s">
        <v>238</v>
      </c>
      <c r="D16" s="9" t="s">
        <v>238</v>
      </c>
      <c r="E16" s="9" t="s">
        <v>238</v>
      </c>
      <c r="F16" s="9" t="s">
        <v>238</v>
      </c>
      <c r="G16" s="9" t="s">
        <v>238</v>
      </c>
      <c r="H16" s="9" t="s">
        <v>238</v>
      </c>
      <c r="I16" s="9" t="s">
        <v>238</v>
      </c>
      <c r="J16" s="9" t="s">
        <v>238</v>
      </c>
      <c r="K16" s="9" t="s">
        <v>238</v>
      </c>
      <c r="L16" s="9" t="s">
        <v>238</v>
      </c>
      <c r="M16" s="9" t="s">
        <v>238</v>
      </c>
      <c r="N16" s="9" t="s">
        <v>238</v>
      </c>
      <c r="O16" s="9" t="s">
        <v>238</v>
      </c>
      <c r="P16" s="9" t="s">
        <v>238</v>
      </c>
      <c r="Q16" s="9" t="s">
        <v>238</v>
      </c>
      <c r="R16" s="9" t="s">
        <v>238</v>
      </c>
      <c r="S16" s="9" t="s">
        <v>238</v>
      </c>
      <c r="T16" s="9" t="s">
        <v>238</v>
      </c>
      <c r="U16" s="9" t="s">
        <v>238</v>
      </c>
      <c r="V16" s="9" t="s">
        <v>238</v>
      </c>
      <c r="W16" s="9" t="s">
        <v>238</v>
      </c>
      <c r="X16" s="9" t="s">
        <v>238</v>
      </c>
      <c r="Y16" s="9" t="s">
        <v>238</v>
      </c>
      <c r="Z16" s="9" t="s">
        <v>238</v>
      </c>
      <c r="AA16" s="9" t="s">
        <v>238</v>
      </c>
      <c r="AB16" s="9">
        <v>12.425000000000001</v>
      </c>
      <c r="AC16" s="9" t="s">
        <v>238</v>
      </c>
      <c r="AD16" s="31" t="s">
        <v>238</v>
      </c>
      <c r="AE16" s="9" t="s">
        <v>238</v>
      </c>
      <c r="AF16" s="9" t="s">
        <v>238</v>
      </c>
      <c r="AG16" s="9" t="s">
        <v>238</v>
      </c>
      <c r="AH16" s="9" t="s">
        <v>238</v>
      </c>
      <c r="AI16" s="31" t="s">
        <v>238</v>
      </c>
      <c r="AJ16" s="9" t="s">
        <v>238</v>
      </c>
      <c r="AK16" s="31" t="s">
        <v>238</v>
      </c>
      <c r="AL16" s="31" t="s">
        <v>238</v>
      </c>
      <c r="AM16" s="9" t="s">
        <v>238</v>
      </c>
      <c r="AN16" s="9" t="s">
        <v>238</v>
      </c>
      <c r="AO16" s="9" t="s">
        <v>238</v>
      </c>
      <c r="AP16" s="31" t="s">
        <v>238</v>
      </c>
    </row>
    <row r="17" spans="1:42" ht="16.2" thickBot="1" x14ac:dyDescent="0.35">
      <c r="A17" s="29" t="s">
        <v>116</v>
      </c>
      <c r="B17" s="10" t="s">
        <v>238</v>
      </c>
      <c r="C17" s="10" t="s">
        <v>238</v>
      </c>
      <c r="D17" s="10" t="s">
        <v>238</v>
      </c>
      <c r="E17" s="10" t="s">
        <v>238</v>
      </c>
      <c r="F17" s="10" t="s">
        <v>238</v>
      </c>
      <c r="G17" s="10" t="s">
        <v>238</v>
      </c>
      <c r="H17" s="10" t="s">
        <v>238</v>
      </c>
      <c r="I17" s="10" t="s">
        <v>238</v>
      </c>
      <c r="J17" s="10" t="s">
        <v>238</v>
      </c>
      <c r="K17" s="10" t="s">
        <v>238</v>
      </c>
      <c r="L17" s="10" t="s">
        <v>238</v>
      </c>
      <c r="M17" s="10" t="s">
        <v>238</v>
      </c>
      <c r="N17" s="10" t="s">
        <v>238</v>
      </c>
      <c r="O17" s="10" t="s">
        <v>238</v>
      </c>
      <c r="P17" s="10" t="s">
        <v>238</v>
      </c>
      <c r="Q17" s="10" t="s">
        <v>238</v>
      </c>
      <c r="R17" s="10" t="s">
        <v>238</v>
      </c>
      <c r="S17" s="10" t="s">
        <v>238</v>
      </c>
      <c r="T17" s="10" t="s">
        <v>238</v>
      </c>
      <c r="U17" s="10" t="s">
        <v>238</v>
      </c>
      <c r="V17" s="10" t="s">
        <v>238</v>
      </c>
      <c r="W17" s="10" t="s">
        <v>238</v>
      </c>
      <c r="X17" s="10" t="s">
        <v>238</v>
      </c>
      <c r="Y17" s="10">
        <v>24.249000000000002</v>
      </c>
      <c r="Z17" s="10" t="s">
        <v>238</v>
      </c>
      <c r="AA17" s="10" t="s">
        <v>238</v>
      </c>
      <c r="AB17" s="10" t="s">
        <v>238</v>
      </c>
      <c r="AC17" s="10" t="s">
        <v>238</v>
      </c>
      <c r="AD17" s="11" t="s">
        <v>238</v>
      </c>
      <c r="AE17" s="10" t="s">
        <v>238</v>
      </c>
      <c r="AF17" s="10" t="s">
        <v>238</v>
      </c>
      <c r="AG17" s="10" t="s">
        <v>238</v>
      </c>
      <c r="AH17" s="10" t="s">
        <v>238</v>
      </c>
      <c r="AI17" s="11" t="s">
        <v>238</v>
      </c>
      <c r="AJ17" s="10" t="s">
        <v>238</v>
      </c>
      <c r="AK17" s="11" t="s">
        <v>238</v>
      </c>
      <c r="AL17" s="11" t="s">
        <v>238</v>
      </c>
      <c r="AM17" s="10" t="s">
        <v>238</v>
      </c>
      <c r="AN17" s="10" t="s">
        <v>238</v>
      </c>
      <c r="AO17" s="10" t="s">
        <v>238</v>
      </c>
      <c r="AP17" s="11" t="s">
        <v>238</v>
      </c>
    </row>
    <row r="18" spans="1:42" ht="15.6" x14ac:dyDescent="0.3">
      <c r="A18" s="28" t="s">
        <v>5</v>
      </c>
      <c r="B18" s="9" t="s">
        <v>238</v>
      </c>
      <c r="C18" s="9" t="s">
        <v>238</v>
      </c>
      <c r="D18" s="9">
        <v>11.209999999999999</v>
      </c>
      <c r="E18" s="9" t="s">
        <v>238</v>
      </c>
      <c r="F18" s="9" t="s">
        <v>238</v>
      </c>
      <c r="G18" s="9" t="s">
        <v>238</v>
      </c>
      <c r="H18" s="9" t="s">
        <v>238</v>
      </c>
      <c r="I18" s="9" t="s">
        <v>238</v>
      </c>
      <c r="J18" s="9" t="s">
        <v>238</v>
      </c>
      <c r="K18" s="9" t="s">
        <v>238</v>
      </c>
      <c r="L18" s="9" t="s">
        <v>238</v>
      </c>
      <c r="M18" s="9" t="s">
        <v>238</v>
      </c>
      <c r="N18" s="9" t="s">
        <v>238</v>
      </c>
      <c r="O18" s="9" t="s">
        <v>238</v>
      </c>
      <c r="P18" s="9" t="s">
        <v>238</v>
      </c>
      <c r="Q18" s="9" t="s">
        <v>238</v>
      </c>
      <c r="R18" s="9" t="s">
        <v>238</v>
      </c>
      <c r="S18" s="9" t="s">
        <v>238</v>
      </c>
      <c r="T18" s="9" t="s">
        <v>238</v>
      </c>
      <c r="U18" s="9" t="s">
        <v>238</v>
      </c>
      <c r="V18" s="9" t="s">
        <v>238</v>
      </c>
      <c r="W18" s="9" t="s">
        <v>238</v>
      </c>
      <c r="X18" s="9" t="s">
        <v>238</v>
      </c>
      <c r="Y18" s="9" t="s">
        <v>238</v>
      </c>
      <c r="Z18" s="32" t="s">
        <v>238</v>
      </c>
      <c r="AA18" s="32" t="s">
        <v>238</v>
      </c>
      <c r="AB18" s="32" t="s">
        <v>238</v>
      </c>
      <c r="AC18" s="32" t="s">
        <v>238</v>
      </c>
      <c r="AD18" s="34" t="s">
        <v>238</v>
      </c>
      <c r="AE18" s="32" t="s">
        <v>238</v>
      </c>
      <c r="AF18" s="32" t="s">
        <v>238</v>
      </c>
      <c r="AG18" s="32" t="s">
        <v>238</v>
      </c>
      <c r="AH18" s="32" t="s">
        <v>238</v>
      </c>
      <c r="AI18" s="34" t="s">
        <v>238</v>
      </c>
      <c r="AJ18" s="9">
        <v>35.07985</v>
      </c>
      <c r="AK18" s="31" t="s">
        <v>238</v>
      </c>
      <c r="AL18" s="34" t="s">
        <v>238</v>
      </c>
      <c r="AM18" s="32" t="s">
        <v>238</v>
      </c>
      <c r="AN18" s="32" t="s">
        <v>238</v>
      </c>
      <c r="AO18" s="32" t="s">
        <v>238</v>
      </c>
      <c r="AP18" s="34" t="s">
        <v>238</v>
      </c>
    </row>
    <row r="19" spans="1:42" ht="15.6" x14ac:dyDescent="0.3">
      <c r="A19" s="28" t="s">
        <v>117</v>
      </c>
      <c r="B19" s="9" t="s">
        <v>238</v>
      </c>
      <c r="C19" s="9" t="s">
        <v>238</v>
      </c>
      <c r="D19" s="9" t="s">
        <v>238</v>
      </c>
      <c r="E19" s="9" t="s">
        <v>238</v>
      </c>
      <c r="F19" s="9" t="s">
        <v>238</v>
      </c>
      <c r="G19" s="9" t="s">
        <v>238</v>
      </c>
      <c r="H19" s="9" t="s">
        <v>238</v>
      </c>
      <c r="I19" s="9" t="s">
        <v>238</v>
      </c>
      <c r="J19" s="9" t="s">
        <v>238</v>
      </c>
      <c r="K19" s="9">
        <v>21.292999999999999</v>
      </c>
      <c r="L19" s="9" t="s">
        <v>238</v>
      </c>
      <c r="M19" s="9" t="s">
        <v>238</v>
      </c>
      <c r="N19" s="9" t="s">
        <v>238</v>
      </c>
      <c r="O19" s="9" t="s">
        <v>238</v>
      </c>
      <c r="P19" s="9" t="s">
        <v>238</v>
      </c>
      <c r="Q19" s="9" t="s">
        <v>238</v>
      </c>
      <c r="R19" s="9" t="s">
        <v>238</v>
      </c>
      <c r="S19" s="9" t="s">
        <v>238</v>
      </c>
      <c r="T19" s="9" t="s">
        <v>238</v>
      </c>
      <c r="U19" s="9" t="s">
        <v>238</v>
      </c>
      <c r="V19" s="9" t="s">
        <v>238</v>
      </c>
      <c r="W19" s="9" t="s">
        <v>238</v>
      </c>
      <c r="X19" s="9" t="s">
        <v>238</v>
      </c>
      <c r="Y19" s="9" t="s">
        <v>238</v>
      </c>
      <c r="Z19" s="32" t="s">
        <v>238</v>
      </c>
      <c r="AA19" s="32" t="s">
        <v>238</v>
      </c>
      <c r="AB19" s="32" t="s">
        <v>238</v>
      </c>
      <c r="AC19" s="32" t="s">
        <v>238</v>
      </c>
      <c r="AD19" s="34" t="s">
        <v>238</v>
      </c>
      <c r="AE19" s="32" t="s">
        <v>238</v>
      </c>
      <c r="AF19" s="32" t="s">
        <v>238</v>
      </c>
      <c r="AG19" s="32" t="s">
        <v>238</v>
      </c>
      <c r="AH19" s="32" t="s">
        <v>238</v>
      </c>
      <c r="AI19" s="34" t="s">
        <v>238</v>
      </c>
      <c r="AJ19" s="9">
        <v>30.886050000000001</v>
      </c>
      <c r="AK19" s="31" t="s">
        <v>238</v>
      </c>
      <c r="AL19" s="34" t="s">
        <v>238</v>
      </c>
      <c r="AM19" s="32" t="s">
        <v>238</v>
      </c>
      <c r="AN19" s="32" t="s">
        <v>238</v>
      </c>
      <c r="AO19" s="32" t="s">
        <v>238</v>
      </c>
      <c r="AP19" s="34" t="s">
        <v>238</v>
      </c>
    </row>
    <row r="20" spans="1:42" ht="15.6" x14ac:dyDescent="0.3">
      <c r="A20" s="28" t="s">
        <v>118</v>
      </c>
      <c r="B20" s="9" t="s">
        <v>238</v>
      </c>
      <c r="C20" s="9" t="s">
        <v>238</v>
      </c>
      <c r="D20" s="9" t="s">
        <v>238</v>
      </c>
      <c r="E20" s="9" t="s">
        <v>238</v>
      </c>
      <c r="F20" s="9" t="s">
        <v>238</v>
      </c>
      <c r="G20" s="9" t="s">
        <v>238</v>
      </c>
      <c r="H20" s="9" t="s">
        <v>238</v>
      </c>
      <c r="I20" s="9" t="s">
        <v>238</v>
      </c>
      <c r="J20" s="9" t="s">
        <v>238</v>
      </c>
      <c r="K20" s="9" t="s">
        <v>238</v>
      </c>
      <c r="L20" s="9" t="s">
        <v>238</v>
      </c>
      <c r="M20" s="9" t="s">
        <v>238</v>
      </c>
      <c r="N20" s="9" t="s">
        <v>238</v>
      </c>
      <c r="O20" s="9" t="s">
        <v>238</v>
      </c>
      <c r="P20" s="9" t="s">
        <v>238</v>
      </c>
      <c r="Q20" s="9" t="s">
        <v>238</v>
      </c>
      <c r="R20" s="9">
        <v>20.696999999999999</v>
      </c>
      <c r="S20" s="9" t="s">
        <v>238</v>
      </c>
      <c r="T20" s="9" t="s">
        <v>238</v>
      </c>
      <c r="U20" s="9" t="s">
        <v>238</v>
      </c>
      <c r="V20" s="9" t="s">
        <v>238</v>
      </c>
      <c r="W20" s="9" t="s">
        <v>238</v>
      </c>
      <c r="X20" s="9" t="s">
        <v>238</v>
      </c>
      <c r="Y20" s="9" t="s">
        <v>238</v>
      </c>
      <c r="Z20" s="32" t="s">
        <v>238</v>
      </c>
      <c r="AA20" s="32" t="s">
        <v>238</v>
      </c>
      <c r="AB20" s="32" t="s">
        <v>238</v>
      </c>
      <c r="AC20" s="32" t="s">
        <v>238</v>
      </c>
      <c r="AD20" s="34" t="s">
        <v>238</v>
      </c>
      <c r="AE20" s="32" t="s">
        <v>238</v>
      </c>
      <c r="AF20" s="32" t="s">
        <v>238</v>
      </c>
      <c r="AG20" s="32" t="s">
        <v>238</v>
      </c>
      <c r="AH20" s="32" t="s">
        <v>238</v>
      </c>
      <c r="AI20" s="34" t="s">
        <v>238</v>
      </c>
      <c r="AJ20" s="9" t="s">
        <v>238</v>
      </c>
      <c r="AK20" s="31">
        <v>46.94885</v>
      </c>
      <c r="AL20" s="34" t="s">
        <v>238</v>
      </c>
      <c r="AM20" s="32" t="s">
        <v>238</v>
      </c>
      <c r="AN20" s="32" t="s">
        <v>238</v>
      </c>
      <c r="AO20" s="32" t="s">
        <v>238</v>
      </c>
      <c r="AP20" s="34" t="s">
        <v>238</v>
      </c>
    </row>
    <row r="21" spans="1:42" ht="16.2" thickBot="1" x14ac:dyDescent="0.35">
      <c r="A21" s="29" t="s">
        <v>119</v>
      </c>
      <c r="B21" s="10" t="s">
        <v>238</v>
      </c>
      <c r="C21" s="10" t="s">
        <v>238</v>
      </c>
      <c r="D21" s="10" t="s">
        <v>238</v>
      </c>
      <c r="E21" s="10" t="s">
        <v>238</v>
      </c>
      <c r="F21" s="10" t="s">
        <v>238</v>
      </c>
      <c r="G21" s="10" t="s">
        <v>238</v>
      </c>
      <c r="H21" s="10" t="s">
        <v>238</v>
      </c>
      <c r="I21" s="10" t="s">
        <v>238</v>
      </c>
      <c r="J21" s="10" t="s">
        <v>238</v>
      </c>
      <c r="K21" s="10" t="s">
        <v>238</v>
      </c>
      <c r="L21" s="10" t="s">
        <v>238</v>
      </c>
      <c r="M21" s="10" t="s">
        <v>238</v>
      </c>
      <c r="N21" s="10" t="s">
        <v>238</v>
      </c>
      <c r="O21" s="10" t="s">
        <v>238</v>
      </c>
      <c r="P21" s="10" t="s">
        <v>238</v>
      </c>
      <c r="Q21" s="10" t="s">
        <v>238</v>
      </c>
      <c r="R21" s="10" t="s">
        <v>238</v>
      </c>
      <c r="S21" s="10" t="s">
        <v>238</v>
      </c>
      <c r="T21" s="10" t="s">
        <v>238</v>
      </c>
      <c r="U21" s="10" t="s">
        <v>238</v>
      </c>
      <c r="V21" s="10" t="s">
        <v>238</v>
      </c>
      <c r="W21" s="10" t="s">
        <v>238</v>
      </c>
      <c r="X21" s="10">
        <v>22.094999999999999</v>
      </c>
      <c r="Y21" s="10" t="s">
        <v>238</v>
      </c>
      <c r="Z21" s="33" t="s">
        <v>238</v>
      </c>
      <c r="AA21" s="33" t="s">
        <v>238</v>
      </c>
      <c r="AB21" s="33" t="s">
        <v>238</v>
      </c>
      <c r="AC21" s="33" t="s">
        <v>238</v>
      </c>
      <c r="AD21" s="35" t="s">
        <v>238</v>
      </c>
      <c r="AE21" s="33" t="s">
        <v>238</v>
      </c>
      <c r="AF21" s="33" t="s">
        <v>238</v>
      </c>
      <c r="AG21" s="33" t="s">
        <v>238</v>
      </c>
      <c r="AH21" s="33" t="s">
        <v>238</v>
      </c>
      <c r="AI21" s="35" t="s">
        <v>238</v>
      </c>
      <c r="AJ21" s="10" t="s">
        <v>238</v>
      </c>
      <c r="AK21" s="11">
        <v>46.479550000000003</v>
      </c>
      <c r="AL21" s="35" t="s">
        <v>238</v>
      </c>
      <c r="AM21" s="33" t="s">
        <v>238</v>
      </c>
      <c r="AN21" s="33" t="s">
        <v>238</v>
      </c>
      <c r="AO21" s="33" t="s">
        <v>238</v>
      </c>
      <c r="AP21" s="35" t="s">
        <v>238</v>
      </c>
    </row>
    <row r="22" spans="1:42" ht="15.6" x14ac:dyDescent="0.3">
      <c r="A22" s="28" t="s">
        <v>132</v>
      </c>
      <c r="B22" s="52" t="s">
        <v>238</v>
      </c>
      <c r="C22" s="52">
        <v>40.752409775985356</v>
      </c>
      <c r="D22" s="9" t="s">
        <v>238</v>
      </c>
      <c r="E22" s="9" t="s">
        <v>238</v>
      </c>
      <c r="F22" s="9" t="s">
        <v>238</v>
      </c>
      <c r="G22" s="9" t="s">
        <v>238</v>
      </c>
      <c r="H22" s="9" t="s">
        <v>238</v>
      </c>
      <c r="I22" s="9" t="s">
        <v>238</v>
      </c>
      <c r="J22" s="9" t="s">
        <v>238</v>
      </c>
      <c r="K22" s="9" t="s">
        <v>238</v>
      </c>
      <c r="L22" s="9" t="s">
        <v>238</v>
      </c>
      <c r="M22" s="9" t="s">
        <v>238</v>
      </c>
      <c r="N22" s="9" t="s">
        <v>238</v>
      </c>
      <c r="O22" s="9" t="s">
        <v>238</v>
      </c>
      <c r="P22" s="9" t="s">
        <v>238</v>
      </c>
      <c r="Q22" s="9" t="s">
        <v>238</v>
      </c>
      <c r="R22" s="9" t="s">
        <v>238</v>
      </c>
      <c r="S22" s="9" t="s">
        <v>238</v>
      </c>
      <c r="T22" s="9" t="s">
        <v>238</v>
      </c>
      <c r="U22" s="9" t="s">
        <v>238</v>
      </c>
      <c r="V22" s="9" t="s">
        <v>238</v>
      </c>
      <c r="W22" s="9" t="s">
        <v>238</v>
      </c>
      <c r="X22" s="9" t="s">
        <v>238</v>
      </c>
      <c r="Y22" s="9" t="s">
        <v>238</v>
      </c>
      <c r="Z22" s="9" t="s">
        <v>238</v>
      </c>
      <c r="AA22" s="9" t="s">
        <v>238</v>
      </c>
      <c r="AB22" s="9" t="s">
        <v>238</v>
      </c>
      <c r="AC22" s="9" t="s">
        <v>238</v>
      </c>
      <c r="AD22" s="31" t="s">
        <v>238</v>
      </c>
      <c r="AE22" s="52">
        <v>41.716999999999999</v>
      </c>
      <c r="AF22" s="9" t="s">
        <v>238</v>
      </c>
      <c r="AG22" s="9" t="s">
        <v>238</v>
      </c>
      <c r="AH22" s="9" t="s">
        <v>238</v>
      </c>
      <c r="AI22" s="31" t="s">
        <v>238</v>
      </c>
      <c r="AJ22" s="9" t="s">
        <v>238</v>
      </c>
      <c r="AK22" s="31" t="s">
        <v>238</v>
      </c>
      <c r="AL22" s="31" t="s">
        <v>238</v>
      </c>
      <c r="AM22" s="9" t="s">
        <v>238</v>
      </c>
      <c r="AN22" s="9" t="s">
        <v>238</v>
      </c>
      <c r="AO22" s="9" t="s">
        <v>238</v>
      </c>
      <c r="AP22" s="31" t="s">
        <v>238</v>
      </c>
    </row>
    <row r="23" spans="1:42" ht="15.6" x14ac:dyDescent="0.3">
      <c r="A23" s="28" t="s">
        <v>80</v>
      </c>
      <c r="B23" s="52">
        <v>40.752409775985356</v>
      </c>
      <c r="C23" s="52" t="s">
        <v>238</v>
      </c>
      <c r="D23" s="9">
        <v>8.2970000000000006</v>
      </c>
      <c r="E23" s="9" t="s">
        <v>238</v>
      </c>
      <c r="F23" s="9">
        <v>18.141999999999999</v>
      </c>
      <c r="G23" s="9" t="s">
        <v>238</v>
      </c>
      <c r="H23" s="9" t="s">
        <v>238</v>
      </c>
      <c r="I23" s="9" t="s">
        <v>238</v>
      </c>
      <c r="J23" s="9" t="s">
        <v>238</v>
      </c>
      <c r="K23" s="9" t="s">
        <v>238</v>
      </c>
      <c r="L23" s="9" t="s">
        <v>238</v>
      </c>
      <c r="M23" s="9" t="s">
        <v>238</v>
      </c>
      <c r="N23" s="9" t="s">
        <v>238</v>
      </c>
      <c r="O23" s="9" t="s">
        <v>238</v>
      </c>
      <c r="P23" s="9" t="s">
        <v>238</v>
      </c>
      <c r="Q23" s="9" t="s">
        <v>238</v>
      </c>
      <c r="R23" s="9" t="s">
        <v>238</v>
      </c>
      <c r="S23" s="9" t="s">
        <v>238</v>
      </c>
      <c r="T23" s="9" t="s">
        <v>238</v>
      </c>
      <c r="U23" s="9" t="s">
        <v>238</v>
      </c>
      <c r="V23" s="9" t="s">
        <v>238</v>
      </c>
      <c r="W23" s="9" t="s">
        <v>238</v>
      </c>
      <c r="X23" s="9" t="s">
        <v>238</v>
      </c>
      <c r="Y23" s="9" t="s">
        <v>238</v>
      </c>
      <c r="Z23" s="9" t="s">
        <v>238</v>
      </c>
      <c r="AA23" s="9" t="s">
        <v>238</v>
      </c>
      <c r="AB23" s="9" t="s">
        <v>238</v>
      </c>
      <c r="AC23" s="9" t="s">
        <v>238</v>
      </c>
      <c r="AD23" s="31" t="s">
        <v>238</v>
      </c>
      <c r="AE23" s="9" t="s">
        <v>238</v>
      </c>
      <c r="AF23" s="9" t="s">
        <v>238</v>
      </c>
      <c r="AG23" s="9" t="s">
        <v>238</v>
      </c>
      <c r="AH23" s="9" t="s">
        <v>238</v>
      </c>
      <c r="AI23" s="31" t="s">
        <v>238</v>
      </c>
      <c r="AJ23" s="9" t="s">
        <v>238</v>
      </c>
      <c r="AK23" s="31" t="s">
        <v>238</v>
      </c>
      <c r="AL23" s="31" t="s">
        <v>238</v>
      </c>
      <c r="AM23" s="9" t="s">
        <v>238</v>
      </c>
      <c r="AN23" s="9" t="s">
        <v>238</v>
      </c>
      <c r="AO23" s="9" t="s">
        <v>238</v>
      </c>
      <c r="AP23" s="31" t="s">
        <v>238</v>
      </c>
    </row>
    <row r="24" spans="1:42" ht="15.6" x14ac:dyDescent="0.3">
      <c r="A24" s="28" t="s">
        <v>81</v>
      </c>
      <c r="B24" s="9" t="s">
        <v>238</v>
      </c>
      <c r="C24" s="9">
        <v>8.2970000000000006</v>
      </c>
      <c r="D24" s="9" t="s">
        <v>238</v>
      </c>
      <c r="E24" s="9">
        <v>8.3129999999999988</v>
      </c>
      <c r="F24" s="9" t="s">
        <v>238</v>
      </c>
      <c r="G24" s="9" t="s">
        <v>238</v>
      </c>
      <c r="H24" s="9" t="s">
        <v>238</v>
      </c>
      <c r="I24" s="9" t="s">
        <v>238</v>
      </c>
      <c r="J24" s="9" t="s">
        <v>238</v>
      </c>
      <c r="K24" s="9" t="s">
        <v>238</v>
      </c>
      <c r="L24" s="9" t="s">
        <v>238</v>
      </c>
      <c r="M24" s="9" t="s">
        <v>238</v>
      </c>
      <c r="N24" s="9" t="s">
        <v>238</v>
      </c>
      <c r="O24" s="9" t="s">
        <v>238</v>
      </c>
      <c r="P24" s="9" t="s">
        <v>238</v>
      </c>
      <c r="Q24" s="9" t="s">
        <v>238</v>
      </c>
      <c r="R24" s="9" t="s">
        <v>238</v>
      </c>
      <c r="S24" s="9" t="s">
        <v>238</v>
      </c>
      <c r="T24" s="9" t="s">
        <v>238</v>
      </c>
      <c r="U24" s="9" t="s">
        <v>238</v>
      </c>
      <c r="V24" s="9" t="s">
        <v>238</v>
      </c>
      <c r="W24" s="9" t="s">
        <v>238</v>
      </c>
      <c r="X24" s="9" t="s">
        <v>238</v>
      </c>
      <c r="Y24" s="9" t="s">
        <v>238</v>
      </c>
      <c r="Z24" s="9" t="s">
        <v>238</v>
      </c>
      <c r="AA24" s="9" t="s">
        <v>238</v>
      </c>
      <c r="AB24" s="9" t="s">
        <v>238</v>
      </c>
      <c r="AC24" s="9" t="s">
        <v>238</v>
      </c>
      <c r="AD24" s="31" t="s">
        <v>238</v>
      </c>
      <c r="AE24" s="9" t="s">
        <v>238</v>
      </c>
      <c r="AF24" s="9" t="s">
        <v>238</v>
      </c>
      <c r="AG24" s="9" t="s">
        <v>238</v>
      </c>
      <c r="AH24" s="9" t="s">
        <v>238</v>
      </c>
      <c r="AI24" s="31" t="s">
        <v>238</v>
      </c>
      <c r="AJ24" s="9" t="s">
        <v>238</v>
      </c>
      <c r="AK24" s="31" t="s">
        <v>238</v>
      </c>
      <c r="AL24" s="31" t="s">
        <v>238</v>
      </c>
      <c r="AM24" s="9">
        <v>11.209999999999999</v>
      </c>
      <c r="AN24" s="9" t="s">
        <v>238</v>
      </c>
      <c r="AO24" s="9" t="s">
        <v>238</v>
      </c>
      <c r="AP24" s="31" t="s">
        <v>238</v>
      </c>
    </row>
    <row r="25" spans="1:42" ht="15.6" x14ac:dyDescent="0.3">
      <c r="A25" s="28" t="s">
        <v>82</v>
      </c>
      <c r="B25" s="9" t="s">
        <v>238</v>
      </c>
      <c r="C25" s="9" t="s">
        <v>238</v>
      </c>
      <c r="D25" s="9">
        <v>8.3129999999999988</v>
      </c>
      <c r="E25" s="9" t="s">
        <v>238</v>
      </c>
      <c r="F25" s="9" t="s">
        <v>238</v>
      </c>
      <c r="G25" s="9">
        <v>12.532999999999999</v>
      </c>
      <c r="H25" s="9" t="s">
        <v>238</v>
      </c>
      <c r="I25" s="9" t="s">
        <v>238</v>
      </c>
      <c r="J25" s="9" t="s">
        <v>238</v>
      </c>
      <c r="K25" s="9" t="s">
        <v>238</v>
      </c>
      <c r="L25" s="9" t="s">
        <v>238</v>
      </c>
      <c r="M25" s="9" t="s">
        <v>238</v>
      </c>
      <c r="N25" s="9" t="s">
        <v>238</v>
      </c>
      <c r="O25" s="9" t="s">
        <v>238</v>
      </c>
      <c r="P25" s="9" t="s">
        <v>238</v>
      </c>
      <c r="Q25" s="9" t="s">
        <v>238</v>
      </c>
      <c r="R25" s="9" t="s">
        <v>238</v>
      </c>
      <c r="S25" s="9" t="s">
        <v>238</v>
      </c>
      <c r="T25" s="9" t="s">
        <v>238</v>
      </c>
      <c r="U25" s="9" t="s">
        <v>238</v>
      </c>
      <c r="V25" s="9" t="s">
        <v>238</v>
      </c>
      <c r="W25" s="9" t="s">
        <v>238</v>
      </c>
      <c r="X25" s="9" t="s">
        <v>238</v>
      </c>
      <c r="Y25" s="9" t="s">
        <v>238</v>
      </c>
      <c r="Z25" s="9" t="s">
        <v>238</v>
      </c>
      <c r="AA25" s="9" t="s">
        <v>238</v>
      </c>
      <c r="AB25" s="9" t="s">
        <v>238</v>
      </c>
      <c r="AC25" s="9" t="s">
        <v>238</v>
      </c>
      <c r="AD25" s="31" t="s">
        <v>238</v>
      </c>
      <c r="AE25" s="9" t="s">
        <v>238</v>
      </c>
      <c r="AF25" s="9">
        <v>13.163</v>
      </c>
      <c r="AG25" s="9" t="s">
        <v>238</v>
      </c>
      <c r="AH25" s="9" t="s">
        <v>238</v>
      </c>
      <c r="AI25" s="31" t="s">
        <v>238</v>
      </c>
      <c r="AJ25" s="9" t="s">
        <v>238</v>
      </c>
      <c r="AK25" s="31" t="s">
        <v>238</v>
      </c>
      <c r="AL25" s="31" t="s">
        <v>238</v>
      </c>
      <c r="AM25" s="9" t="s">
        <v>238</v>
      </c>
      <c r="AN25" s="9" t="s">
        <v>238</v>
      </c>
      <c r="AO25" s="9" t="s">
        <v>238</v>
      </c>
      <c r="AP25" s="31" t="s">
        <v>238</v>
      </c>
    </row>
    <row r="26" spans="1:42" ht="15.6" x14ac:dyDescent="0.3">
      <c r="A26" s="28" t="s">
        <v>83</v>
      </c>
      <c r="B26" s="9" t="s">
        <v>238</v>
      </c>
      <c r="C26" s="52">
        <v>18.141999999999999</v>
      </c>
      <c r="D26" s="9" t="s">
        <v>238</v>
      </c>
      <c r="E26" s="9" t="s">
        <v>238</v>
      </c>
      <c r="F26" s="9" t="s">
        <v>238</v>
      </c>
      <c r="G26" s="9" t="s">
        <v>238</v>
      </c>
      <c r="H26" s="9" t="s">
        <v>238</v>
      </c>
      <c r="I26" s="9">
        <v>14.431000000000001</v>
      </c>
      <c r="J26" s="9" t="s">
        <v>238</v>
      </c>
      <c r="K26" s="9" t="s">
        <v>238</v>
      </c>
      <c r="L26" s="9" t="s">
        <v>238</v>
      </c>
      <c r="M26" s="9" t="s">
        <v>238</v>
      </c>
      <c r="N26" s="9" t="s">
        <v>238</v>
      </c>
      <c r="O26" s="9" t="s">
        <v>238</v>
      </c>
      <c r="P26" s="9" t="s">
        <v>238</v>
      </c>
      <c r="Q26" s="9" t="s">
        <v>238</v>
      </c>
      <c r="R26" s="9" t="s">
        <v>238</v>
      </c>
      <c r="S26" s="9" t="s">
        <v>238</v>
      </c>
      <c r="T26" s="9" t="s">
        <v>238</v>
      </c>
      <c r="U26" s="9" t="s">
        <v>238</v>
      </c>
      <c r="V26" s="9" t="s">
        <v>238</v>
      </c>
      <c r="W26" s="9" t="s">
        <v>238</v>
      </c>
      <c r="X26" s="9" t="s">
        <v>238</v>
      </c>
      <c r="Y26" s="9" t="s">
        <v>238</v>
      </c>
      <c r="Z26" s="9" t="s">
        <v>238</v>
      </c>
      <c r="AA26" s="9" t="s">
        <v>238</v>
      </c>
      <c r="AB26" s="9" t="s">
        <v>238</v>
      </c>
      <c r="AC26" s="9" t="s">
        <v>238</v>
      </c>
      <c r="AD26" s="31" t="s">
        <v>238</v>
      </c>
      <c r="AE26" s="9" t="s">
        <v>238</v>
      </c>
      <c r="AF26" s="9" t="s">
        <v>238</v>
      </c>
      <c r="AG26" s="9" t="s">
        <v>238</v>
      </c>
      <c r="AH26" s="9" t="s">
        <v>238</v>
      </c>
      <c r="AI26" s="31" t="s">
        <v>238</v>
      </c>
      <c r="AJ26" s="9" t="s">
        <v>238</v>
      </c>
      <c r="AK26" s="31" t="s">
        <v>238</v>
      </c>
      <c r="AL26" s="31" t="s">
        <v>238</v>
      </c>
      <c r="AM26" s="9" t="s">
        <v>238</v>
      </c>
      <c r="AN26" s="9" t="s">
        <v>238</v>
      </c>
      <c r="AO26" s="9" t="s">
        <v>238</v>
      </c>
      <c r="AP26" s="31" t="s">
        <v>238</v>
      </c>
    </row>
    <row r="27" spans="1:42" ht="15.6" x14ac:dyDescent="0.3">
      <c r="A27" s="28" t="s">
        <v>84</v>
      </c>
      <c r="B27" s="9" t="s">
        <v>238</v>
      </c>
      <c r="C27" s="9" t="s">
        <v>238</v>
      </c>
      <c r="D27" s="9" t="s">
        <v>238</v>
      </c>
      <c r="E27" s="9">
        <v>12.532999999999999</v>
      </c>
      <c r="F27" s="9" t="s">
        <v>238</v>
      </c>
      <c r="G27" s="9" t="s">
        <v>238</v>
      </c>
      <c r="H27" s="9">
        <v>11.53</v>
      </c>
      <c r="I27" s="9" t="s">
        <v>238</v>
      </c>
      <c r="J27" s="9" t="s">
        <v>238</v>
      </c>
      <c r="K27" s="9" t="s">
        <v>238</v>
      </c>
      <c r="L27" s="9" t="s">
        <v>238</v>
      </c>
      <c r="M27" s="9" t="s">
        <v>238</v>
      </c>
      <c r="N27" s="9" t="s">
        <v>238</v>
      </c>
      <c r="O27" s="9" t="s">
        <v>238</v>
      </c>
      <c r="P27" s="9" t="s">
        <v>238</v>
      </c>
      <c r="Q27" s="9" t="s">
        <v>238</v>
      </c>
      <c r="R27" s="9" t="s">
        <v>238</v>
      </c>
      <c r="S27" s="9" t="s">
        <v>238</v>
      </c>
      <c r="T27" s="9" t="s">
        <v>238</v>
      </c>
      <c r="U27" s="9" t="s">
        <v>238</v>
      </c>
      <c r="V27" s="9" t="s">
        <v>238</v>
      </c>
      <c r="W27" s="9" t="s">
        <v>238</v>
      </c>
      <c r="X27" s="9" t="s">
        <v>238</v>
      </c>
      <c r="Y27" s="9" t="s">
        <v>238</v>
      </c>
      <c r="Z27" s="9" t="s">
        <v>238</v>
      </c>
      <c r="AA27" s="9" t="s">
        <v>238</v>
      </c>
      <c r="AB27" s="9" t="s">
        <v>238</v>
      </c>
      <c r="AC27" s="9" t="s">
        <v>238</v>
      </c>
      <c r="AD27" s="31" t="s">
        <v>238</v>
      </c>
      <c r="AE27" s="9" t="s">
        <v>238</v>
      </c>
      <c r="AF27" s="9" t="s">
        <v>238</v>
      </c>
      <c r="AG27" s="9" t="s">
        <v>238</v>
      </c>
      <c r="AH27" s="9" t="s">
        <v>238</v>
      </c>
      <c r="AI27" s="31" t="s">
        <v>238</v>
      </c>
      <c r="AJ27" s="9" t="s">
        <v>238</v>
      </c>
      <c r="AK27" s="31" t="s">
        <v>238</v>
      </c>
      <c r="AL27" s="31" t="s">
        <v>238</v>
      </c>
      <c r="AM27" s="9" t="s">
        <v>238</v>
      </c>
      <c r="AN27" s="9" t="s">
        <v>238</v>
      </c>
      <c r="AO27" s="9" t="s">
        <v>238</v>
      </c>
      <c r="AP27" s="31" t="s">
        <v>238</v>
      </c>
    </row>
    <row r="28" spans="1:42" ht="15.6" x14ac:dyDescent="0.3">
      <c r="A28" s="28" t="s">
        <v>85</v>
      </c>
      <c r="B28" s="9" t="s">
        <v>238</v>
      </c>
      <c r="C28" s="9" t="s">
        <v>238</v>
      </c>
      <c r="D28" s="9" t="s">
        <v>238</v>
      </c>
      <c r="E28" s="9" t="s">
        <v>238</v>
      </c>
      <c r="F28" s="9" t="s">
        <v>238</v>
      </c>
      <c r="G28" s="9">
        <v>11.53</v>
      </c>
      <c r="H28" s="9" t="s">
        <v>238</v>
      </c>
      <c r="I28" s="9">
        <v>6.0780000000000003</v>
      </c>
      <c r="J28" s="9">
        <v>24.449000000000002</v>
      </c>
      <c r="K28" s="9" t="s">
        <v>238</v>
      </c>
      <c r="L28" s="9" t="s">
        <v>238</v>
      </c>
      <c r="M28" s="9" t="s">
        <v>238</v>
      </c>
      <c r="N28" s="9" t="s">
        <v>238</v>
      </c>
      <c r="O28" s="9" t="s">
        <v>238</v>
      </c>
      <c r="P28" s="9" t="s">
        <v>238</v>
      </c>
      <c r="Q28" s="9" t="s">
        <v>238</v>
      </c>
      <c r="R28" s="9" t="s">
        <v>238</v>
      </c>
      <c r="S28" s="9" t="s">
        <v>238</v>
      </c>
      <c r="T28" s="9" t="s">
        <v>238</v>
      </c>
      <c r="U28" s="9" t="s">
        <v>238</v>
      </c>
      <c r="V28" s="9" t="s">
        <v>238</v>
      </c>
      <c r="W28" s="9" t="s">
        <v>238</v>
      </c>
      <c r="X28" s="9" t="s">
        <v>238</v>
      </c>
      <c r="Y28" s="9" t="s">
        <v>238</v>
      </c>
      <c r="Z28" s="9" t="s">
        <v>238</v>
      </c>
      <c r="AA28" s="9" t="s">
        <v>238</v>
      </c>
      <c r="AB28" s="9" t="s">
        <v>238</v>
      </c>
      <c r="AC28" s="9" t="s">
        <v>238</v>
      </c>
      <c r="AD28" s="31" t="s">
        <v>238</v>
      </c>
      <c r="AE28" s="9" t="s">
        <v>238</v>
      </c>
      <c r="AF28" s="9" t="s">
        <v>238</v>
      </c>
      <c r="AG28" s="9" t="s">
        <v>238</v>
      </c>
      <c r="AH28" s="9" t="s">
        <v>238</v>
      </c>
      <c r="AI28" s="31" t="s">
        <v>238</v>
      </c>
      <c r="AJ28" s="9" t="s">
        <v>238</v>
      </c>
      <c r="AK28" s="31" t="s">
        <v>238</v>
      </c>
      <c r="AL28" s="31" t="s">
        <v>238</v>
      </c>
      <c r="AM28" s="9" t="s">
        <v>238</v>
      </c>
      <c r="AN28" s="9" t="s">
        <v>238</v>
      </c>
      <c r="AO28" s="9" t="s">
        <v>238</v>
      </c>
      <c r="AP28" s="31" t="s">
        <v>238</v>
      </c>
    </row>
    <row r="29" spans="1:42" ht="15.6" x14ac:dyDescent="0.3">
      <c r="A29" s="28" t="s">
        <v>86</v>
      </c>
      <c r="B29" s="9" t="s">
        <v>238</v>
      </c>
      <c r="C29" s="9" t="s">
        <v>238</v>
      </c>
      <c r="D29" s="9" t="s">
        <v>238</v>
      </c>
      <c r="E29" s="9" t="s">
        <v>238</v>
      </c>
      <c r="F29" s="9">
        <v>14.431000000000001</v>
      </c>
      <c r="G29" s="9" t="s">
        <v>238</v>
      </c>
      <c r="H29" s="9">
        <v>6.0780000000000003</v>
      </c>
      <c r="I29" s="9" t="s">
        <v>238</v>
      </c>
      <c r="J29" s="9" t="s">
        <v>238</v>
      </c>
      <c r="K29" s="9" t="s">
        <v>238</v>
      </c>
      <c r="L29" s="9" t="s">
        <v>238</v>
      </c>
      <c r="M29" s="9" t="s">
        <v>238</v>
      </c>
      <c r="N29" s="9" t="s">
        <v>238</v>
      </c>
      <c r="O29" s="9" t="s">
        <v>238</v>
      </c>
      <c r="P29" s="9" t="s">
        <v>238</v>
      </c>
      <c r="Q29" s="9" t="s">
        <v>238</v>
      </c>
      <c r="R29" s="9" t="s">
        <v>238</v>
      </c>
      <c r="S29" s="9" t="s">
        <v>238</v>
      </c>
      <c r="T29" s="9" t="s">
        <v>238</v>
      </c>
      <c r="U29" s="9" t="s">
        <v>238</v>
      </c>
      <c r="V29" s="9" t="s">
        <v>238</v>
      </c>
      <c r="W29" s="9" t="s">
        <v>238</v>
      </c>
      <c r="X29" s="9" t="s">
        <v>238</v>
      </c>
      <c r="Y29" s="9" t="s">
        <v>238</v>
      </c>
      <c r="Z29" s="9" t="s">
        <v>238</v>
      </c>
      <c r="AA29" s="9" t="s">
        <v>238</v>
      </c>
      <c r="AB29" s="9" t="s">
        <v>238</v>
      </c>
      <c r="AC29" s="9" t="s">
        <v>238</v>
      </c>
      <c r="AD29" s="31" t="s">
        <v>238</v>
      </c>
      <c r="AE29" s="9" t="s">
        <v>238</v>
      </c>
      <c r="AF29" s="9" t="s">
        <v>238</v>
      </c>
      <c r="AG29" s="9" t="s">
        <v>238</v>
      </c>
      <c r="AH29" s="9" t="s">
        <v>238</v>
      </c>
      <c r="AI29" s="31" t="s">
        <v>238</v>
      </c>
      <c r="AJ29" s="9">
        <v>17.599</v>
      </c>
      <c r="AK29" s="31" t="s">
        <v>238</v>
      </c>
      <c r="AL29" s="31" t="s">
        <v>238</v>
      </c>
      <c r="AM29" s="9" t="s">
        <v>238</v>
      </c>
      <c r="AN29" s="9" t="s">
        <v>238</v>
      </c>
      <c r="AO29" s="9" t="s">
        <v>238</v>
      </c>
      <c r="AP29" s="31" t="s">
        <v>238</v>
      </c>
    </row>
    <row r="30" spans="1:42" ht="15.6" x14ac:dyDescent="0.3">
      <c r="A30" s="28" t="s">
        <v>133</v>
      </c>
      <c r="B30" s="9" t="s">
        <v>238</v>
      </c>
      <c r="C30" s="9" t="s">
        <v>238</v>
      </c>
      <c r="D30" s="9" t="s">
        <v>238</v>
      </c>
      <c r="E30" s="9" t="s">
        <v>238</v>
      </c>
      <c r="F30" s="9" t="s">
        <v>238</v>
      </c>
      <c r="G30" s="9" t="s">
        <v>238</v>
      </c>
      <c r="H30" s="9">
        <v>24.449000000000002</v>
      </c>
      <c r="I30" s="9" t="s">
        <v>238</v>
      </c>
      <c r="J30" s="9" t="s">
        <v>238</v>
      </c>
      <c r="K30" s="9">
        <v>9.9379999999999988</v>
      </c>
      <c r="L30" s="9">
        <v>38.850999999999999</v>
      </c>
      <c r="M30" s="9" t="s">
        <v>238</v>
      </c>
      <c r="N30" s="9" t="s">
        <v>238</v>
      </c>
      <c r="O30" s="9" t="s">
        <v>238</v>
      </c>
      <c r="P30" s="9" t="s">
        <v>238</v>
      </c>
      <c r="Q30" s="9" t="s">
        <v>238</v>
      </c>
      <c r="R30" s="9" t="s">
        <v>238</v>
      </c>
      <c r="S30" s="9" t="s">
        <v>238</v>
      </c>
      <c r="T30" s="9" t="s">
        <v>238</v>
      </c>
      <c r="U30" s="9" t="s">
        <v>238</v>
      </c>
      <c r="V30" s="9" t="s">
        <v>238</v>
      </c>
      <c r="W30" s="9" t="s">
        <v>238</v>
      </c>
      <c r="X30" s="9" t="s">
        <v>238</v>
      </c>
      <c r="Y30" s="9" t="s">
        <v>238</v>
      </c>
      <c r="Z30" s="9" t="s">
        <v>238</v>
      </c>
      <c r="AA30" s="9" t="s">
        <v>238</v>
      </c>
      <c r="AB30" s="9" t="s">
        <v>238</v>
      </c>
      <c r="AC30" s="9" t="s">
        <v>238</v>
      </c>
      <c r="AD30" s="31" t="s">
        <v>238</v>
      </c>
      <c r="AE30" s="9" t="s">
        <v>238</v>
      </c>
      <c r="AF30" s="9" t="s">
        <v>238</v>
      </c>
      <c r="AG30" s="9" t="s">
        <v>238</v>
      </c>
      <c r="AH30" s="9" t="s">
        <v>238</v>
      </c>
      <c r="AI30" s="31" t="s">
        <v>238</v>
      </c>
      <c r="AJ30" s="9" t="s">
        <v>238</v>
      </c>
      <c r="AK30" s="31" t="s">
        <v>238</v>
      </c>
      <c r="AL30" s="31" t="s">
        <v>238</v>
      </c>
      <c r="AM30" s="9" t="s">
        <v>238</v>
      </c>
      <c r="AN30" s="9" t="s">
        <v>238</v>
      </c>
      <c r="AO30" s="9" t="s">
        <v>238</v>
      </c>
      <c r="AP30" s="31" t="s">
        <v>238</v>
      </c>
    </row>
    <row r="31" spans="1:42" ht="15.6" x14ac:dyDescent="0.3">
      <c r="A31" s="28" t="s">
        <v>134</v>
      </c>
      <c r="B31" s="9" t="s">
        <v>238</v>
      </c>
      <c r="C31" s="9" t="s">
        <v>238</v>
      </c>
      <c r="D31" s="9" t="s">
        <v>238</v>
      </c>
      <c r="E31" s="9" t="s">
        <v>238</v>
      </c>
      <c r="F31" s="9" t="s">
        <v>238</v>
      </c>
      <c r="G31" s="9" t="s">
        <v>238</v>
      </c>
      <c r="H31" s="9" t="s">
        <v>238</v>
      </c>
      <c r="I31" s="9" t="s">
        <v>238</v>
      </c>
      <c r="J31" s="9">
        <v>9.9379999999999988</v>
      </c>
      <c r="K31" s="9" t="s">
        <v>238</v>
      </c>
      <c r="L31" s="9" t="s">
        <v>238</v>
      </c>
      <c r="M31" s="9">
        <v>74.055867367820753</v>
      </c>
      <c r="N31" s="9" t="s">
        <v>238</v>
      </c>
      <c r="O31" s="9" t="s">
        <v>238</v>
      </c>
      <c r="P31" s="9" t="s">
        <v>238</v>
      </c>
      <c r="Q31" s="9" t="s">
        <v>238</v>
      </c>
      <c r="R31" s="9" t="s">
        <v>238</v>
      </c>
      <c r="S31" s="9" t="s">
        <v>238</v>
      </c>
      <c r="T31" s="9" t="s">
        <v>238</v>
      </c>
      <c r="U31" s="9" t="s">
        <v>238</v>
      </c>
      <c r="V31" s="9" t="s">
        <v>238</v>
      </c>
      <c r="W31" s="9" t="s">
        <v>238</v>
      </c>
      <c r="X31" s="9" t="s">
        <v>238</v>
      </c>
      <c r="Y31" s="9" t="s">
        <v>238</v>
      </c>
      <c r="Z31" s="9" t="s">
        <v>238</v>
      </c>
      <c r="AA31" s="9" t="s">
        <v>238</v>
      </c>
      <c r="AB31" s="9" t="s">
        <v>238</v>
      </c>
      <c r="AC31" s="9" t="s">
        <v>238</v>
      </c>
      <c r="AD31" s="31" t="s">
        <v>238</v>
      </c>
      <c r="AE31" s="9" t="s">
        <v>238</v>
      </c>
      <c r="AF31" s="9" t="s">
        <v>238</v>
      </c>
      <c r="AG31" s="9" t="s">
        <v>238</v>
      </c>
      <c r="AH31" s="9" t="s">
        <v>238</v>
      </c>
      <c r="AI31" s="31" t="s">
        <v>238</v>
      </c>
      <c r="AJ31" s="9" t="s">
        <v>238</v>
      </c>
      <c r="AK31" s="31" t="s">
        <v>238</v>
      </c>
      <c r="AL31" s="31" t="s">
        <v>238</v>
      </c>
      <c r="AM31" s="9" t="s">
        <v>238</v>
      </c>
      <c r="AN31" s="9">
        <v>21.292999999999999</v>
      </c>
      <c r="AO31" s="9" t="s">
        <v>238</v>
      </c>
      <c r="AP31" s="31" t="s">
        <v>238</v>
      </c>
    </row>
    <row r="32" spans="1:42" ht="15.6" x14ac:dyDescent="0.3">
      <c r="A32" s="28" t="s">
        <v>135</v>
      </c>
      <c r="B32" s="9" t="s">
        <v>238</v>
      </c>
      <c r="C32" s="9" t="s">
        <v>238</v>
      </c>
      <c r="D32" s="9" t="s">
        <v>238</v>
      </c>
      <c r="E32" s="9" t="s">
        <v>238</v>
      </c>
      <c r="F32" s="9" t="s">
        <v>238</v>
      </c>
      <c r="G32" s="9" t="s">
        <v>238</v>
      </c>
      <c r="H32" s="9" t="s">
        <v>238</v>
      </c>
      <c r="I32" s="9" t="s">
        <v>238</v>
      </c>
      <c r="J32" s="9">
        <v>38.850999999999999</v>
      </c>
      <c r="K32" s="9" t="s">
        <v>238</v>
      </c>
      <c r="L32" s="9" t="s">
        <v>238</v>
      </c>
      <c r="M32" s="9" t="s">
        <v>238</v>
      </c>
      <c r="N32" s="9">
        <v>26.43</v>
      </c>
      <c r="O32" s="9" t="s">
        <v>238</v>
      </c>
      <c r="P32" s="9" t="s">
        <v>238</v>
      </c>
      <c r="Q32" s="9" t="s">
        <v>238</v>
      </c>
      <c r="R32" s="9" t="s">
        <v>238</v>
      </c>
      <c r="S32" s="9" t="s">
        <v>238</v>
      </c>
      <c r="T32" s="9" t="s">
        <v>238</v>
      </c>
      <c r="U32" s="9" t="s">
        <v>238</v>
      </c>
      <c r="V32" s="9" t="s">
        <v>238</v>
      </c>
      <c r="W32" s="9" t="s">
        <v>238</v>
      </c>
      <c r="X32" s="9" t="s">
        <v>238</v>
      </c>
      <c r="Y32" s="9" t="s">
        <v>238</v>
      </c>
      <c r="Z32" s="9" t="s">
        <v>238</v>
      </c>
      <c r="AA32" s="9" t="s">
        <v>238</v>
      </c>
      <c r="AB32" s="9" t="s">
        <v>238</v>
      </c>
      <c r="AC32" s="9" t="s">
        <v>238</v>
      </c>
      <c r="AD32" s="31" t="s">
        <v>238</v>
      </c>
      <c r="AE32" s="9" t="s">
        <v>238</v>
      </c>
      <c r="AF32" s="9" t="s">
        <v>238</v>
      </c>
      <c r="AG32" s="9" t="s">
        <v>238</v>
      </c>
      <c r="AH32" s="9" t="s">
        <v>238</v>
      </c>
      <c r="AI32" s="31" t="s">
        <v>238</v>
      </c>
      <c r="AJ32" s="9" t="s">
        <v>238</v>
      </c>
      <c r="AK32" s="31" t="s">
        <v>238</v>
      </c>
      <c r="AL32" s="31" t="s">
        <v>238</v>
      </c>
      <c r="AM32" s="9" t="s">
        <v>238</v>
      </c>
      <c r="AN32" s="9" t="s">
        <v>238</v>
      </c>
      <c r="AO32" s="9" t="s">
        <v>238</v>
      </c>
      <c r="AP32" s="31" t="s">
        <v>238</v>
      </c>
    </row>
    <row r="33" spans="1:42" ht="15.6" x14ac:dyDescent="0.3">
      <c r="A33" s="28" t="s">
        <v>136</v>
      </c>
      <c r="B33" s="9" t="s">
        <v>238</v>
      </c>
      <c r="C33" s="9" t="s">
        <v>238</v>
      </c>
      <c r="D33" s="9" t="s">
        <v>238</v>
      </c>
      <c r="E33" s="9" t="s">
        <v>238</v>
      </c>
      <c r="F33" s="9" t="s">
        <v>238</v>
      </c>
      <c r="G33" s="9" t="s">
        <v>238</v>
      </c>
      <c r="H33" s="9" t="s">
        <v>238</v>
      </c>
      <c r="I33" s="9" t="s">
        <v>238</v>
      </c>
      <c r="J33" s="9" t="s">
        <v>238</v>
      </c>
      <c r="K33" s="9">
        <v>74.055867367820753</v>
      </c>
      <c r="L33" s="9" t="s">
        <v>238</v>
      </c>
      <c r="M33" s="9" t="s">
        <v>238</v>
      </c>
      <c r="N33" s="9" t="s">
        <v>238</v>
      </c>
      <c r="O33" s="9">
        <v>48.848606101876086</v>
      </c>
      <c r="P33" s="9" t="s">
        <v>238</v>
      </c>
      <c r="Q33" s="9" t="s">
        <v>238</v>
      </c>
      <c r="R33" s="9" t="s">
        <v>238</v>
      </c>
      <c r="S33" s="9" t="s">
        <v>238</v>
      </c>
      <c r="T33" s="9" t="s">
        <v>238</v>
      </c>
      <c r="U33" s="9" t="s">
        <v>238</v>
      </c>
      <c r="V33" s="9" t="s">
        <v>238</v>
      </c>
      <c r="W33" s="9" t="s">
        <v>238</v>
      </c>
      <c r="X33" s="9" t="s">
        <v>238</v>
      </c>
      <c r="Y33" s="9" t="s">
        <v>238</v>
      </c>
      <c r="Z33" s="9" t="s">
        <v>238</v>
      </c>
      <c r="AA33" s="9" t="s">
        <v>238</v>
      </c>
      <c r="AB33" s="9" t="s">
        <v>238</v>
      </c>
      <c r="AC33" s="9" t="s">
        <v>238</v>
      </c>
      <c r="AD33" s="31" t="s">
        <v>238</v>
      </c>
      <c r="AE33" s="9" t="s">
        <v>238</v>
      </c>
      <c r="AF33" s="9" t="s">
        <v>238</v>
      </c>
      <c r="AG33" s="9" t="s">
        <v>238</v>
      </c>
      <c r="AH33" s="9" t="s">
        <v>238</v>
      </c>
      <c r="AI33" s="31" t="s">
        <v>238</v>
      </c>
      <c r="AJ33" s="9" t="s">
        <v>238</v>
      </c>
      <c r="AK33" s="31" t="s">
        <v>238</v>
      </c>
      <c r="AL33" s="31">
        <v>10.85</v>
      </c>
      <c r="AM33" s="9" t="s">
        <v>238</v>
      </c>
      <c r="AN33" s="9" t="s">
        <v>238</v>
      </c>
      <c r="AO33" s="9" t="s">
        <v>238</v>
      </c>
      <c r="AP33" s="31" t="s">
        <v>238</v>
      </c>
    </row>
    <row r="34" spans="1:42" ht="15.6" x14ac:dyDescent="0.3">
      <c r="A34" s="28" t="s">
        <v>137</v>
      </c>
      <c r="B34" s="9" t="s">
        <v>238</v>
      </c>
      <c r="C34" s="9" t="s">
        <v>238</v>
      </c>
      <c r="D34" s="9" t="s">
        <v>238</v>
      </c>
      <c r="E34" s="9" t="s">
        <v>238</v>
      </c>
      <c r="F34" s="9" t="s">
        <v>238</v>
      </c>
      <c r="G34" s="9" t="s">
        <v>238</v>
      </c>
      <c r="H34" s="9" t="s">
        <v>238</v>
      </c>
      <c r="I34" s="9" t="s">
        <v>238</v>
      </c>
      <c r="J34" s="9" t="s">
        <v>238</v>
      </c>
      <c r="K34" s="9" t="s">
        <v>238</v>
      </c>
      <c r="L34" s="9">
        <v>26.43</v>
      </c>
      <c r="M34" s="9" t="s">
        <v>238</v>
      </c>
      <c r="N34" s="9" t="s">
        <v>238</v>
      </c>
      <c r="O34" s="9">
        <v>31.087656701677112</v>
      </c>
      <c r="P34" s="9" t="s">
        <v>238</v>
      </c>
      <c r="Q34" s="9" t="s">
        <v>238</v>
      </c>
      <c r="R34" s="9" t="s">
        <v>238</v>
      </c>
      <c r="S34" s="9" t="s">
        <v>238</v>
      </c>
      <c r="T34" s="9" t="s">
        <v>238</v>
      </c>
      <c r="U34" s="9" t="s">
        <v>238</v>
      </c>
      <c r="V34" s="9" t="s">
        <v>238</v>
      </c>
      <c r="W34" s="9" t="s">
        <v>238</v>
      </c>
      <c r="X34" s="9" t="s">
        <v>238</v>
      </c>
      <c r="Y34" s="9" t="s">
        <v>238</v>
      </c>
      <c r="Z34" s="9" t="s">
        <v>238</v>
      </c>
      <c r="AA34" s="9" t="s">
        <v>238</v>
      </c>
      <c r="AB34" s="9" t="s">
        <v>238</v>
      </c>
      <c r="AC34" s="9" t="s">
        <v>238</v>
      </c>
      <c r="AD34" s="31" t="s">
        <v>238</v>
      </c>
      <c r="AE34" s="9" t="s">
        <v>238</v>
      </c>
      <c r="AF34" s="9" t="s">
        <v>238</v>
      </c>
      <c r="AG34" s="9">
        <v>30.183999999999997</v>
      </c>
      <c r="AH34" s="9" t="s">
        <v>238</v>
      </c>
      <c r="AI34" s="31" t="s">
        <v>238</v>
      </c>
      <c r="AJ34" s="9" t="s">
        <v>238</v>
      </c>
      <c r="AK34" s="31" t="s">
        <v>238</v>
      </c>
      <c r="AL34" s="31" t="s">
        <v>238</v>
      </c>
      <c r="AM34" s="9" t="s">
        <v>238</v>
      </c>
      <c r="AN34" s="9" t="s">
        <v>238</v>
      </c>
      <c r="AO34" s="9" t="s">
        <v>238</v>
      </c>
      <c r="AP34" s="31" t="s">
        <v>238</v>
      </c>
    </row>
    <row r="35" spans="1:42" ht="15.6" x14ac:dyDescent="0.3">
      <c r="A35" s="28" t="s">
        <v>138</v>
      </c>
      <c r="B35" s="9" t="s">
        <v>238</v>
      </c>
      <c r="C35" s="9" t="s">
        <v>238</v>
      </c>
      <c r="D35" s="9" t="s">
        <v>238</v>
      </c>
      <c r="E35" s="9" t="s">
        <v>238</v>
      </c>
      <c r="F35" s="9" t="s">
        <v>238</v>
      </c>
      <c r="G35" s="9" t="s">
        <v>238</v>
      </c>
      <c r="H35" s="9" t="s">
        <v>238</v>
      </c>
      <c r="I35" s="9" t="s">
        <v>238</v>
      </c>
      <c r="J35" s="9" t="s">
        <v>238</v>
      </c>
      <c r="K35" s="9" t="s">
        <v>238</v>
      </c>
      <c r="L35" s="9" t="s">
        <v>238</v>
      </c>
      <c r="M35" s="9">
        <v>48.848606101876086</v>
      </c>
      <c r="N35" s="9">
        <v>31.087656701677112</v>
      </c>
      <c r="O35" s="9" t="s">
        <v>238</v>
      </c>
      <c r="P35" s="9" t="s">
        <v>238</v>
      </c>
      <c r="Q35" s="9" t="s">
        <v>238</v>
      </c>
      <c r="R35" s="9" t="s">
        <v>238</v>
      </c>
      <c r="S35" s="9" t="s">
        <v>238</v>
      </c>
      <c r="T35" s="9" t="s">
        <v>238</v>
      </c>
      <c r="U35" s="9" t="s">
        <v>238</v>
      </c>
      <c r="V35" s="9" t="s">
        <v>238</v>
      </c>
      <c r="W35" s="9" t="s">
        <v>238</v>
      </c>
      <c r="X35" s="9" t="s">
        <v>238</v>
      </c>
      <c r="Y35" s="9" t="s">
        <v>238</v>
      </c>
      <c r="Z35" s="9" t="s">
        <v>238</v>
      </c>
      <c r="AA35" s="9" t="s">
        <v>238</v>
      </c>
      <c r="AB35" s="9" t="s">
        <v>238</v>
      </c>
      <c r="AC35" s="9" t="s">
        <v>238</v>
      </c>
      <c r="AD35" s="31">
        <v>13.959</v>
      </c>
      <c r="AE35" s="9" t="s">
        <v>238</v>
      </c>
      <c r="AF35" s="9" t="s">
        <v>238</v>
      </c>
      <c r="AG35" s="9" t="s">
        <v>238</v>
      </c>
      <c r="AH35" s="9" t="s">
        <v>238</v>
      </c>
      <c r="AI35" s="31" t="s">
        <v>238</v>
      </c>
      <c r="AJ35" s="9" t="s">
        <v>238</v>
      </c>
      <c r="AK35" s="31" t="s">
        <v>238</v>
      </c>
      <c r="AL35" s="31" t="s">
        <v>238</v>
      </c>
      <c r="AM35" s="9" t="s">
        <v>238</v>
      </c>
      <c r="AN35" s="9" t="s">
        <v>238</v>
      </c>
      <c r="AO35" s="9" t="s">
        <v>238</v>
      </c>
      <c r="AP35" s="31" t="s">
        <v>238</v>
      </c>
    </row>
    <row r="36" spans="1:42" ht="15.6" x14ac:dyDescent="0.3">
      <c r="A36" s="28" t="s">
        <v>139</v>
      </c>
      <c r="B36" s="9" t="s">
        <v>238</v>
      </c>
      <c r="C36" s="9" t="s">
        <v>238</v>
      </c>
      <c r="D36" s="9" t="s">
        <v>238</v>
      </c>
      <c r="E36" s="9" t="s">
        <v>238</v>
      </c>
      <c r="F36" s="9" t="s">
        <v>238</v>
      </c>
      <c r="G36" s="9" t="s">
        <v>238</v>
      </c>
      <c r="H36" s="9" t="s">
        <v>238</v>
      </c>
      <c r="I36" s="9" t="s">
        <v>238</v>
      </c>
      <c r="J36" s="9" t="s">
        <v>238</v>
      </c>
      <c r="K36" s="9" t="s">
        <v>238</v>
      </c>
      <c r="L36" s="9" t="s">
        <v>238</v>
      </c>
      <c r="M36" s="9" t="s">
        <v>238</v>
      </c>
      <c r="N36" s="9" t="s">
        <v>238</v>
      </c>
      <c r="O36" s="9" t="s">
        <v>238</v>
      </c>
      <c r="P36" s="9" t="s">
        <v>238</v>
      </c>
      <c r="Q36" s="9">
        <v>13.553999999999998</v>
      </c>
      <c r="R36" s="9" t="s">
        <v>238</v>
      </c>
      <c r="S36" s="9" t="s">
        <v>238</v>
      </c>
      <c r="T36" s="9" t="s">
        <v>238</v>
      </c>
      <c r="U36" s="9" t="s">
        <v>238</v>
      </c>
      <c r="V36" s="9" t="s">
        <v>238</v>
      </c>
      <c r="W36" s="9" t="s">
        <v>238</v>
      </c>
      <c r="X36" s="9" t="s">
        <v>238</v>
      </c>
      <c r="Y36" s="9" t="s">
        <v>238</v>
      </c>
      <c r="Z36" s="9" t="s">
        <v>238</v>
      </c>
      <c r="AA36" s="9" t="s">
        <v>238</v>
      </c>
      <c r="AB36" s="9" t="s">
        <v>238</v>
      </c>
      <c r="AC36" s="9" t="s">
        <v>238</v>
      </c>
      <c r="AD36" s="31">
        <v>7.1440000000000001</v>
      </c>
      <c r="AE36" s="9" t="s">
        <v>238</v>
      </c>
      <c r="AF36" s="9" t="s">
        <v>238</v>
      </c>
      <c r="AG36" s="9" t="s">
        <v>238</v>
      </c>
      <c r="AH36" s="9" t="s">
        <v>238</v>
      </c>
      <c r="AI36" s="31" t="s">
        <v>238</v>
      </c>
      <c r="AJ36" s="9" t="s">
        <v>238</v>
      </c>
      <c r="AK36" s="31" t="s">
        <v>238</v>
      </c>
      <c r="AL36" s="31" t="s">
        <v>238</v>
      </c>
      <c r="AM36" s="9" t="s">
        <v>238</v>
      </c>
      <c r="AN36" s="9" t="s">
        <v>238</v>
      </c>
      <c r="AO36" s="9" t="s">
        <v>238</v>
      </c>
      <c r="AP36" s="31" t="s">
        <v>238</v>
      </c>
    </row>
    <row r="37" spans="1:42" ht="15.6" x14ac:dyDescent="0.3">
      <c r="A37" s="28" t="s">
        <v>140</v>
      </c>
      <c r="B37" s="9" t="s">
        <v>238</v>
      </c>
      <c r="C37" s="9" t="s">
        <v>238</v>
      </c>
      <c r="D37" s="9" t="s">
        <v>238</v>
      </c>
      <c r="E37" s="9" t="s">
        <v>238</v>
      </c>
      <c r="F37" s="9" t="s">
        <v>238</v>
      </c>
      <c r="G37" s="9" t="s">
        <v>238</v>
      </c>
      <c r="H37" s="9" t="s">
        <v>238</v>
      </c>
      <c r="I37" s="9" t="s">
        <v>238</v>
      </c>
      <c r="J37" s="9" t="s">
        <v>238</v>
      </c>
      <c r="K37" s="9" t="s">
        <v>238</v>
      </c>
      <c r="L37" s="9" t="s">
        <v>238</v>
      </c>
      <c r="M37" s="9" t="s">
        <v>238</v>
      </c>
      <c r="N37" s="9" t="s">
        <v>238</v>
      </c>
      <c r="O37" s="9" t="s">
        <v>238</v>
      </c>
      <c r="P37" s="9">
        <v>13.553999999999998</v>
      </c>
      <c r="Q37" s="9" t="s">
        <v>238</v>
      </c>
      <c r="R37" s="9">
        <v>32.003367068383</v>
      </c>
      <c r="S37" s="9" t="s">
        <v>238</v>
      </c>
      <c r="T37" s="9" t="s">
        <v>238</v>
      </c>
      <c r="U37" s="9" t="s">
        <v>238</v>
      </c>
      <c r="V37" s="9" t="s">
        <v>238</v>
      </c>
      <c r="W37" s="9" t="s">
        <v>238</v>
      </c>
      <c r="X37" s="9" t="s">
        <v>238</v>
      </c>
      <c r="Y37" s="9" t="s">
        <v>238</v>
      </c>
      <c r="Z37" s="9" t="s">
        <v>238</v>
      </c>
      <c r="AA37" s="9" t="s">
        <v>238</v>
      </c>
      <c r="AB37" s="9" t="s">
        <v>238</v>
      </c>
      <c r="AC37" s="9" t="s">
        <v>238</v>
      </c>
      <c r="AD37" s="31" t="s">
        <v>238</v>
      </c>
      <c r="AE37" s="9" t="s">
        <v>238</v>
      </c>
      <c r="AF37" s="9" t="s">
        <v>238</v>
      </c>
      <c r="AG37" s="9" t="s">
        <v>238</v>
      </c>
      <c r="AH37" s="9" t="s">
        <v>238</v>
      </c>
      <c r="AI37" s="31" t="s">
        <v>238</v>
      </c>
      <c r="AJ37" s="9" t="s">
        <v>238</v>
      </c>
      <c r="AK37" s="31" t="s">
        <v>238</v>
      </c>
      <c r="AL37" s="31" t="s">
        <v>238</v>
      </c>
      <c r="AM37" s="9" t="s">
        <v>238</v>
      </c>
      <c r="AN37" s="9" t="s">
        <v>238</v>
      </c>
      <c r="AO37" s="9" t="s">
        <v>238</v>
      </c>
      <c r="AP37" s="31" t="s">
        <v>238</v>
      </c>
    </row>
    <row r="38" spans="1:42" ht="15.6" x14ac:dyDescent="0.3">
      <c r="A38" s="28" t="s">
        <v>141</v>
      </c>
      <c r="B38" s="9" t="s">
        <v>238</v>
      </c>
      <c r="C38" s="9" t="s">
        <v>238</v>
      </c>
      <c r="D38" s="9" t="s">
        <v>238</v>
      </c>
      <c r="E38" s="9" t="s">
        <v>238</v>
      </c>
      <c r="F38" s="9" t="s">
        <v>238</v>
      </c>
      <c r="G38" s="9" t="s">
        <v>238</v>
      </c>
      <c r="H38" s="9" t="s">
        <v>238</v>
      </c>
      <c r="I38" s="9" t="s">
        <v>238</v>
      </c>
      <c r="J38" s="9" t="s">
        <v>238</v>
      </c>
      <c r="K38" s="9" t="s">
        <v>238</v>
      </c>
      <c r="L38" s="9" t="s">
        <v>238</v>
      </c>
      <c r="M38" s="9" t="s">
        <v>238</v>
      </c>
      <c r="N38" s="9" t="s">
        <v>238</v>
      </c>
      <c r="O38" s="9" t="s">
        <v>238</v>
      </c>
      <c r="P38" s="9" t="s">
        <v>238</v>
      </c>
      <c r="Q38" s="9">
        <v>32.003367068383</v>
      </c>
      <c r="R38" s="9" t="s">
        <v>238</v>
      </c>
      <c r="S38" s="9" t="s">
        <v>238</v>
      </c>
      <c r="T38" s="9" t="s">
        <v>238</v>
      </c>
      <c r="U38" s="9" t="s">
        <v>238</v>
      </c>
      <c r="V38" s="9" t="s">
        <v>238</v>
      </c>
      <c r="W38" s="9" t="s">
        <v>238</v>
      </c>
      <c r="X38" s="9" t="s">
        <v>238</v>
      </c>
      <c r="Y38" s="9" t="s">
        <v>238</v>
      </c>
      <c r="Z38" s="9" t="s">
        <v>238</v>
      </c>
      <c r="AA38" s="9" t="s">
        <v>238</v>
      </c>
      <c r="AB38" s="9" t="s">
        <v>238</v>
      </c>
      <c r="AC38" s="9" t="s">
        <v>238</v>
      </c>
      <c r="AD38" s="31" t="s">
        <v>238</v>
      </c>
      <c r="AE38" s="9" t="s">
        <v>238</v>
      </c>
      <c r="AF38" s="9" t="s">
        <v>238</v>
      </c>
      <c r="AG38" s="9" t="s">
        <v>238</v>
      </c>
      <c r="AH38" s="9">
        <v>64.859913942891041</v>
      </c>
      <c r="AI38" s="31" t="s">
        <v>238</v>
      </c>
      <c r="AJ38" s="9" t="s">
        <v>238</v>
      </c>
      <c r="AK38" s="31" t="s">
        <v>238</v>
      </c>
      <c r="AL38" s="31" t="s">
        <v>238</v>
      </c>
      <c r="AM38" s="9" t="s">
        <v>238</v>
      </c>
      <c r="AN38" s="9" t="s">
        <v>238</v>
      </c>
      <c r="AO38" s="9">
        <v>20.696999999999999</v>
      </c>
      <c r="AP38" s="31" t="s">
        <v>238</v>
      </c>
    </row>
    <row r="39" spans="1:42" ht="15.6" x14ac:dyDescent="0.3">
      <c r="A39" s="28" t="s">
        <v>142</v>
      </c>
      <c r="B39" s="9" t="s">
        <v>238</v>
      </c>
      <c r="C39" s="9" t="s">
        <v>238</v>
      </c>
      <c r="D39" s="9" t="s">
        <v>238</v>
      </c>
      <c r="E39" s="9" t="s">
        <v>238</v>
      </c>
      <c r="F39" s="9" t="s">
        <v>238</v>
      </c>
      <c r="G39" s="9" t="s">
        <v>238</v>
      </c>
      <c r="H39" s="9" t="s">
        <v>238</v>
      </c>
      <c r="I39" s="9" t="s">
        <v>238</v>
      </c>
      <c r="J39" s="9" t="s">
        <v>238</v>
      </c>
      <c r="K39" s="9" t="s">
        <v>238</v>
      </c>
      <c r="L39" s="9" t="s">
        <v>238</v>
      </c>
      <c r="M39" s="9" t="s">
        <v>238</v>
      </c>
      <c r="N39" s="9" t="s">
        <v>238</v>
      </c>
      <c r="O39" s="9" t="s">
        <v>238</v>
      </c>
      <c r="P39" s="9" t="s">
        <v>238</v>
      </c>
      <c r="Q39" s="9" t="s">
        <v>238</v>
      </c>
      <c r="R39" s="9" t="s">
        <v>238</v>
      </c>
      <c r="S39" s="9" t="s">
        <v>238</v>
      </c>
      <c r="T39" s="9">
        <v>9.0689999999999991</v>
      </c>
      <c r="U39" s="9" t="s">
        <v>238</v>
      </c>
      <c r="V39" s="9" t="s">
        <v>238</v>
      </c>
      <c r="W39" s="9" t="s">
        <v>238</v>
      </c>
      <c r="X39" s="9" t="s">
        <v>238</v>
      </c>
      <c r="Y39" s="9" t="s">
        <v>238</v>
      </c>
      <c r="Z39" s="9" t="s">
        <v>238</v>
      </c>
      <c r="AA39" s="9" t="s">
        <v>238</v>
      </c>
      <c r="AB39" s="9" t="s">
        <v>238</v>
      </c>
      <c r="AC39" s="9" t="s">
        <v>238</v>
      </c>
      <c r="AD39" s="31" t="s">
        <v>238</v>
      </c>
      <c r="AE39" s="9" t="s">
        <v>238</v>
      </c>
      <c r="AF39" s="9" t="s">
        <v>238</v>
      </c>
      <c r="AG39" s="9" t="s">
        <v>238</v>
      </c>
      <c r="AH39" s="9">
        <v>34.19</v>
      </c>
      <c r="AI39" s="31" t="s">
        <v>238</v>
      </c>
      <c r="AJ39" s="9" t="s">
        <v>238</v>
      </c>
      <c r="AK39" s="31" t="s">
        <v>238</v>
      </c>
      <c r="AL39" s="31" t="s">
        <v>238</v>
      </c>
      <c r="AM39" s="9" t="s">
        <v>238</v>
      </c>
      <c r="AN39" s="9" t="s">
        <v>238</v>
      </c>
      <c r="AO39" s="9" t="s">
        <v>238</v>
      </c>
      <c r="AP39" s="31" t="s">
        <v>238</v>
      </c>
    </row>
    <row r="40" spans="1:42" ht="15.6" x14ac:dyDescent="0.3">
      <c r="A40" s="28" t="s">
        <v>143</v>
      </c>
      <c r="B40" s="9" t="s">
        <v>238</v>
      </c>
      <c r="C40" s="9" t="s">
        <v>238</v>
      </c>
      <c r="D40" s="9" t="s">
        <v>238</v>
      </c>
      <c r="E40" s="9" t="s">
        <v>238</v>
      </c>
      <c r="F40" s="9" t="s">
        <v>238</v>
      </c>
      <c r="G40" s="9" t="s">
        <v>238</v>
      </c>
      <c r="H40" s="9" t="s">
        <v>238</v>
      </c>
      <c r="I40" s="9" t="s">
        <v>238</v>
      </c>
      <c r="J40" s="9" t="s">
        <v>238</v>
      </c>
      <c r="K40" s="9" t="s">
        <v>238</v>
      </c>
      <c r="L40" s="9" t="s">
        <v>238</v>
      </c>
      <c r="M40" s="9" t="s">
        <v>238</v>
      </c>
      <c r="N40" s="9" t="s">
        <v>238</v>
      </c>
      <c r="O40" s="9" t="s">
        <v>238</v>
      </c>
      <c r="P40" s="9" t="s">
        <v>238</v>
      </c>
      <c r="Q40" s="9" t="s">
        <v>238</v>
      </c>
      <c r="R40" s="9" t="s">
        <v>238</v>
      </c>
      <c r="S40" s="9">
        <v>9.0689999999999991</v>
      </c>
      <c r="T40" s="9" t="s">
        <v>238</v>
      </c>
      <c r="U40" s="9" t="s">
        <v>238</v>
      </c>
      <c r="V40" s="9" t="s">
        <v>238</v>
      </c>
      <c r="W40" s="9">
        <v>54.977999999999994</v>
      </c>
      <c r="X40" s="9" t="s">
        <v>238</v>
      </c>
      <c r="Y40" s="9" t="s">
        <v>238</v>
      </c>
      <c r="Z40" s="9" t="s">
        <v>238</v>
      </c>
      <c r="AA40" s="9" t="s">
        <v>238</v>
      </c>
      <c r="AB40" s="9" t="s">
        <v>238</v>
      </c>
      <c r="AC40" s="9" t="s">
        <v>238</v>
      </c>
      <c r="AD40" s="31" t="s">
        <v>238</v>
      </c>
      <c r="AE40" s="9" t="s">
        <v>238</v>
      </c>
      <c r="AF40" s="9" t="s">
        <v>238</v>
      </c>
      <c r="AG40" s="9" t="s">
        <v>238</v>
      </c>
      <c r="AH40" s="9" t="s">
        <v>238</v>
      </c>
      <c r="AI40" s="31" t="s">
        <v>238</v>
      </c>
      <c r="AJ40" s="9" t="s">
        <v>238</v>
      </c>
      <c r="AK40" s="31" t="s">
        <v>238</v>
      </c>
      <c r="AL40" s="31" t="s">
        <v>238</v>
      </c>
      <c r="AM40" s="9" t="s">
        <v>238</v>
      </c>
      <c r="AN40" s="9" t="s">
        <v>238</v>
      </c>
      <c r="AO40" s="9" t="s">
        <v>238</v>
      </c>
      <c r="AP40" s="31" t="s">
        <v>238</v>
      </c>
    </row>
    <row r="41" spans="1:42" ht="15.6" x14ac:dyDescent="0.3">
      <c r="A41" s="28" t="s">
        <v>144</v>
      </c>
      <c r="B41" s="9" t="s">
        <v>238</v>
      </c>
      <c r="C41" s="9" t="s">
        <v>238</v>
      </c>
      <c r="D41" s="9" t="s">
        <v>238</v>
      </c>
      <c r="E41" s="9" t="s">
        <v>238</v>
      </c>
      <c r="F41" s="9" t="s">
        <v>238</v>
      </c>
      <c r="G41" s="9" t="s">
        <v>238</v>
      </c>
      <c r="H41" s="9" t="s">
        <v>238</v>
      </c>
      <c r="I41" s="9" t="s">
        <v>238</v>
      </c>
      <c r="J41" s="9" t="s">
        <v>238</v>
      </c>
      <c r="K41" s="9" t="s">
        <v>238</v>
      </c>
      <c r="L41" s="9" t="s">
        <v>238</v>
      </c>
      <c r="M41" s="9" t="s">
        <v>238</v>
      </c>
      <c r="N41" s="9" t="s">
        <v>238</v>
      </c>
      <c r="O41" s="9" t="s">
        <v>238</v>
      </c>
      <c r="P41" s="9" t="s">
        <v>238</v>
      </c>
      <c r="Q41" s="9" t="s">
        <v>238</v>
      </c>
      <c r="R41" s="9" t="s">
        <v>238</v>
      </c>
      <c r="S41" s="9" t="s">
        <v>238</v>
      </c>
      <c r="T41" s="9" t="s">
        <v>238</v>
      </c>
      <c r="U41" s="9" t="s">
        <v>238</v>
      </c>
      <c r="V41" s="9">
        <v>7.4349999999999996</v>
      </c>
      <c r="W41" s="9" t="s">
        <v>238</v>
      </c>
      <c r="X41" s="9" t="s">
        <v>238</v>
      </c>
      <c r="Y41" s="9" t="s">
        <v>238</v>
      </c>
      <c r="Z41" s="9" t="s">
        <v>238</v>
      </c>
      <c r="AA41" s="9" t="s">
        <v>238</v>
      </c>
      <c r="AB41" s="9" t="s">
        <v>238</v>
      </c>
      <c r="AC41" s="9" t="s">
        <v>238</v>
      </c>
      <c r="AD41" s="31">
        <v>9.5470000000000006</v>
      </c>
      <c r="AE41" s="9" t="s">
        <v>238</v>
      </c>
      <c r="AF41" s="9" t="s">
        <v>238</v>
      </c>
      <c r="AG41" s="9" t="s">
        <v>238</v>
      </c>
      <c r="AH41" s="9" t="s">
        <v>238</v>
      </c>
      <c r="AI41" s="31" t="s">
        <v>238</v>
      </c>
      <c r="AJ41" s="9" t="s">
        <v>238</v>
      </c>
      <c r="AK41" s="31">
        <v>22.666999999999998</v>
      </c>
      <c r="AL41" s="31" t="s">
        <v>238</v>
      </c>
      <c r="AM41" s="9" t="s">
        <v>238</v>
      </c>
      <c r="AN41" s="9" t="s">
        <v>238</v>
      </c>
      <c r="AO41" s="9" t="s">
        <v>238</v>
      </c>
      <c r="AP41" s="31" t="s">
        <v>238</v>
      </c>
    </row>
    <row r="42" spans="1:42" ht="15.6" x14ac:dyDescent="0.3">
      <c r="A42" s="28" t="s">
        <v>145</v>
      </c>
      <c r="B42" s="9" t="s">
        <v>238</v>
      </c>
      <c r="C42" s="9" t="s">
        <v>238</v>
      </c>
      <c r="D42" s="9" t="s">
        <v>238</v>
      </c>
      <c r="E42" s="9" t="s">
        <v>238</v>
      </c>
      <c r="F42" s="9" t="s">
        <v>238</v>
      </c>
      <c r="G42" s="9" t="s">
        <v>238</v>
      </c>
      <c r="H42" s="9" t="s">
        <v>238</v>
      </c>
      <c r="I42" s="9" t="s">
        <v>238</v>
      </c>
      <c r="J42" s="9" t="s">
        <v>238</v>
      </c>
      <c r="K42" s="9" t="s">
        <v>238</v>
      </c>
      <c r="L42" s="9" t="s">
        <v>238</v>
      </c>
      <c r="M42" s="9" t="s">
        <v>238</v>
      </c>
      <c r="N42" s="9" t="s">
        <v>238</v>
      </c>
      <c r="O42" s="9" t="s">
        <v>238</v>
      </c>
      <c r="P42" s="9" t="s">
        <v>238</v>
      </c>
      <c r="Q42" s="9" t="s">
        <v>238</v>
      </c>
      <c r="R42" s="9" t="s">
        <v>238</v>
      </c>
      <c r="S42" s="9" t="s">
        <v>238</v>
      </c>
      <c r="T42" s="9" t="s">
        <v>238</v>
      </c>
      <c r="U42" s="9">
        <v>7.4349999999999996</v>
      </c>
      <c r="V42" s="9" t="s">
        <v>238</v>
      </c>
      <c r="W42" s="9">
        <v>7.3900000000000006</v>
      </c>
      <c r="X42" s="9" t="s">
        <v>238</v>
      </c>
      <c r="Y42" s="9" t="s">
        <v>238</v>
      </c>
      <c r="Z42" s="9" t="s">
        <v>238</v>
      </c>
      <c r="AA42" s="9" t="s">
        <v>238</v>
      </c>
      <c r="AB42" s="9" t="s">
        <v>238</v>
      </c>
      <c r="AC42" s="9" t="s">
        <v>238</v>
      </c>
      <c r="AD42" s="31" t="s">
        <v>238</v>
      </c>
      <c r="AE42" s="9" t="s">
        <v>238</v>
      </c>
      <c r="AF42" s="9" t="s">
        <v>238</v>
      </c>
      <c r="AG42" s="9" t="s">
        <v>238</v>
      </c>
      <c r="AH42" s="9" t="s">
        <v>238</v>
      </c>
      <c r="AI42" s="31" t="s">
        <v>238</v>
      </c>
      <c r="AJ42" s="9" t="s">
        <v>238</v>
      </c>
      <c r="AK42" s="31" t="s">
        <v>238</v>
      </c>
      <c r="AL42" s="31" t="s">
        <v>238</v>
      </c>
      <c r="AM42" s="9" t="s">
        <v>238</v>
      </c>
      <c r="AN42" s="9" t="s">
        <v>238</v>
      </c>
      <c r="AO42" s="9" t="s">
        <v>238</v>
      </c>
      <c r="AP42" s="31" t="s">
        <v>238</v>
      </c>
    </row>
    <row r="43" spans="1:42" ht="15.6" x14ac:dyDescent="0.3">
      <c r="A43" s="28" t="s">
        <v>146</v>
      </c>
      <c r="B43" s="9" t="s">
        <v>238</v>
      </c>
      <c r="C43" s="9" t="s">
        <v>238</v>
      </c>
      <c r="D43" s="9" t="s">
        <v>238</v>
      </c>
      <c r="E43" s="9" t="s">
        <v>238</v>
      </c>
      <c r="F43" s="9" t="s">
        <v>238</v>
      </c>
      <c r="G43" s="9" t="s">
        <v>238</v>
      </c>
      <c r="H43" s="9" t="s">
        <v>238</v>
      </c>
      <c r="I43" s="9" t="s">
        <v>238</v>
      </c>
      <c r="J43" s="9" t="s">
        <v>238</v>
      </c>
      <c r="K43" s="9" t="s">
        <v>238</v>
      </c>
      <c r="L43" s="9" t="s">
        <v>238</v>
      </c>
      <c r="M43" s="9" t="s">
        <v>238</v>
      </c>
      <c r="N43" s="9" t="s">
        <v>238</v>
      </c>
      <c r="O43" s="9" t="s">
        <v>238</v>
      </c>
      <c r="P43" s="9" t="s">
        <v>238</v>
      </c>
      <c r="Q43" s="9" t="s">
        <v>238</v>
      </c>
      <c r="R43" s="9" t="s">
        <v>238</v>
      </c>
      <c r="S43" s="9" t="s">
        <v>238</v>
      </c>
      <c r="T43" s="9">
        <v>54.977999999999994</v>
      </c>
      <c r="U43" s="9" t="s">
        <v>238</v>
      </c>
      <c r="V43" s="9">
        <v>7.3900000000000006</v>
      </c>
      <c r="W43" s="9" t="s">
        <v>238</v>
      </c>
      <c r="X43" s="9">
        <v>28.763999999999999</v>
      </c>
      <c r="Y43" s="9" t="s">
        <v>238</v>
      </c>
      <c r="Z43" s="9" t="s">
        <v>238</v>
      </c>
      <c r="AA43" s="9" t="s">
        <v>238</v>
      </c>
      <c r="AB43" s="9" t="s">
        <v>238</v>
      </c>
      <c r="AC43" s="9" t="s">
        <v>238</v>
      </c>
      <c r="AD43" s="31" t="s">
        <v>238</v>
      </c>
      <c r="AE43" s="9" t="s">
        <v>238</v>
      </c>
      <c r="AF43" s="9" t="s">
        <v>238</v>
      </c>
      <c r="AG43" s="9">
        <v>38.808</v>
      </c>
      <c r="AH43" s="9" t="s">
        <v>238</v>
      </c>
      <c r="AI43" s="31" t="s">
        <v>238</v>
      </c>
      <c r="AJ43" s="9" t="s">
        <v>238</v>
      </c>
      <c r="AK43" s="31" t="s">
        <v>238</v>
      </c>
      <c r="AL43" s="31" t="s">
        <v>238</v>
      </c>
      <c r="AM43" s="9" t="s">
        <v>238</v>
      </c>
      <c r="AN43" s="9" t="s">
        <v>238</v>
      </c>
      <c r="AO43" s="9" t="s">
        <v>238</v>
      </c>
      <c r="AP43" s="31" t="s">
        <v>238</v>
      </c>
    </row>
    <row r="44" spans="1:42" ht="15.6" x14ac:dyDescent="0.3">
      <c r="A44" s="28" t="s">
        <v>147</v>
      </c>
      <c r="B44" s="9" t="s">
        <v>238</v>
      </c>
      <c r="C44" s="9" t="s">
        <v>238</v>
      </c>
      <c r="D44" s="9" t="s">
        <v>238</v>
      </c>
      <c r="E44" s="9" t="s">
        <v>238</v>
      </c>
      <c r="F44" s="9" t="s">
        <v>238</v>
      </c>
      <c r="G44" s="9" t="s">
        <v>238</v>
      </c>
      <c r="H44" s="9" t="s">
        <v>238</v>
      </c>
      <c r="I44" s="9" t="s">
        <v>238</v>
      </c>
      <c r="J44" s="9" t="s">
        <v>238</v>
      </c>
      <c r="K44" s="9" t="s">
        <v>238</v>
      </c>
      <c r="L44" s="9" t="s">
        <v>238</v>
      </c>
      <c r="M44" s="9" t="s">
        <v>238</v>
      </c>
      <c r="N44" s="9" t="s">
        <v>238</v>
      </c>
      <c r="O44" s="9" t="s">
        <v>238</v>
      </c>
      <c r="P44" s="9" t="s">
        <v>238</v>
      </c>
      <c r="Q44" s="9" t="s">
        <v>238</v>
      </c>
      <c r="R44" s="9" t="s">
        <v>238</v>
      </c>
      <c r="S44" s="9" t="s">
        <v>238</v>
      </c>
      <c r="T44" s="9" t="s">
        <v>238</v>
      </c>
      <c r="U44" s="9" t="s">
        <v>238</v>
      </c>
      <c r="V44" s="9" t="s">
        <v>238</v>
      </c>
      <c r="W44" s="9">
        <v>28.763999999999999</v>
      </c>
      <c r="X44" s="9" t="s">
        <v>238</v>
      </c>
      <c r="Y44" s="9">
        <v>28.606999999999999</v>
      </c>
      <c r="Z44" s="9" t="s">
        <v>238</v>
      </c>
      <c r="AA44" s="9" t="s">
        <v>238</v>
      </c>
      <c r="AB44" s="9" t="s">
        <v>238</v>
      </c>
      <c r="AC44" s="9" t="s">
        <v>238</v>
      </c>
      <c r="AD44" s="31" t="s">
        <v>238</v>
      </c>
      <c r="AE44" s="9" t="s">
        <v>238</v>
      </c>
      <c r="AF44" s="9" t="s">
        <v>238</v>
      </c>
      <c r="AG44" s="9" t="s">
        <v>238</v>
      </c>
      <c r="AH44" s="9" t="s">
        <v>238</v>
      </c>
      <c r="AI44" s="31" t="s">
        <v>238</v>
      </c>
      <c r="AJ44" s="9" t="s">
        <v>238</v>
      </c>
      <c r="AK44" s="31" t="s">
        <v>238</v>
      </c>
      <c r="AL44" s="31" t="s">
        <v>238</v>
      </c>
      <c r="AM44" s="9" t="s">
        <v>238</v>
      </c>
      <c r="AN44" s="9" t="s">
        <v>238</v>
      </c>
      <c r="AO44" s="9" t="s">
        <v>238</v>
      </c>
      <c r="AP44" s="31">
        <v>22.094999999999999</v>
      </c>
    </row>
    <row r="45" spans="1:42" ht="15.6" x14ac:dyDescent="0.3">
      <c r="A45" s="28" t="s">
        <v>148</v>
      </c>
      <c r="B45" s="9" t="s">
        <v>238</v>
      </c>
      <c r="C45" s="9" t="s">
        <v>238</v>
      </c>
      <c r="D45" s="9" t="s">
        <v>238</v>
      </c>
      <c r="E45" s="9" t="s">
        <v>238</v>
      </c>
      <c r="F45" s="9" t="s">
        <v>238</v>
      </c>
      <c r="G45" s="9" t="s">
        <v>238</v>
      </c>
      <c r="H45" s="9" t="s">
        <v>238</v>
      </c>
      <c r="I45" s="9" t="s">
        <v>238</v>
      </c>
      <c r="J45" s="9" t="s">
        <v>238</v>
      </c>
      <c r="K45" s="9" t="s">
        <v>238</v>
      </c>
      <c r="L45" s="9" t="s">
        <v>238</v>
      </c>
      <c r="M45" s="9" t="s">
        <v>238</v>
      </c>
      <c r="N45" s="9" t="s">
        <v>238</v>
      </c>
      <c r="O45" s="9" t="s">
        <v>238</v>
      </c>
      <c r="P45" s="9" t="s">
        <v>238</v>
      </c>
      <c r="Q45" s="9" t="s">
        <v>238</v>
      </c>
      <c r="R45" s="9" t="s">
        <v>238</v>
      </c>
      <c r="S45" s="9" t="s">
        <v>238</v>
      </c>
      <c r="T45" s="9" t="s">
        <v>238</v>
      </c>
      <c r="U45" s="9" t="s">
        <v>238</v>
      </c>
      <c r="V45" s="9" t="s">
        <v>238</v>
      </c>
      <c r="W45" s="9" t="s">
        <v>238</v>
      </c>
      <c r="X45" s="9">
        <v>28.606999999999999</v>
      </c>
      <c r="Y45" s="9" t="s">
        <v>238</v>
      </c>
      <c r="Z45" s="9">
        <v>12.731</v>
      </c>
      <c r="AA45" s="9" t="s">
        <v>238</v>
      </c>
      <c r="AB45" s="9" t="s">
        <v>238</v>
      </c>
      <c r="AC45" s="9" t="s">
        <v>238</v>
      </c>
      <c r="AD45" s="31" t="s">
        <v>238</v>
      </c>
      <c r="AE45" s="9" t="s">
        <v>238</v>
      </c>
      <c r="AF45" s="9" t="s">
        <v>238</v>
      </c>
      <c r="AG45" s="9" t="s">
        <v>238</v>
      </c>
      <c r="AH45" s="9" t="s">
        <v>238</v>
      </c>
      <c r="AI45" s="31" t="s">
        <v>238</v>
      </c>
      <c r="AJ45" s="9" t="s">
        <v>238</v>
      </c>
      <c r="AK45" s="31" t="s">
        <v>238</v>
      </c>
      <c r="AL45" s="31" t="s">
        <v>238</v>
      </c>
      <c r="AM45" s="9" t="s">
        <v>238</v>
      </c>
      <c r="AN45" s="9" t="s">
        <v>238</v>
      </c>
      <c r="AO45" s="9" t="s">
        <v>238</v>
      </c>
      <c r="AP45" s="31" t="s">
        <v>238</v>
      </c>
    </row>
    <row r="46" spans="1:42" ht="15.6" x14ac:dyDescent="0.3">
      <c r="A46" s="28" t="s">
        <v>149</v>
      </c>
      <c r="B46" s="9" t="s">
        <v>238</v>
      </c>
      <c r="C46" s="9" t="s">
        <v>238</v>
      </c>
      <c r="D46" s="9" t="s">
        <v>238</v>
      </c>
      <c r="E46" s="9" t="s">
        <v>238</v>
      </c>
      <c r="F46" s="9" t="s">
        <v>238</v>
      </c>
      <c r="G46" s="9" t="s">
        <v>238</v>
      </c>
      <c r="H46" s="9" t="s">
        <v>238</v>
      </c>
      <c r="I46" s="9" t="s">
        <v>238</v>
      </c>
      <c r="J46" s="9" t="s">
        <v>238</v>
      </c>
      <c r="K46" s="9" t="s">
        <v>238</v>
      </c>
      <c r="L46" s="9" t="s">
        <v>238</v>
      </c>
      <c r="M46" s="9" t="s">
        <v>238</v>
      </c>
      <c r="N46" s="9" t="s">
        <v>238</v>
      </c>
      <c r="O46" s="9" t="s">
        <v>238</v>
      </c>
      <c r="P46" s="9" t="s">
        <v>238</v>
      </c>
      <c r="Q46" s="9" t="s">
        <v>238</v>
      </c>
      <c r="R46" s="9" t="s">
        <v>238</v>
      </c>
      <c r="S46" s="9" t="s">
        <v>238</v>
      </c>
      <c r="T46" s="9" t="s">
        <v>238</v>
      </c>
      <c r="U46" s="9" t="s">
        <v>238</v>
      </c>
      <c r="V46" s="9" t="s">
        <v>238</v>
      </c>
      <c r="W46" s="9" t="s">
        <v>238</v>
      </c>
      <c r="X46" s="9" t="s">
        <v>238</v>
      </c>
      <c r="Y46" s="9">
        <v>12.731</v>
      </c>
      <c r="Z46" s="9" t="s">
        <v>238</v>
      </c>
      <c r="AA46" s="9">
        <v>15.840999999999999</v>
      </c>
      <c r="AB46" s="9" t="s">
        <v>238</v>
      </c>
      <c r="AC46" s="9" t="s">
        <v>238</v>
      </c>
      <c r="AD46" s="31" t="s">
        <v>238</v>
      </c>
      <c r="AE46" s="9" t="s">
        <v>238</v>
      </c>
      <c r="AF46" s="9" t="s">
        <v>238</v>
      </c>
      <c r="AG46" s="9" t="s">
        <v>238</v>
      </c>
      <c r="AH46" s="9" t="s">
        <v>238</v>
      </c>
      <c r="AI46" s="31" t="s">
        <v>238</v>
      </c>
      <c r="AJ46" s="9" t="s">
        <v>238</v>
      </c>
      <c r="AK46" s="31" t="s">
        <v>238</v>
      </c>
      <c r="AL46" s="31" t="s">
        <v>238</v>
      </c>
      <c r="AM46" s="9" t="s">
        <v>238</v>
      </c>
      <c r="AN46" s="9" t="s">
        <v>238</v>
      </c>
      <c r="AO46" s="9" t="s">
        <v>238</v>
      </c>
      <c r="AP46" s="31" t="s">
        <v>238</v>
      </c>
    </row>
    <row r="47" spans="1:42" ht="15.6" x14ac:dyDescent="0.3">
      <c r="A47" s="28" t="s">
        <v>150</v>
      </c>
      <c r="B47" s="9" t="s">
        <v>238</v>
      </c>
      <c r="C47" s="9" t="s">
        <v>238</v>
      </c>
      <c r="D47" s="9" t="s">
        <v>238</v>
      </c>
      <c r="E47" s="9" t="s">
        <v>238</v>
      </c>
      <c r="F47" s="9" t="s">
        <v>238</v>
      </c>
      <c r="G47" s="9" t="s">
        <v>238</v>
      </c>
      <c r="H47" s="9" t="s">
        <v>238</v>
      </c>
      <c r="I47" s="9" t="s">
        <v>238</v>
      </c>
      <c r="J47" s="9" t="s">
        <v>238</v>
      </c>
      <c r="K47" s="9" t="s">
        <v>238</v>
      </c>
      <c r="L47" s="9" t="s">
        <v>238</v>
      </c>
      <c r="M47" s="9" t="s">
        <v>238</v>
      </c>
      <c r="N47" s="9" t="s">
        <v>238</v>
      </c>
      <c r="O47" s="9" t="s">
        <v>238</v>
      </c>
      <c r="P47" s="9" t="s">
        <v>238</v>
      </c>
      <c r="Q47" s="9" t="s">
        <v>238</v>
      </c>
      <c r="R47" s="9" t="s">
        <v>238</v>
      </c>
      <c r="S47" s="9" t="s">
        <v>238</v>
      </c>
      <c r="T47" s="9" t="s">
        <v>238</v>
      </c>
      <c r="U47" s="9" t="s">
        <v>238</v>
      </c>
      <c r="V47" s="9" t="s">
        <v>238</v>
      </c>
      <c r="W47" s="9" t="s">
        <v>238</v>
      </c>
      <c r="X47" s="9" t="s">
        <v>238</v>
      </c>
      <c r="Y47" s="9" t="s">
        <v>238</v>
      </c>
      <c r="Z47" s="9">
        <v>15.840999999999999</v>
      </c>
      <c r="AA47" s="9" t="s">
        <v>238</v>
      </c>
      <c r="AB47" s="9">
        <v>16.506</v>
      </c>
      <c r="AC47" s="9">
        <v>17.848000000000003</v>
      </c>
      <c r="AD47" s="31" t="s">
        <v>238</v>
      </c>
      <c r="AE47" s="9" t="s">
        <v>238</v>
      </c>
      <c r="AF47" s="9" t="s">
        <v>238</v>
      </c>
      <c r="AG47" s="9" t="s">
        <v>238</v>
      </c>
      <c r="AH47" s="9" t="s">
        <v>238</v>
      </c>
      <c r="AI47" s="31" t="s">
        <v>238</v>
      </c>
      <c r="AJ47" s="9" t="s">
        <v>238</v>
      </c>
      <c r="AK47" s="31" t="s">
        <v>238</v>
      </c>
      <c r="AL47" s="31" t="s">
        <v>238</v>
      </c>
      <c r="AM47" s="9" t="s">
        <v>238</v>
      </c>
      <c r="AN47" s="9" t="s">
        <v>238</v>
      </c>
      <c r="AO47" s="9" t="s">
        <v>238</v>
      </c>
      <c r="AP47" s="31" t="s">
        <v>238</v>
      </c>
    </row>
    <row r="48" spans="1:42" ht="15.6" x14ac:dyDescent="0.3">
      <c r="A48" s="28" t="s">
        <v>151</v>
      </c>
      <c r="B48" s="9" t="s">
        <v>238</v>
      </c>
      <c r="C48" s="9" t="s">
        <v>238</v>
      </c>
      <c r="D48" s="9" t="s">
        <v>238</v>
      </c>
      <c r="E48" s="9" t="s">
        <v>238</v>
      </c>
      <c r="F48" s="9" t="s">
        <v>238</v>
      </c>
      <c r="G48" s="9" t="s">
        <v>238</v>
      </c>
      <c r="H48" s="9" t="s">
        <v>238</v>
      </c>
      <c r="I48" s="9" t="s">
        <v>238</v>
      </c>
      <c r="J48" s="9" t="s">
        <v>238</v>
      </c>
      <c r="K48" s="9" t="s">
        <v>238</v>
      </c>
      <c r="L48" s="9" t="s">
        <v>238</v>
      </c>
      <c r="M48" s="9" t="s">
        <v>238</v>
      </c>
      <c r="N48" s="9" t="s">
        <v>238</v>
      </c>
      <c r="O48" s="9" t="s">
        <v>238</v>
      </c>
      <c r="P48" s="9" t="s">
        <v>238</v>
      </c>
      <c r="Q48" s="9" t="s">
        <v>238</v>
      </c>
      <c r="R48" s="9" t="s">
        <v>238</v>
      </c>
      <c r="S48" s="9" t="s">
        <v>238</v>
      </c>
      <c r="T48" s="9" t="s">
        <v>238</v>
      </c>
      <c r="U48" s="9" t="s">
        <v>238</v>
      </c>
      <c r="V48" s="9" t="s">
        <v>238</v>
      </c>
      <c r="W48" s="9" t="s">
        <v>238</v>
      </c>
      <c r="X48" s="9" t="s">
        <v>238</v>
      </c>
      <c r="Y48" s="9" t="s">
        <v>238</v>
      </c>
      <c r="Z48" s="9" t="s">
        <v>238</v>
      </c>
      <c r="AA48" s="9">
        <v>16.506</v>
      </c>
      <c r="AB48" s="9" t="s">
        <v>238</v>
      </c>
      <c r="AC48" s="9" t="s">
        <v>238</v>
      </c>
      <c r="AD48" s="31" t="s">
        <v>238</v>
      </c>
      <c r="AE48" s="9" t="s">
        <v>238</v>
      </c>
      <c r="AF48" s="9" t="s">
        <v>238</v>
      </c>
      <c r="AG48" s="9" t="s">
        <v>238</v>
      </c>
      <c r="AH48" s="9" t="s">
        <v>238</v>
      </c>
      <c r="AI48" s="31" t="s">
        <v>238</v>
      </c>
      <c r="AJ48" s="9" t="s">
        <v>238</v>
      </c>
      <c r="AK48" s="31" t="s">
        <v>238</v>
      </c>
      <c r="AL48" s="31" t="s">
        <v>238</v>
      </c>
      <c r="AM48" s="9" t="s">
        <v>238</v>
      </c>
      <c r="AN48" s="9" t="s">
        <v>238</v>
      </c>
      <c r="AO48" s="9" t="s">
        <v>238</v>
      </c>
      <c r="AP48" s="31" t="s">
        <v>238</v>
      </c>
    </row>
    <row r="49" spans="1:42" ht="15.6" x14ac:dyDescent="0.3">
      <c r="A49" s="28" t="s">
        <v>152</v>
      </c>
      <c r="B49" s="9" t="s">
        <v>238</v>
      </c>
      <c r="C49" s="9" t="s">
        <v>238</v>
      </c>
      <c r="D49" s="9" t="s">
        <v>238</v>
      </c>
      <c r="E49" s="9" t="s">
        <v>238</v>
      </c>
      <c r="F49" s="9" t="s">
        <v>238</v>
      </c>
      <c r="G49" s="9" t="s">
        <v>238</v>
      </c>
      <c r="H49" s="9" t="s">
        <v>238</v>
      </c>
      <c r="I49" s="9" t="s">
        <v>238</v>
      </c>
      <c r="J49" s="9" t="s">
        <v>238</v>
      </c>
      <c r="K49" s="9" t="s">
        <v>238</v>
      </c>
      <c r="L49" s="9" t="s">
        <v>238</v>
      </c>
      <c r="M49" s="9" t="s">
        <v>238</v>
      </c>
      <c r="N49" s="9" t="s">
        <v>238</v>
      </c>
      <c r="O49" s="9" t="s">
        <v>238</v>
      </c>
      <c r="P49" s="9" t="s">
        <v>238</v>
      </c>
      <c r="Q49" s="9" t="s">
        <v>238</v>
      </c>
      <c r="R49" s="9" t="s">
        <v>238</v>
      </c>
      <c r="S49" s="9" t="s">
        <v>238</v>
      </c>
      <c r="T49" s="9" t="s">
        <v>238</v>
      </c>
      <c r="U49" s="9" t="s">
        <v>238</v>
      </c>
      <c r="V49" s="9" t="s">
        <v>238</v>
      </c>
      <c r="W49" s="9" t="s">
        <v>238</v>
      </c>
      <c r="X49" s="9" t="s">
        <v>238</v>
      </c>
      <c r="Y49" s="9" t="s">
        <v>238</v>
      </c>
      <c r="Z49" s="9" t="s">
        <v>238</v>
      </c>
      <c r="AA49" s="9">
        <v>17.848000000000003</v>
      </c>
      <c r="AB49" s="9" t="s">
        <v>238</v>
      </c>
      <c r="AC49" s="9" t="s">
        <v>238</v>
      </c>
      <c r="AD49" s="31" t="s">
        <v>238</v>
      </c>
      <c r="AE49" s="9" t="s">
        <v>238</v>
      </c>
      <c r="AF49" s="9" t="s">
        <v>238</v>
      </c>
      <c r="AG49" s="9" t="s">
        <v>238</v>
      </c>
      <c r="AH49" s="9" t="s">
        <v>238</v>
      </c>
      <c r="AI49" s="31">
        <v>22.458000000000002</v>
      </c>
      <c r="AJ49" s="9" t="s">
        <v>238</v>
      </c>
      <c r="AK49" s="31" t="s">
        <v>238</v>
      </c>
      <c r="AL49" s="31" t="s">
        <v>238</v>
      </c>
      <c r="AM49" s="9" t="s">
        <v>238</v>
      </c>
      <c r="AN49" s="9" t="s">
        <v>238</v>
      </c>
      <c r="AO49" s="9" t="s">
        <v>238</v>
      </c>
      <c r="AP49" s="31" t="s">
        <v>238</v>
      </c>
    </row>
    <row r="50" spans="1:42" ht="16.2" thickBot="1" x14ac:dyDescent="0.35">
      <c r="A50" s="29" t="s">
        <v>153</v>
      </c>
      <c r="B50" s="10" t="s">
        <v>238</v>
      </c>
      <c r="C50" s="10" t="s">
        <v>238</v>
      </c>
      <c r="D50" s="10" t="s">
        <v>238</v>
      </c>
      <c r="E50" s="10" t="s">
        <v>238</v>
      </c>
      <c r="F50" s="10" t="s">
        <v>238</v>
      </c>
      <c r="G50" s="10" t="s">
        <v>238</v>
      </c>
      <c r="H50" s="10" t="s">
        <v>238</v>
      </c>
      <c r="I50" s="10" t="s">
        <v>238</v>
      </c>
      <c r="J50" s="10" t="s">
        <v>238</v>
      </c>
      <c r="K50" s="10" t="s">
        <v>238</v>
      </c>
      <c r="L50" s="10" t="s">
        <v>238</v>
      </c>
      <c r="M50" s="10" t="s">
        <v>238</v>
      </c>
      <c r="N50" s="10" t="s">
        <v>238</v>
      </c>
      <c r="O50" s="10">
        <v>13.959</v>
      </c>
      <c r="P50" s="10">
        <v>7.1440000000000001</v>
      </c>
      <c r="Q50" s="10" t="s">
        <v>238</v>
      </c>
      <c r="R50" s="10" t="s">
        <v>238</v>
      </c>
      <c r="S50" s="10" t="s">
        <v>238</v>
      </c>
      <c r="T50" s="10" t="s">
        <v>238</v>
      </c>
      <c r="U50" s="10">
        <v>9.5470000000000006</v>
      </c>
      <c r="V50" s="10" t="s">
        <v>238</v>
      </c>
      <c r="W50" s="10" t="s">
        <v>238</v>
      </c>
      <c r="X50" s="10" t="s">
        <v>238</v>
      </c>
      <c r="Y50" s="10" t="s">
        <v>238</v>
      </c>
      <c r="Z50" s="10" t="s">
        <v>238</v>
      </c>
      <c r="AA50" s="10" t="s">
        <v>238</v>
      </c>
      <c r="AB50" s="10" t="s">
        <v>238</v>
      </c>
      <c r="AC50" s="10" t="s">
        <v>238</v>
      </c>
      <c r="AD50" s="11" t="s">
        <v>238</v>
      </c>
      <c r="AE50" s="10" t="s">
        <v>238</v>
      </c>
      <c r="AF50" s="10" t="s">
        <v>238</v>
      </c>
      <c r="AG50" s="10" t="s">
        <v>238</v>
      </c>
      <c r="AH50" s="10" t="s">
        <v>238</v>
      </c>
      <c r="AI50" s="11" t="s">
        <v>238</v>
      </c>
      <c r="AJ50" s="10" t="s">
        <v>238</v>
      </c>
      <c r="AK50" s="11" t="s">
        <v>238</v>
      </c>
      <c r="AL50" s="11" t="s">
        <v>238</v>
      </c>
      <c r="AM50" s="10" t="s">
        <v>238</v>
      </c>
      <c r="AN50" s="10" t="s">
        <v>238</v>
      </c>
      <c r="AO50" s="10" t="s">
        <v>238</v>
      </c>
      <c r="AP50" s="11" t="s">
        <v>238</v>
      </c>
    </row>
    <row r="51" spans="1:42" ht="16.2" thickBot="1" x14ac:dyDescent="0.35">
      <c r="A51" s="29" t="s">
        <v>78</v>
      </c>
      <c r="B51" s="10" t="s">
        <v>238</v>
      </c>
      <c r="C51" s="10" t="s">
        <v>238</v>
      </c>
      <c r="D51" s="10" t="s">
        <v>238</v>
      </c>
      <c r="E51" s="10" t="s">
        <v>238</v>
      </c>
      <c r="F51" s="10" t="s">
        <v>238</v>
      </c>
      <c r="G51" s="10" t="s">
        <v>238</v>
      </c>
      <c r="H51" s="10" t="s">
        <v>238</v>
      </c>
      <c r="I51" s="10" t="s">
        <v>238</v>
      </c>
      <c r="J51" s="10" t="s">
        <v>238</v>
      </c>
      <c r="K51" s="10" t="s">
        <v>238</v>
      </c>
      <c r="L51" s="10" t="s">
        <v>238</v>
      </c>
      <c r="M51" s="10">
        <v>10.85</v>
      </c>
      <c r="N51" s="10" t="s">
        <v>238</v>
      </c>
      <c r="O51" s="10" t="s">
        <v>238</v>
      </c>
      <c r="P51" s="10" t="s">
        <v>238</v>
      </c>
      <c r="Q51" s="10" t="s">
        <v>238</v>
      </c>
      <c r="R51" s="10" t="s">
        <v>238</v>
      </c>
      <c r="S51" s="10" t="s">
        <v>238</v>
      </c>
      <c r="T51" s="10" t="s">
        <v>238</v>
      </c>
      <c r="U51" s="10" t="s">
        <v>238</v>
      </c>
      <c r="V51" s="10" t="s">
        <v>238</v>
      </c>
      <c r="W51" s="10" t="s">
        <v>238</v>
      </c>
      <c r="X51" s="10" t="s">
        <v>238</v>
      </c>
      <c r="Y51" s="10" t="s">
        <v>238</v>
      </c>
      <c r="Z51" s="10" t="s">
        <v>238</v>
      </c>
      <c r="AA51" s="10" t="s">
        <v>238</v>
      </c>
      <c r="AB51" s="10" t="s">
        <v>238</v>
      </c>
      <c r="AC51" s="10" t="s">
        <v>238</v>
      </c>
      <c r="AD51" s="11" t="s">
        <v>238</v>
      </c>
      <c r="AE51" s="10" t="s">
        <v>238</v>
      </c>
      <c r="AF51" s="10" t="s">
        <v>238</v>
      </c>
      <c r="AG51" s="10" t="s">
        <v>238</v>
      </c>
      <c r="AH51" s="10" t="s">
        <v>238</v>
      </c>
      <c r="AI51" s="11" t="s">
        <v>238</v>
      </c>
      <c r="AJ51" s="10" t="s">
        <v>238</v>
      </c>
      <c r="AK51" s="11" t="s">
        <v>238</v>
      </c>
      <c r="AL51" s="11" t="s">
        <v>238</v>
      </c>
      <c r="AM51" s="10" t="s">
        <v>238</v>
      </c>
      <c r="AN51" s="10" t="s">
        <v>238</v>
      </c>
      <c r="AO51" s="10" t="s">
        <v>238</v>
      </c>
      <c r="AP51" s="11" t="s">
        <v>238</v>
      </c>
    </row>
    <row r="52" spans="1:42" ht="15.6" x14ac:dyDescent="0.3">
      <c r="A52" s="28" t="s">
        <v>66</v>
      </c>
      <c r="B52" s="9" t="s">
        <v>238</v>
      </c>
      <c r="C52" s="9" t="s">
        <v>238</v>
      </c>
      <c r="D52" s="9" t="s">
        <v>238</v>
      </c>
      <c r="E52" s="9" t="s">
        <v>238</v>
      </c>
      <c r="F52" s="9" t="s">
        <v>238</v>
      </c>
      <c r="G52" s="9" t="s">
        <v>238</v>
      </c>
      <c r="H52" s="9" t="s">
        <v>238</v>
      </c>
      <c r="I52" s="9" t="s">
        <v>238</v>
      </c>
      <c r="J52" s="9" t="s">
        <v>238</v>
      </c>
      <c r="K52" s="9" t="s">
        <v>238</v>
      </c>
      <c r="L52" s="9" t="s">
        <v>238</v>
      </c>
      <c r="M52" s="9" t="s">
        <v>238</v>
      </c>
      <c r="N52" s="9" t="s">
        <v>238</v>
      </c>
      <c r="O52" s="9" t="s">
        <v>238</v>
      </c>
      <c r="P52" s="9" t="s">
        <v>238</v>
      </c>
      <c r="Q52" s="9" t="s">
        <v>238</v>
      </c>
      <c r="R52" s="9" t="s">
        <v>238</v>
      </c>
      <c r="S52" s="9" t="s">
        <v>238</v>
      </c>
      <c r="T52" s="9" t="s">
        <v>238</v>
      </c>
      <c r="U52" s="9" t="s">
        <v>238</v>
      </c>
      <c r="V52" s="9" t="s">
        <v>238</v>
      </c>
      <c r="W52" s="9" t="s">
        <v>238</v>
      </c>
      <c r="X52" s="9" t="s">
        <v>238</v>
      </c>
      <c r="Y52" s="9" t="s">
        <v>238</v>
      </c>
      <c r="Z52" s="9" t="s">
        <v>238</v>
      </c>
      <c r="AA52" s="9" t="s">
        <v>238</v>
      </c>
      <c r="AB52" s="9" t="s">
        <v>238</v>
      </c>
      <c r="AC52" s="9" t="s">
        <v>238</v>
      </c>
      <c r="AD52" s="31" t="s">
        <v>238</v>
      </c>
      <c r="AE52" s="9" t="s">
        <v>238</v>
      </c>
      <c r="AF52" s="9" t="s">
        <v>238</v>
      </c>
      <c r="AG52" s="9" t="s">
        <v>238</v>
      </c>
      <c r="AH52" s="9" t="s">
        <v>238</v>
      </c>
      <c r="AI52" s="31" t="s">
        <v>238</v>
      </c>
      <c r="AJ52" s="9" t="s">
        <v>238</v>
      </c>
      <c r="AK52" s="31" t="s">
        <v>238</v>
      </c>
      <c r="AL52" s="31" t="s">
        <v>238</v>
      </c>
      <c r="AM52" s="9">
        <v>26</v>
      </c>
      <c r="AN52" s="9" t="s">
        <v>238</v>
      </c>
      <c r="AO52" s="9" t="s">
        <v>238</v>
      </c>
      <c r="AP52" s="31" t="s">
        <v>238</v>
      </c>
    </row>
    <row r="53" spans="1:42" ht="15.6" x14ac:dyDescent="0.3">
      <c r="A53" s="28" t="s">
        <v>67</v>
      </c>
      <c r="B53" s="9" t="s">
        <v>238</v>
      </c>
      <c r="C53" s="9" t="s">
        <v>238</v>
      </c>
      <c r="D53" s="9" t="s">
        <v>238</v>
      </c>
      <c r="E53" s="9" t="s">
        <v>238</v>
      </c>
      <c r="F53" s="9" t="s">
        <v>238</v>
      </c>
      <c r="G53" s="9" t="s">
        <v>238</v>
      </c>
      <c r="H53" s="9" t="s">
        <v>238</v>
      </c>
      <c r="I53" s="9" t="s">
        <v>238</v>
      </c>
      <c r="J53" s="9" t="s">
        <v>238</v>
      </c>
      <c r="K53" s="9" t="s">
        <v>238</v>
      </c>
      <c r="L53" s="9" t="s">
        <v>238</v>
      </c>
      <c r="M53" s="9" t="s">
        <v>238</v>
      </c>
      <c r="N53" s="9" t="s">
        <v>238</v>
      </c>
      <c r="O53" s="9" t="s">
        <v>238</v>
      </c>
      <c r="P53" s="9" t="s">
        <v>238</v>
      </c>
      <c r="Q53" s="9" t="s">
        <v>238</v>
      </c>
      <c r="R53" s="9" t="s">
        <v>238</v>
      </c>
      <c r="S53" s="9" t="s">
        <v>238</v>
      </c>
      <c r="T53" s="9" t="s">
        <v>238</v>
      </c>
      <c r="U53" s="9" t="s">
        <v>238</v>
      </c>
      <c r="V53" s="9" t="s">
        <v>238</v>
      </c>
      <c r="W53" s="9" t="s">
        <v>238</v>
      </c>
      <c r="X53" s="9" t="s">
        <v>238</v>
      </c>
      <c r="Y53" s="9" t="s">
        <v>238</v>
      </c>
      <c r="Z53" s="9" t="s">
        <v>238</v>
      </c>
      <c r="AA53" s="9" t="s">
        <v>238</v>
      </c>
      <c r="AB53" s="9" t="s">
        <v>238</v>
      </c>
      <c r="AC53" s="9" t="s">
        <v>238</v>
      </c>
      <c r="AD53" s="31" t="s">
        <v>238</v>
      </c>
      <c r="AE53" s="9" t="s">
        <v>238</v>
      </c>
      <c r="AF53" s="9" t="s">
        <v>238</v>
      </c>
      <c r="AG53" s="9" t="s">
        <v>238</v>
      </c>
      <c r="AH53" s="9" t="s">
        <v>238</v>
      </c>
      <c r="AI53" s="31" t="s">
        <v>238</v>
      </c>
      <c r="AJ53" s="9" t="s">
        <v>238</v>
      </c>
      <c r="AK53" s="31" t="s">
        <v>238</v>
      </c>
      <c r="AL53" s="31" t="s">
        <v>238</v>
      </c>
      <c r="AM53" s="9">
        <v>27</v>
      </c>
      <c r="AN53" s="9" t="s">
        <v>238</v>
      </c>
      <c r="AO53" s="9" t="s">
        <v>238</v>
      </c>
      <c r="AP53" s="31" t="s">
        <v>238</v>
      </c>
    </row>
    <row r="54" spans="1:42" ht="15.6" x14ac:dyDescent="0.3">
      <c r="A54" s="28" t="s">
        <v>124</v>
      </c>
      <c r="B54" s="9" t="s">
        <v>238</v>
      </c>
      <c r="C54" s="9" t="s">
        <v>238</v>
      </c>
      <c r="D54" s="9" t="s">
        <v>238</v>
      </c>
      <c r="E54" s="9" t="s">
        <v>238</v>
      </c>
      <c r="F54" s="9" t="s">
        <v>238</v>
      </c>
      <c r="G54" s="9" t="s">
        <v>238</v>
      </c>
      <c r="H54" s="9" t="s">
        <v>238</v>
      </c>
      <c r="I54" s="9" t="s">
        <v>238</v>
      </c>
      <c r="J54" s="9" t="s">
        <v>238</v>
      </c>
      <c r="K54" s="9" t="s">
        <v>238</v>
      </c>
      <c r="L54" s="9" t="s">
        <v>238</v>
      </c>
      <c r="M54" s="9" t="s">
        <v>238</v>
      </c>
      <c r="N54" s="9" t="s">
        <v>238</v>
      </c>
      <c r="O54" s="9" t="s">
        <v>238</v>
      </c>
      <c r="P54" s="9" t="s">
        <v>238</v>
      </c>
      <c r="Q54" s="9" t="s">
        <v>238</v>
      </c>
      <c r="R54" s="9" t="s">
        <v>238</v>
      </c>
      <c r="S54" s="9" t="s">
        <v>238</v>
      </c>
      <c r="T54" s="9" t="s">
        <v>238</v>
      </c>
      <c r="U54" s="9" t="s">
        <v>238</v>
      </c>
      <c r="V54" s="9" t="s">
        <v>238</v>
      </c>
      <c r="W54" s="9" t="s">
        <v>238</v>
      </c>
      <c r="X54" s="9" t="s">
        <v>238</v>
      </c>
      <c r="Y54" s="9" t="s">
        <v>238</v>
      </c>
      <c r="Z54" s="9" t="s">
        <v>238</v>
      </c>
      <c r="AA54" s="9" t="s">
        <v>238</v>
      </c>
      <c r="AB54" s="9" t="s">
        <v>238</v>
      </c>
      <c r="AC54" s="9" t="s">
        <v>238</v>
      </c>
      <c r="AD54" s="31" t="s">
        <v>238</v>
      </c>
      <c r="AE54" s="9" t="s">
        <v>238</v>
      </c>
      <c r="AF54" s="9" t="s">
        <v>238</v>
      </c>
      <c r="AG54" s="9" t="s">
        <v>238</v>
      </c>
      <c r="AH54" s="9" t="s">
        <v>238</v>
      </c>
      <c r="AI54" s="31" t="s">
        <v>238</v>
      </c>
      <c r="AJ54" s="9" t="s">
        <v>238</v>
      </c>
      <c r="AK54" s="31" t="s">
        <v>238</v>
      </c>
      <c r="AL54" s="31" t="s">
        <v>238</v>
      </c>
      <c r="AM54" s="9" t="s">
        <v>238</v>
      </c>
      <c r="AN54" s="9">
        <v>26</v>
      </c>
      <c r="AO54" s="9" t="s">
        <v>238</v>
      </c>
      <c r="AP54" s="31" t="s">
        <v>238</v>
      </c>
    </row>
    <row r="55" spans="1:42" ht="15.6" x14ac:dyDescent="0.3">
      <c r="A55" s="28" t="s">
        <v>125</v>
      </c>
      <c r="B55" s="9" t="s">
        <v>238</v>
      </c>
      <c r="C55" s="9" t="s">
        <v>238</v>
      </c>
      <c r="D55" s="9" t="s">
        <v>238</v>
      </c>
      <c r="E55" s="9" t="s">
        <v>238</v>
      </c>
      <c r="F55" s="9" t="s">
        <v>238</v>
      </c>
      <c r="G55" s="9" t="s">
        <v>238</v>
      </c>
      <c r="H55" s="9" t="s">
        <v>238</v>
      </c>
      <c r="I55" s="9" t="s">
        <v>238</v>
      </c>
      <c r="J55" s="9" t="s">
        <v>238</v>
      </c>
      <c r="K55" s="9" t="s">
        <v>238</v>
      </c>
      <c r="L55" s="9" t="s">
        <v>238</v>
      </c>
      <c r="M55" s="9" t="s">
        <v>238</v>
      </c>
      <c r="N55" s="9" t="s">
        <v>238</v>
      </c>
      <c r="O55" s="9" t="s">
        <v>238</v>
      </c>
      <c r="P55" s="9" t="s">
        <v>238</v>
      </c>
      <c r="Q55" s="9" t="s">
        <v>238</v>
      </c>
      <c r="R55" s="9" t="s">
        <v>238</v>
      </c>
      <c r="S55" s="9" t="s">
        <v>238</v>
      </c>
      <c r="T55" s="9" t="s">
        <v>238</v>
      </c>
      <c r="U55" s="9" t="s">
        <v>238</v>
      </c>
      <c r="V55" s="9" t="s">
        <v>238</v>
      </c>
      <c r="W55" s="9" t="s">
        <v>238</v>
      </c>
      <c r="X55" s="9" t="s">
        <v>238</v>
      </c>
      <c r="Y55" s="9" t="s">
        <v>238</v>
      </c>
      <c r="Z55" s="9" t="s">
        <v>238</v>
      </c>
      <c r="AA55" s="9" t="s">
        <v>238</v>
      </c>
      <c r="AB55" s="9" t="s">
        <v>238</v>
      </c>
      <c r="AC55" s="9" t="s">
        <v>238</v>
      </c>
      <c r="AD55" s="31" t="s">
        <v>238</v>
      </c>
      <c r="AE55" s="9" t="s">
        <v>238</v>
      </c>
      <c r="AF55" s="9" t="s">
        <v>238</v>
      </c>
      <c r="AG55" s="9" t="s">
        <v>238</v>
      </c>
      <c r="AH55" s="9" t="s">
        <v>238</v>
      </c>
      <c r="AI55" s="31" t="s">
        <v>238</v>
      </c>
      <c r="AJ55" s="9" t="s">
        <v>238</v>
      </c>
      <c r="AK55" s="31" t="s">
        <v>238</v>
      </c>
      <c r="AL55" s="31" t="s">
        <v>238</v>
      </c>
      <c r="AM55" s="9" t="s">
        <v>238</v>
      </c>
      <c r="AN55" s="9">
        <v>27</v>
      </c>
      <c r="AO55" s="9" t="s">
        <v>238</v>
      </c>
      <c r="AP55" s="31" t="s">
        <v>238</v>
      </c>
    </row>
    <row r="56" spans="1:42" ht="15.6" x14ac:dyDescent="0.3">
      <c r="A56" s="28" t="s">
        <v>126</v>
      </c>
      <c r="B56" s="9" t="s">
        <v>238</v>
      </c>
      <c r="C56" s="9" t="s">
        <v>238</v>
      </c>
      <c r="D56" s="9" t="s">
        <v>238</v>
      </c>
      <c r="E56" s="9" t="s">
        <v>238</v>
      </c>
      <c r="F56" s="9" t="s">
        <v>238</v>
      </c>
      <c r="G56" s="9" t="s">
        <v>238</v>
      </c>
      <c r="H56" s="9" t="s">
        <v>238</v>
      </c>
      <c r="I56" s="9" t="s">
        <v>238</v>
      </c>
      <c r="J56" s="9" t="s">
        <v>238</v>
      </c>
      <c r="K56" s="9" t="s">
        <v>238</v>
      </c>
      <c r="L56" s="9" t="s">
        <v>238</v>
      </c>
      <c r="M56" s="9" t="s">
        <v>238</v>
      </c>
      <c r="N56" s="9" t="s">
        <v>238</v>
      </c>
      <c r="O56" s="9" t="s">
        <v>238</v>
      </c>
      <c r="P56" s="9" t="s">
        <v>238</v>
      </c>
      <c r="Q56" s="9" t="s">
        <v>238</v>
      </c>
      <c r="R56" s="9" t="s">
        <v>238</v>
      </c>
      <c r="S56" s="9" t="s">
        <v>238</v>
      </c>
      <c r="T56" s="9" t="s">
        <v>238</v>
      </c>
      <c r="U56" s="9" t="s">
        <v>238</v>
      </c>
      <c r="V56" s="9" t="s">
        <v>238</v>
      </c>
      <c r="W56" s="9" t="s">
        <v>238</v>
      </c>
      <c r="X56" s="9" t="s">
        <v>238</v>
      </c>
      <c r="Y56" s="9" t="s">
        <v>238</v>
      </c>
      <c r="Z56" s="9" t="s">
        <v>238</v>
      </c>
      <c r="AA56" s="9" t="s">
        <v>238</v>
      </c>
      <c r="AB56" s="9" t="s">
        <v>238</v>
      </c>
      <c r="AC56" s="9" t="s">
        <v>238</v>
      </c>
      <c r="AD56" s="31" t="s">
        <v>238</v>
      </c>
      <c r="AE56" s="9" t="s">
        <v>238</v>
      </c>
      <c r="AF56" s="9" t="s">
        <v>238</v>
      </c>
      <c r="AG56" s="9" t="s">
        <v>238</v>
      </c>
      <c r="AH56" s="9" t="s">
        <v>238</v>
      </c>
      <c r="AI56" s="31" t="s">
        <v>238</v>
      </c>
      <c r="AJ56" s="9" t="s">
        <v>238</v>
      </c>
      <c r="AK56" s="31" t="s">
        <v>238</v>
      </c>
      <c r="AL56" s="31" t="s">
        <v>238</v>
      </c>
      <c r="AM56" s="9" t="s">
        <v>238</v>
      </c>
      <c r="AN56" s="9" t="s">
        <v>238</v>
      </c>
      <c r="AO56" s="9">
        <v>30</v>
      </c>
      <c r="AP56" s="31" t="s">
        <v>238</v>
      </c>
    </row>
    <row r="57" spans="1:42" ht="15.6" x14ac:dyDescent="0.3">
      <c r="A57" s="28" t="s">
        <v>127</v>
      </c>
      <c r="B57" s="9" t="s">
        <v>238</v>
      </c>
      <c r="C57" s="9" t="s">
        <v>238</v>
      </c>
      <c r="D57" s="9" t="s">
        <v>238</v>
      </c>
      <c r="E57" s="9" t="s">
        <v>238</v>
      </c>
      <c r="F57" s="9" t="s">
        <v>238</v>
      </c>
      <c r="G57" s="9" t="s">
        <v>238</v>
      </c>
      <c r="H57" s="9" t="s">
        <v>238</v>
      </c>
      <c r="I57" s="9" t="s">
        <v>238</v>
      </c>
      <c r="J57" s="9" t="s">
        <v>238</v>
      </c>
      <c r="K57" s="9" t="s">
        <v>238</v>
      </c>
      <c r="L57" s="9" t="s">
        <v>238</v>
      </c>
      <c r="M57" s="9" t="s">
        <v>238</v>
      </c>
      <c r="N57" s="9" t="s">
        <v>238</v>
      </c>
      <c r="O57" s="9" t="s">
        <v>238</v>
      </c>
      <c r="P57" s="9" t="s">
        <v>238</v>
      </c>
      <c r="Q57" s="9" t="s">
        <v>238</v>
      </c>
      <c r="R57" s="9" t="s">
        <v>238</v>
      </c>
      <c r="S57" s="9" t="s">
        <v>238</v>
      </c>
      <c r="T57" s="9" t="s">
        <v>238</v>
      </c>
      <c r="U57" s="9" t="s">
        <v>238</v>
      </c>
      <c r="V57" s="9" t="s">
        <v>238</v>
      </c>
      <c r="W57" s="9" t="s">
        <v>238</v>
      </c>
      <c r="X57" s="9" t="s">
        <v>238</v>
      </c>
      <c r="Y57" s="9" t="s">
        <v>238</v>
      </c>
      <c r="Z57" s="9" t="s">
        <v>238</v>
      </c>
      <c r="AA57" s="9" t="s">
        <v>238</v>
      </c>
      <c r="AB57" s="9" t="s">
        <v>238</v>
      </c>
      <c r="AC57" s="9" t="s">
        <v>238</v>
      </c>
      <c r="AD57" s="31" t="s">
        <v>238</v>
      </c>
      <c r="AE57" s="9" t="s">
        <v>238</v>
      </c>
      <c r="AF57" s="9" t="s">
        <v>238</v>
      </c>
      <c r="AG57" s="9" t="s">
        <v>238</v>
      </c>
      <c r="AH57" s="9" t="s">
        <v>238</v>
      </c>
      <c r="AI57" s="31" t="s">
        <v>238</v>
      </c>
      <c r="AJ57" s="9" t="s">
        <v>238</v>
      </c>
      <c r="AK57" s="31" t="s">
        <v>238</v>
      </c>
      <c r="AL57" s="31" t="s">
        <v>238</v>
      </c>
      <c r="AM57" s="9" t="s">
        <v>238</v>
      </c>
      <c r="AN57" s="9" t="s">
        <v>238</v>
      </c>
      <c r="AO57" s="9">
        <v>28</v>
      </c>
      <c r="AP57" s="31" t="s">
        <v>238</v>
      </c>
    </row>
    <row r="58" spans="1:42" ht="15.6" x14ac:dyDescent="0.3">
      <c r="A58" s="28" t="s">
        <v>128</v>
      </c>
      <c r="B58" s="9" t="s">
        <v>238</v>
      </c>
      <c r="C58" s="9" t="s">
        <v>238</v>
      </c>
      <c r="D58" s="9" t="s">
        <v>238</v>
      </c>
      <c r="E58" s="9" t="s">
        <v>238</v>
      </c>
      <c r="F58" s="9" t="s">
        <v>238</v>
      </c>
      <c r="G58" s="9" t="s">
        <v>238</v>
      </c>
      <c r="H58" s="9" t="s">
        <v>238</v>
      </c>
      <c r="I58" s="9" t="s">
        <v>238</v>
      </c>
      <c r="J58" s="9" t="s">
        <v>238</v>
      </c>
      <c r="K58" s="9" t="s">
        <v>238</v>
      </c>
      <c r="L58" s="9" t="s">
        <v>238</v>
      </c>
      <c r="M58" s="9" t="s">
        <v>238</v>
      </c>
      <c r="N58" s="9" t="s">
        <v>238</v>
      </c>
      <c r="O58" s="9" t="s">
        <v>238</v>
      </c>
      <c r="P58" s="9" t="s">
        <v>238</v>
      </c>
      <c r="Q58" s="9" t="s">
        <v>238</v>
      </c>
      <c r="R58" s="9" t="s">
        <v>238</v>
      </c>
      <c r="S58" s="9" t="s">
        <v>238</v>
      </c>
      <c r="T58" s="9" t="s">
        <v>238</v>
      </c>
      <c r="U58" s="9" t="s">
        <v>238</v>
      </c>
      <c r="V58" s="9" t="s">
        <v>238</v>
      </c>
      <c r="W58" s="9" t="s">
        <v>238</v>
      </c>
      <c r="X58" s="9" t="s">
        <v>238</v>
      </c>
      <c r="Y58" s="9" t="s">
        <v>238</v>
      </c>
      <c r="Z58" s="9" t="s">
        <v>238</v>
      </c>
      <c r="AA58" s="9" t="s">
        <v>238</v>
      </c>
      <c r="AB58" s="9" t="s">
        <v>238</v>
      </c>
      <c r="AC58" s="9" t="s">
        <v>238</v>
      </c>
      <c r="AD58" s="31" t="s">
        <v>238</v>
      </c>
      <c r="AE58" s="9" t="s">
        <v>238</v>
      </c>
      <c r="AF58" s="9" t="s">
        <v>238</v>
      </c>
      <c r="AG58" s="9" t="s">
        <v>238</v>
      </c>
      <c r="AH58" s="9" t="s">
        <v>238</v>
      </c>
      <c r="AI58" s="31" t="s">
        <v>238</v>
      </c>
      <c r="AJ58" s="9" t="s">
        <v>238</v>
      </c>
      <c r="AK58" s="31" t="s">
        <v>238</v>
      </c>
      <c r="AL58" s="31" t="s">
        <v>238</v>
      </c>
      <c r="AM58" s="9" t="s">
        <v>238</v>
      </c>
      <c r="AN58" s="9" t="s">
        <v>238</v>
      </c>
      <c r="AO58" s="9" t="s">
        <v>238</v>
      </c>
      <c r="AP58" s="31">
        <v>22</v>
      </c>
    </row>
    <row r="59" spans="1:42" ht="16.2" thickBot="1" x14ac:dyDescent="0.35">
      <c r="A59" s="29" t="s">
        <v>129</v>
      </c>
      <c r="B59" s="10" t="s">
        <v>238</v>
      </c>
      <c r="C59" s="10" t="s">
        <v>238</v>
      </c>
      <c r="D59" s="10" t="s">
        <v>238</v>
      </c>
      <c r="E59" s="10" t="s">
        <v>238</v>
      </c>
      <c r="F59" s="10" t="s">
        <v>238</v>
      </c>
      <c r="G59" s="10" t="s">
        <v>238</v>
      </c>
      <c r="H59" s="10" t="s">
        <v>238</v>
      </c>
      <c r="I59" s="10" t="s">
        <v>238</v>
      </c>
      <c r="J59" s="10" t="s">
        <v>238</v>
      </c>
      <c r="K59" s="10" t="s">
        <v>238</v>
      </c>
      <c r="L59" s="10" t="s">
        <v>238</v>
      </c>
      <c r="M59" s="10" t="s">
        <v>238</v>
      </c>
      <c r="N59" s="10" t="s">
        <v>238</v>
      </c>
      <c r="O59" s="10" t="s">
        <v>238</v>
      </c>
      <c r="P59" s="10" t="s">
        <v>238</v>
      </c>
      <c r="Q59" s="10" t="s">
        <v>238</v>
      </c>
      <c r="R59" s="10" t="s">
        <v>238</v>
      </c>
      <c r="S59" s="10" t="s">
        <v>238</v>
      </c>
      <c r="T59" s="10" t="s">
        <v>238</v>
      </c>
      <c r="U59" s="10" t="s">
        <v>238</v>
      </c>
      <c r="V59" s="10" t="s">
        <v>238</v>
      </c>
      <c r="W59" s="10" t="s">
        <v>238</v>
      </c>
      <c r="X59" s="10" t="s">
        <v>238</v>
      </c>
      <c r="Y59" s="10" t="s">
        <v>238</v>
      </c>
      <c r="Z59" s="10" t="s">
        <v>238</v>
      </c>
      <c r="AA59" s="10" t="s">
        <v>238</v>
      </c>
      <c r="AB59" s="10" t="s">
        <v>238</v>
      </c>
      <c r="AC59" s="10" t="s">
        <v>238</v>
      </c>
      <c r="AD59" s="11" t="s">
        <v>238</v>
      </c>
      <c r="AE59" s="10" t="s">
        <v>238</v>
      </c>
      <c r="AF59" s="10" t="s">
        <v>238</v>
      </c>
      <c r="AG59" s="10" t="s">
        <v>238</v>
      </c>
      <c r="AH59" s="10" t="s">
        <v>238</v>
      </c>
      <c r="AI59" s="11" t="s">
        <v>238</v>
      </c>
      <c r="AJ59" s="10" t="s">
        <v>238</v>
      </c>
      <c r="AK59" s="11" t="s">
        <v>238</v>
      </c>
      <c r="AL59" s="11" t="s">
        <v>238</v>
      </c>
      <c r="AM59" s="10" t="s">
        <v>238</v>
      </c>
      <c r="AN59" s="10" t="s">
        <v>238</v>
      </c>
      <c r="AO59" s="10" t="s">
        <v>238</v>
      </c>
      <c r="AP59" s="11">
        <v>21</v>
      </c>
    </row>
    <row r="60" spans="1:42" ht="15.6" x14ac:dyDescent="0.3">
      <c r="A60" s="28" t="s">
        <v>79</v>
      </c>
      <c r="B60" s="9" t="s">
        <v>238</v>
      </c>
      <c r="C60" s="9" t="s">
        <v>238</v>
      </c>
      <c r="D60" s="9" t="s">
        <v>238</v>
      </c>
      <c r="E60" s="9" t="s">
        <v>238</v>
      </c>
      <c r="F60" s="9" t="s">
        <v>238</v>
      </c>
      <c r="G60" s="9" t="s">
        <v>238</v>
      </c>
      <c r="H60" s="9" t="s">
        <v>238</v>
      </c>
      <c r="I60" s="9">
        <v>17.599</v>
      </c>
      <c r="J60" s="9" t="s">
        <v>238</v>
      </c>
      <c r="K60" s="9" t="s">
        <v>238</v>
      </c>
      <c r="L60" s="9" t="s">
        <v>238</v>
      </c>
      <c r="M60" s="9" t="s">
        <v>238</v>
      </c>
      <c r="N60" s="9" t="s">
        <v>238</v>
      </c>
      <c r="O60" s="9" t="s">
        <v>238</v>
      </c>
      <c r="P60" s="9" t="s">
        <v>238</v>
      </c>
      <c r="Q60" s="9" t="s">
        <v>238</v>
      </c>
      <c r="R60" s="9" t="s">
        <v>238</v>
      </c>
      <c r="S60" s="9" t="s">
        <v>238</v>
      </c>
      <c r="T60" s="9" t="s">
        <v>238</v>
      </c>
      <c r="U60" s="9" t="s">
        <v>238</v>
      </c>
      <c r="V60" s="9" t="s">
        <v>238</v>
      </c>
      <c r="W60" s="9" t="s">
        <v>238</v>
      </c>
      <c r="X60" s="9" t="s">
        <v>238</v>
      </c>
      <c r="Y60" s="9" t="s">
        <v>238</v>
      </c>
      <c r="Z60" s="9" t="s">
        <v>238</v>
      </c>
      <c r="AA60" s="9" t="s">
        <v>238</v>
      </c>
      <c r="AB60" s="9" t="s">
        <v>238</v>
      </c>
      <c r="AC60" s="9" t="s">
        <v>238</v>
      </c>
      <c r="AD60" s="31" t="s">
        <v>238</v>
      </c>
      <c r="AE60" s="9" t="s">
        <v>238</v>
      </c>
      <c r="AF60" s="9" t="s">
        <v>238</v>
      </c>
      <c r="AG60" s="9" t="s">
        <v>238</v>
      </c>
      <c r="AH60" s="9" t="s">
        <v>238</v>
      </c>
      <c r="AI60" s="31" t="s">
        <v>238</v>
      </c>
      <c r="AJ60" s="9" t="s">
        <v>238</v>
      </c>
      <c r="AK60" s="31" t="s">
        <v>238</v>
      </c>
      <c r="AL60" s="31" t="s">
        <v>238</v>
      </c>
      <c r="AM60" s="9">
        <v>35.07985</v>
      </c>
      <c r="AN60" s="9">
        <v>30.886050000000001</v>
      </c>
      <c r="AO60" s="9" t="s">
        <v>238</v>
      </c>
      <c r="AP60" s="31" t="s">
        <v>238</v>
      </c>
    </row>
    <row r="61" spans="1:42" ht="16.2" thickBot="1" x14ac:dyDescent="0.35">
      <c r="A61" s="29" t="s">
        <v>130</v>
      </c>
      <c r="B61" s="10" t="s">
        <v>238</v>
      </c>
      <c r="C61" s="10" t="s">
        <v>238</v>
      </c>
      <c r="D61" s="10"/>
      <c r="E61" s="10" t="s">
        <v>238</v>
      </c>
      <c r="F61" s="10" t="s">
        <v>238</v>
      </c>
      <c r="G61" s="10" t="s">
        <v>238</v>
      </c>
      <c r="H61" s="10" t="s">
        <v>238</v>
      </c>
      <c r="I61" s="10" t="s">
        <v>238</v>
      </c>
      <c r="J61" s="10" t="s">
        <v>238</v>
      </c>
      <c r="K61" s="10" t="s">
        <v>238</v>
      </c>
      <c r="L61" s="10" t="s">
        <v>238</v>
      </c>
      <c r="M61" s="10" t="s">
        <v>238</v>
      </c>
      <c r="N61" s="10" t="s">
        <v>238</v>
      </c>
      <c r="O61" s="10" t="s">
        <v>238</v>
      </c>
      <c r="P61" s="10" t="s">
        <v>238</v>
      </c>
      <c r="Q61" s="10" t="s">
        <v>238</v>
      </c>
      <c r="R61" s="10" t="s">
        <v>238</v>
      </c>
      <c r="S61" s="10" t="s">
        <v>238</v>
      </c>
      <c r="T61" s="10" t="s">
        <v>238</v>
      </c>
      <c r="U61" s="10">
        <v>22.666999999999998</v>
      </c>
      <c r="V61" s="10" t="s">
        <v>238</v>
      </c>
      <c r="W61" s="10" t="s">
        <v>238</v>
      </c>
      <c r="X61" s="10" t="s">
        <v>238</v>
      </c>
      <c r="Y61" s="10" t="s">
        <v>238</v>
      </c>
      <c r="Z61" s="10" t="s">
        <v>238</v>
      </c>
      <c r="AA61" s="10" t="s">
        <v>238</v>
      </c>
      <c r="AB61" s="10" t="s">
        <v>238</v>
      </c>
      <c r="AC61" s="10" t="s">
        <v>238</v>
      </c>
      <c r="AD61" s="11" t="s">
        <v>238</v>
      </c>
      <c r="AE61" s="10" t="s">
        <v>238</v>
      </c>
      <c r="AF61" s="10" t="s">
        <v>238</v>
      </c>
      <c r="AG61" s="10" t="s">
        <v>238</v>
      </c>
      <c r="AH61" s="10" t="s">
        <v>238</v>
      </c>
      <c r="AI61" s="11" t="s">
        <v>238</v>
      </c>
      <c r="AJ61" s="10" t="s">
        <v>238</v>
      </c>
      <c r="AK61" s="11" t="s">
        <v>238</v>
      </c>
      <c r="AL61" s="11" t="s">
        <v>238</v>
      </c>
      <c r="AM61" s="10" t="s">
        <v>238</v>
      </c>
      <c r="AN61" s="10" t="s">
        <v>238</v>
      </c>
      <c r="AO61" s="10">
        <v>46.94885</v>
      </c>
      <c r="AP61" s="11">
        <v>46.479550000000003</v>
      </c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4.4" x14ac:dyDescent="0.3"/>
  <sheetData>
    <row r="1" spans="1:8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6" x14ac:dyDescent="0.3">
      <c r="A2" s="47" t="s">
        <v>212</v>
      </c>
      <c r="B2" s="47" t="s">
        <v>212</v>
      </c>
      <c r="C2" s="7" t="s">
        <v>87</v>
      </c>
      <c r="D2" s="7"/>
      <c r="E2" s="7"/>
      <c r="F2" s="7"/>
      <c r="G2" s="7"/>
      <c r="H2" s="27"/>
    </row>
    <row r="3" spans="1:8" ht="15.6" x14ac:dyDescent="0.3">
      <c r="A3" s="45" t="s">
        <v>134</v>
      </c>
      <c r="B3" s="56" t="s">
        <v>136</v>
      </c>
      <c r="C3" s="48">
        <v>30</v>
      </c>
      <c r="D3" s="48"/>
      <c r="E3" s="48"/>
      <c r="F3" s="48"/>
      <c r="G3" s="48"/>
      <c r="H3" s="57"/>
    </row>
    <row r="4" spans="1:8" ht="15.6" x14ac:dyDescent="0.3">
      <c r="A4" s="45" t="s">
        <v>136</v>
      </c>
      <c r="B4" s="56" t="s">
        <v>134</v>
      </c>
      <c r="C4" s="48">
        <v>30</v>
      </c>
      <c r="D4" s="48"/>
      <c r="E4" s="48"/>
      <c r="F4" s="48"/>
      <c r="G4" s="48"/>
      <c r="H4" s="57"/>
    </row>
    <row r="5" spans="1:8" ht="15.6" x14ac:dyDescent="0.3">
      <c r="A5" s="45" t="s">
        <v>133</v>
      </c>
      <c r="B5" s="56" t="s">
        <v>135</v>
      </c>
      <c r="C5" s="48">
        <v>30</v>
      </c>
      <c r="D5" s="48"/>
      <c r="E5" s="48"/>
      <c r="F5" s="48"/>
      <c r="G5" s="48"/>
      <c r="H5" s="57"/>
    </row>
    <row r="6" spans="1:8" ht="16.2" thickBot="1" x14ac:dyDescent="0.35">
      <c r="A6" s="58" t="s">
        <v>135</v>
      </c>
      <c r="B6" s="59" t="s">
        <v>133</v>
      </c>
      <c r="C6" s="60">
        <v>30</v>
      </c>
      <c r="D6" s="60"/>
      <c r="E6" s="60"/>
      <c r="F6" s="60"/>
      <c r="G6" s="60"/>
      <c r="H6" s="6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3">
      <c r="A2" s="6" t="s">
        <v>221</v>
      </c>
      <c r="B2" s="27" t="s">
        <v>214</v>
      </c>
    </row>
    <row r="3" spans="1:2" x14ac:dyDescent="0.3">
      <c r="A3" s="28" t="s">
        <v>87</v>
      </c>
      <c r="B3" s="37">
        <v>0</v>
      </c>
    </row>
    <row r="4" spans="1:2" x14ac:dyDescent="0.3">
      <c r="A4" s="28"/>
      <c r="B4" s="37"/>
    </row>
    <row r="5" spans="1:2" x14ac:dyDescent="0.3">
      <c r="A5" s="28"/>
      <c r="B5" s="37"/>
    </row>
    <row r="6" spans="1:2" x14ac:dyDescent="0.3">
      <c r="A6" s="28"/>
      <c r="B6" s="37"/>
    </row>
    <row r="7" spans="1:2" x14ac:dyDescent="0.3">
      <c r="A7" s="28"/>
      <c r="B7" s="37"/>
    </row>
    <row r="8" spans="1:2" ht="16.2" thickBot="1" x14ac:dyDescent="0.35">
      <c r="A8" s="29"/>
      <c r="B8" s="39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6" t="s">
        <v>221</v>
      </c>
      <c r="B2" s="27" t="s">
        <v>214</v>
      </c>
    </row>
    <row r="3" spans="1:2" x14ac:dyDescent="0.3">
      <c r="A3" s="28" t="s">
        <v>87</v>
      </c>
      <c r="B3" s="37">
        <v>0</v>
      </c>
    </row>
    <row r="4" spans="1:2" x14ac:dyDescent="0.3">
      <c r="A4" s="53"/>
      <c r="B4" s="54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sqref="A1:C1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179</v>
      </c>
    </row>
    <row r="2" spans="1:3" s="8" customFormat="1" x14ac:dyDescent="0.3">
      <c r="A2" s="6" t="s">
        <v>219</v>
      </c>
      <c r="B2" s="6" t="s">
        <v>286</v>
      </c>
      <c r="C2" s="6" t="s">
        <v>214</v>
      </c>
    </row>
    <row r="3" spans="1:3" s="8" customFormat="1" x14ac:dyDescent="0.3">
      <c r="A3" s="28" t="s">
        <v>79</v>
      </c>
      <c r="B3" s="28" t="s">
        <v>281</v>
      </c>
      <c r="C3" s="100">
        <v>0.95</v>
      </c>
    </row>
    <row r="4" spans="1:3" x14ac:dyDescent="0.3">
      <c r="A4" s="28" t="s">
        <v>130</v>
      </c>
      <c r="B4" s="28" t="s">
        <v>281</v>
      </c>
      <c r="C4" s="100">
        <v>0.95</v>
      </c>
    </row>
    <row r="5" spans="1:3" x14ac:dyDescent="0.3">
      <c r="A5" s="28" t="s">
        <v>79</v>
      </c>
      <c r="B5" s="28" t="s">
        <v>282</v>
      </c>
      <c r="C5" s="100">
        <v>0.95</v>
      </c>
    </row>
    <row r="6" spans="1:3" x14ac:dyDescent="0.3">
      <c r="A6" s="28" t="s">
        <v>130</v>
      </c>
      <c r="B6" s="28" t="s">
        <v>282</v>
      </c>
      <c r="C6" s="100">
        <v>0.95</v>
      </c>
    </row>
    <row r="7" spans="1:3" x14ac:dyDescent="0.3">
      <c r="A7" s="28" t="s">
        <v>79</v>
      </c>
      <c r="B7" s="28" t="s">
        <v>283</v>
      </c>
      <c r="C7" s="100">
        <v>0.5</v>
      </c>
    </row>
    <row r="8" spans="1:3" x14ac:dyDescent="0.3">
      <c r="A8" s="28" t="s">
        <v>130</v>
      </c>
      <c r="B8" s="28" t="s">
        <v>283</v>
      </c>
      <c r="C8" s="100">
        <v>0.5</v>
      </c>
    </row>
    <row r="9" spans="1:3" x14ac:dyDescent="0.3">
      <c r="A9" s="28" t="s">
        <v>79</v>
      </c>
      <c r="B9" s="28" t="s">
        <v>284</v>
      </c>
      <c r="C9" s="100">
        <v>0.5</v>
      </c>
    </row>
    <row r="10" spans="1:3" x14ac:dyDescent="0.3">
      <c r="A10" s="28" t="s">
        <v>130</v>
      </c>
      <c r="B10" s="28" t="s">
        <v>284</v>
      </c>
      <c r="C10" s="100">
        <v>0.5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4" t="s">
        <v>123</v>
      </c>
    </row>
    <row r="3" spans="1:1" x14ac:dyDescent="0.3">
      <c r="A3" s="4" t="s">
        <v>51</v>
      </c>
    </row>
    <row r="4" spans="1:1" x14ac:dyDescent="0.3">
      <c r="A4" s="4" t="s">
        <v>120</v>
      </c>
    </row>
    <row r="5" spans="1:1" x14ac:dyDescent="0.3">
      <c r="A5" s="4" t="s">
        <v>121</v>
      </c>
    </row>
    <row r="6" spans="1:1" x14ac:dyDescent="0.3">
      <c r="A6" s="4" t="s">
        <v>122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B828-62F3-4009-8173-99A91B426314}">
  <sheetPr>
    <tabColor rgb="FFAFF3DE"/>
  </sheetPr>
  <dimension ref="A1:B10"/>
  <sheetViews>
    <sheetView workbookViewId="0">
      <selection activeCell="B5" sqref="B5"/>
    </sheetView>
  </sheetViews>
  <sheetFormatPr defaultRowHeight="14.4" x14ac:dyDescent="0.3"/>
  <sheetData>
    <row r="1" spans="1:2" ht="16.2" thickBot="1" x14ac:dyDescent="0.35">
      <c r="A1" s="1" t="s">
        <v>179</v>
      </c>
      <c r="B1" s="1"/>
    </row>
    <row r="2" spans="1:2" ht="15.6" x14ac:dyDescent="0.3">
      <c r="A2" s="6" t="s">
        <v>219</v>
      </c>
      <c r="B2" s="6" t="s">
        <v>237</v>
      </c>
    </row>
    <row r="3" spans="1:2" ht="15.6" x14ac:dyDescent="0.3">
      <c r="A3" s="28" t="s">
        <v>79</v>
      </c>
      <c r="B3" s="100">
        <v>200000</v>
      </c>
    </row>
    <row r="4" spans="1:2" ht="15.6" x14ac:dyDescent="0.3">
      <c r="A4" s="28" t="s">
        <v>130</v>
      </c>
      <c r="B4" s="100">
        <v>200000</v>
      </c>
    </row>
    <row r="5" spans="1:2" ht="15.6" x14ac:dyDescent="0.3">
      <c r="A5" s="28"/>
      <c r="B5" s="100"/>
    </row>
    <row r="6" spans="1:2" ht="15.6" x14ac:dyDescent="0.3">
      <c r="A6" s="28"/>
      <c r="B6" s="100"/>
    </row>
    <row r="7" spans="1:2" ht="15.6" x14ac:dyDescent="0.3">
      <c r="A7" s="28"/>
      <c r="B7" s="100"/>
    </row>
    <row r="8" spans="1:2" ht="15.6" x14ac:dyDescent="0.3">
      <c r="A8" s="28"/>
      <c r="B8" s="100"/>
    </row>
    <row r="9" spans="1:2" ht="15.6" x14ac:dyDescent="0.3">
      <c r="A9" s="28"/>
      <c r="B9" s="100"/>
    </row>
    <row r="10" spans="1:2" ht="15.6" x14ac:dyDescent="0.3">
      <c r="A10" s="28"/>
      <c r="B10" s="100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6"/>
  <sheetViews>
    <sheetView workbookViewId="0">
      <selection activeCell="H46" sqref="H46"/>
    </sheetView>
  </sheetViews>
  <sheetFormatPr defaultRowHeight="14.4" x14ac:dyDescent="0.3"/>
  <sheetData>
    <row r="1" spans="1:2" ht="16.2" thickBot="1" x14ac:dyDescent="0.35">
      <c r="A1" s="1" t="s">
        <v>287</v>
      </c>
    </row>
    <row r="2" spans="1:2" ht="16.2" thickBot="1" x14ac:dyDescent="0.35">
      <c r="A2" s="91" t="s">
        <v>286</v>
      </c>
      <c r="B2" s="27" t="s">
        <v>214</v>
      </c>
    </row>
    <row r="3" spans="1:2" ht="15.6" x14ac:dyDescent="0.3">
      <c r="A3" s="101" t="s">
        <v>281</v>
      </c>
      <c r="B3" s="37">
        <v>0</v>
      </c>
    </row>
    <row r="4" spans="1:2" ht="15.6" x14ac:dyDescent="0.3">
      <c r="A4" s="101" t="s">
        <v>282</v>
      </c>
      <c r="B4" s="37">
        <v>0</v>
      </c>
    </row>
    <row r="5" spans="1:2" ht="15.6" x14ac:dyDescent="0.3">
      <c r="A5" s="101" t="s">
        <v>283</v>
      </c>
      <c r="B5" s="37">
        <v>1</v>
      </c>
    </row>
    <row r="6" spans="1:2" ht="15.6" x14ac:dyDescent="0.3">
      <c r="A6" s="53" t="s">
        <v>284</v>
      </c>
      <c r="B6" s="54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4.4" x14ac:dyDescent="0.3"/>
  <cols>
    <col min="1" max="1" width="20.5546875" customWidth="1"/>
  </cols>
  <sheetData>
    <row r="1" spans="1:2" ht="16.2" thickBot="1" x14ac:dyDescent="0.35">
      <c r="A1" s="1" t="s">
        <v>289</v>
      </c>
    </row>
    <row r="2" spans="1:2" ht="15.6" x14ac:dyDescent="0.3">
      <c r="A2" s="6" t="s">
        <v>219</v>
      </c>
      <c r="B2" s="103" t="s">
        <v>214</v>
      </c>
    </row>
    <row r="3" spans="1:2" ht="15.6" x14ac:dyDescent="0.3">
      <c r="A3" s="28" t="s">
        <v>79</v>
      </c>
      <c r="B3" s="94">
        <v>0</v>
      </c>
    </row>
    <row r="4" spans="1:2" ht="16.2" thickBot="1" x14ac:dyDescent="0.35">
      <c r="A4" s="29" t="s">
        <v>130</v>
      </c>
      <c r="B4" s="96">
        <v>0</v>
      </c>
    </row>
    <row r="5" spans="1:2" ht="15.6" x14ac:dyDescent="0.3">
      <c r="A5" s="13"/>
      <c r="B5" s="13"/>
    </row>
    <row r="6" spans="1:2" ht="15.6" x14ac:dyDescent="0.3">
      <c r="A6" s="13"/>
      <c r="B6" s="13"/>
    </row>
    <row r="7" spans="1:2" ht="15.6" x14ac:dyDescent="0.3">
      <c r="A7" s="13"/>
      <c r="B7" s="13"/>
    </row>
    <row r="8" spans="1:2" ht="15.6" x14ac:dyDescent="0.3">
      <c r="A8" s="13"/>
      <c r="B8" s="13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4.4" x14ac:dyDescent="0.3"/>
  <sheetData>
    <row r="1" spans="1:2" ht="16.2" thickBot="1" x14ac:dyDescent="0.35">
      <c r="A1" s="1" t="s">
        <v>288</v>
      </c>
    </row>
    <row r="2" spans="1:2" ht="16.2" thickBot="1" x14ac:dyDescent="0.35">
      <c r="A2" s="91" t="s">
        <v>215</v>
      </c>
      <c r="B2" s="27" t="s">
        <v>214</v>
      </c>
    </row>
    <row r="3" spans="1:2" ht="15.6" x14ac:dyDescent="0.3">
      <c r="A3" s="28" t="s">
        <v>5</v>
      </c>
      <c r="B3" s="37">
        <v>0</v>
      </c>
    </row>
    <row r="4" spans="1:2" ht="15.6" x14ac:dyDescent="0.3">
      <c r="A4" s="28" t="s">
        <v>117</v>
      </c>
      <c r="B4" s="37">
        <v>0</v>
      </c>
    </row>
    <row r="5" spans="1:2" ht="15.6" x14ac:dyDescent="0.3">
      <c r="A5" s="53" t="s">
        <v>118</v>
      </c>
      <c r="B5" s="54">
        <v>0</v>
      </c>
    </row>
    <row r="6" spans="1:2" ht="15.6" x14ac:dyDescent="0.3">
      <c r="A6" s="32" t="s">
        <v>119</v>
      </c>
      <c r="B6" s="36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0" t="s">
        <v>225</v>
      </c>
    </row>
    <row r="2" spans="1:2" ht="15.6" x14ac:dyDescent="0.3">
      <c r="A2" s="6" t="s">
        <v>226</v>
      </c>
      <c r="B2" s="27" t="s">
        <v>227</v>
      </c>
    </row>
    <row r="3" spans="1:2" ht="15.6" x14ac:dyDescent="0.3">
      <c r="A3" s="28" t="s">
        <v>228</v>
      </c>
      <c r="B3" s="37">
        <v>110</v>
      </c>
    </row>
    <row r="4" spans="1:2" ht="16.2" thickBot="1" x14ac:dyDescent="0.35">
      <c r="A4" s="29" t="s">
        <v>229</v>
      </c>
      <c r="B4" s="49">
        <v>0.03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0" t="s">
        <v>233</v>
      </c>
    </row>
    <row r="2" spans="1:2" ht="15.6" x14ac:dyDescent="0.3">
      <c r="A2" s="6" t="s">
        <v>226</v>
      </c>
      <c r="B2" s="27" t="s">
        <v>227</v>
      </c>
    </row>
    <row r="3" spans="1:2" ht="15.6" x14ac:dyDescent="0.3">
      <c r="A3" s="28" t="s">
        <v>234</v>
      </c>
      <c r="B3" s="55">
        <v>0.08</v>
      </c>
    </row>
    <row r="4" spans="1:2" ht="16.2" thickBot="1" x14ac:dyDescent="0.35">
      <c r="A4" s="29" t="s">
        <v>235</v>
      </c>
      <c r="B4" s="39">
        <v>20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236</v>
      </c>
      <c r="B2" s="62" t="s">
        <v>237</v>
      </c>
    </row>
    <row r="3" spans="1:2" ht="15.6" x14ac:dyDescent="0.3">
      <c r="A3" s="63" t="s">
        <v>112</v>
      </c>
      <c r="B3" s="64">
        <v>142277</v>
      </c>
    </row>
    <row r="4" spans="1:2" ht="15.6" x14ac:dyDescent="0.3">
      <c r="A4" s="28" t="s">
        <v>3</v>
      </c>
      <c r="B4" s="65">
        <v>140998</v>
      </c>
    </row>
    <row r="5" spans="1:2" ht="15.6" x14ac:dyDescent="0.3">
      <c r="A5" s="28" t="s">
        <v>4</v>
      </c>
      <c r="B5" s="65">
        <v>172490.2</v>
      </c>
    </row>
    <row r="6" spans="1:2" ht="15.6" x14ac:dyDescent="0.3">
      <c r="A6" s="28" t="s">
        <v>104</v>
      </c>
      <c r="B6" s="65">
        <v>257547</v>
      </c>
    </row>
    <row r="7" spans="1:2" ht="15.6" x14ac:dyDescent="0.3">
      <c r="A7" s="28" t="s">
        <v>105</v>
      </c>
      <c r="B7" s="65">
        <v>241833.8</v>
      </c>
    </row>
    <row r="8" spans="1:2" ht="15.6" x14ac:dyDescent="0.3">
      <c r="A8" s="28" t="s">
        <v>106</v>
      </c>
      <c r="B8" s="65">
        <v>188503.7</v>
      </c>
    </row>
    <row r="9" spans="1:2" ht="15.6" x14ac:dyDescent="0.3">
      <c r="A9" s="28" t="s">
        <v>107</v>
      </c>
      <c r="B9" s="65">
        <v>146716</v>
      </c>
    </row>
    <row r="10" spans="1:2" ht="15.6" x14ac:dyDescent="0.3">
      <c r="A10" s="28" t="s">
        <v>108</v>
      </c>
      <c r="B10" s="65">
        <v>216563</v>
      </c>
    </row>
    <row r="11" spans="1:2" ht="15.6" x14ac:dyDescent="0.3">
      <c r="A11" s="28" t="s">
        <v>109</v>
      </c>
      <c r="B11" s="65">
        <v>150626</v>
      </c>
    </row>
    <row r="12" spans="1:2" ht="15.6" x14ac:dyDescent="0.3">
      <c r="A12" s="28" t="s">
        <v>110</v>
      </c>
      <c r="B12" s="65">
        <v>247061</v>
      </c>
    </row>
    <row r="13" spans="1:2" ht="15.6" x14ac:dyDescent="0.3">
      <c r="A13" s="28" t="s">
        <v>111</v>
      </c>
      <c r="B13" s="65">
        <v>180968</v>
      </c>
    </row>
    <row r="14" spans="1:2" ht="15.6" x14ac:dyDescent="0.3">
      <c r="A14" s="28" t="s">
        <v>113</v>
      </c>
      <c r="B14" s="65">
        <v>195584</v>
      </c>
    </row>
    <row r="15" spans="1:2" ht="15.6" x14ac:dyDescent="0.3">
      <c r="A15" s="28" t="s">
        <v>114</v>
      </c>
      <c r="B15" s="65">
        <v>148655</v>
      </c>
    </row>
    <row r="16" spans="1:2" ht="15.6" x14ac:dyDescent="0.3">
      <c r="A16" s="28" t="s">
        <v>115</v>
      </c>
      <c r="B16" s="65">
        <v>185369</v>
      </c>
    </row>
    <row r="17" spans="1:2" ht="15.6" x14ac:dyDescent="0.3">
      <c r="A17" s="28" t="s">
        <v>116</v>
      </c>
      <c r="B17" s="65">
        <v>222724</v>
      </c>
    </row>
    <row r="18" spans="1:2" ht="15.6" x14ac:dyDescent="0.3">
      <c r="A18" s="28" t="s">
        <v>5</v>
      </c>
      <c r="B18" s="65">
        <v>165376</v>
      </c>
    </row>
    <row r="19" spans="1:2" ht="15.6" x14ac:dyDescent="0.3">
      <c r="A19" s="28" t="s">
        <v>117</v>
      </c>
      <c r="B19" s="65">
        <v>240977</v>
      </c>
    </row>
    <row r="20" spans="1:2" ht="15.6" x14ac:dyDescent="0.3">
      <c r="A20" s="28" t="s">
        <v>118</v>
      </c>
      <c r="B20" s="65">
        <v>192794</v>
      </c>
    </row>
    <row r="21" spans="1:2" ht="16.2" thickBot="1" x14ac:dyDescent="0.35">
      <c r="A21" s="29" t="s">
        <v>119</v>
      </c>
      <c r="B21" s="66">
        <v>216769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236</v>
      </c>
      <c r="B2" s="62" t="s">
        <v>237</v>
      </c>
    </row>
    <row r="3" spans="1:2" ht="16.2" thickBot="1" x14ac:dyDescent="0.35">
      <c r="A3" s="67" t="s">
        <v>78</v>
      </c>
      <c r="B3" s="68">
        <v>150000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4.4" x14ac:dyDescent="0.3"/>
  <cols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6" t="s">
        <v>215</v>
      </c>
      <c r="B2" s="62" t="s">
        <v>237</v>
      </c>
    </row>
    <row r="3" spans="1:2" ht="15.6" x14ac:dyDescent="0.3">
      <c r="A3" s="28" t="s">
        <v>5</v>
      </c>
      <c r="B3" s="65">
        <v>150000</v>
      </c>
    </row>
    <row r="4" spans="1:2" ht="15.6" x14ac:dyDescent="0.3">
      <c r="A4" s="28" t="s">
        <v>117</v>
      </c>
      <c r="B4" s="65">
        <v>150000</v>
      </c>
    </row>
    <row r="5" spans="1:2" ht="15.6" x14ac:dyDescent="0.3">
      <c r="A5" s="28" t="s">
        <v>118</v>
      </c>
      <c r="B5" s="65">
        <v>150000</v>
      </c>
    </row>
    <row r="6" spans="1:2" ht="16.2" thickBot="1" x14ac:dyDescent="0.35">
      <c r="A6" s="29" t="s">
        <v>119</v>
      </c>
      <c r="B6" s="6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69</v>
      </c>
    </row>
    <row r="2" spans="1:16" x14ac:dyDescent="0.3">
      <c r="A2" s="4" t="s">
        <v>66</v>
      </c>
    </row>
    <row r="3" spans="1:16" x14ac:dyDescent="0.3">
      <c r="A3" s="4" t="s">
        <v>67</v>
      </c>
      <c r="N3" s="13"/>
      <c r="O3" s="13"/>
      <c r="P3" s="13"/>
    </row>
    <row r="4" spans="1:16" x14ac:dyDescent="0.3">
      <c r="A4" s="4" t="s">
        <v>124</v>
      </c>
    </row>
    <row r="5" spans="1:16" x14ac:dyDescent="0.3">
      <c r="A5" s="4" t="s">
        <v>125</v>
      </c>
    </row>
    <row r="6" spans="1:16" x14ac:dyDescent="0.3">
      <c r="A6" s="4" t="s">
        <v>126</v>
      </c>
    </row>
    <row r="7" spans="1:16" x14ac:dyDescent="0.3">
      <c r="A7" s="4" t="s">
        <v>127</v>
      </c>
    </row>
    <row r="8" spans="1:16" x14ac:dyDescent="0.3">
      <c r="A8" s="4" t="s">
        <v>128</v>
      </c>
    </row>
    <row r="9" spans="1:16" x14ac:dyDescent="0.3">
      <c r="A9" s="4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70</v>
      </c>
    </row>
    <row r="2" spans="1:16" x14ac:dyDescent="0.3">
      <c r="A2" s="4" t="s">
        <v>78</v>
      </c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78</vt:i4>
      </vt:variant>
      <vt:variant>
        <vt:lpstr>Named Ranges</vt:lpstr>
      </vt:variant>
      <vt:variant>
        <vt:i4>1</vt:i4>
      </vt:variant>
    </vt:vector>
  </HeadingPairs>
  <TitlesOfParts>
    <vt:vector size="7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FRA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TreatmentMaxQuality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2022-12-27T18:32:30Z</dcterms:modified>
</cp:coreProperties>
</file>