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ravis Young\Desktop\Homework\"/>
    </mc:Choice>
  </mc:AlternateContent>
  <xr:revisionPtr revIDLastSave="0" documentId="13_ncr:1_{1A7192B2-B61B-401E-BC3B-36F9850F2AA8}" xr6:coauthVersionLast="45" xr6:coauthVersionMax="45" xr10:uidLastSave="{00000000-0000-0000-0000-000000000000}"/>
  <bookViews>
    <workbookView xWindow="-108" yWindow="-108" windowWidth="23256" windowHeight="13176" activeTab="4" xr2:uid="{00000000-000D-0000-FFFF-FFFF00000000}"/>
  </bookViews>
  <sheets>
    <sheet name="StarterBookPivotTable" sheetId="2" r:id="rId1"/>
    <sheet name="StarterBookPivotTable2" sheetId="3" r:id="rId2"/>
    <sheet name="StarterBookPivotTable3" sheetId="4" r:id="rId3"/>
    <sheet name="StarterBookData" sheetId="1" r:id="rId4"/>
    <sheet name="Bonus" sheetId="10" r:id="rId5"/>
  </sheets>
  <definedNames>
    <definedName name="_xlnm._FilterDatabase" localSheetId="3" hidden="1">StarterBookData!$A$1:$R$4115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3" i="10" l="1"/>
  <c r="I4" i="10"/>
  <c r="I5" i="10"/>
  <c r="I6" i="10"/>
  <c r="I7" i="10"/>
  <c r="I8" i="10"/>
  <c r="I9" i="10"/>
  <c r="I10" i="10"/>
  <c r="I11" i="10"/>
  <c r="I12" i="10"/>
  <c r="I13" i="10"/>
  <c r="I2" i="10"/>
  <c r="H3" i="10"/>
  <c r="H4" i="10"/>
  <c r="H5" i="10"/>
  <c r="H6" i="10"/>
  <c r="H7" i="10"/>
  <c r="H8" i="10"/>
  <c r="H9" i="10"/>
  <c r="H10" i="10"/>
  <c r="H11" i="10"/>
  <c r="H12" i="10"/>
  <c r="H13" i="10"/>
  <c r="H2" i="10"/>
  <c r="G3" i="10"/>
  <c r="G4" i="10"/>
  <c r="G5" i="10"/>
  <c r="G6" i="10"/>
  <c r="G7" i="10"/>
  <c r="G8" i="10"/>
  <c r="G9" i="10"/>
  <c r="G10" i="10"/>
  <c r="G11" i="10"/>
  <c r="G12" i="10"/>
  <c r="G13" i="10"/>
  <c r="G2" i="10"/>
  <c r="F3" i="10"/>
  <c r="F4" i="10"/>
  <c r="F5" i="10"/>
  <c r="F6" i="10"/>
  <c r="F7" i="10"/>
  <c r="F8" i="10"/>
  <c r="F9" i="10"/>
  <c r="F10" i="10"/>
  <c r="F11" i="10"/>
  <c r="F12" i="10"/>
  <c r="F13" i="10"/>
  <c r="F2" i="10"/>
  <c r="E13" i="10"/>
  <c r="E12" i="10"/>
  <c r="E11" i="10"/>
  <c r="E10" i="10"/>
  <c r="E9" i="10"/>
  <c r="E8" i="10"/>
  <c r="E7" i="10"/>
  <c r="E6" i="10"/>
  <c r="E5" i="10"/>
  <c r="E4" i="10"/>
  <c r="E3" i="10"/>
  <c r="E2" i="10"/>
  <c r="D12" i="10"/>
  <c r="D11" i="10"/>
  <c r="D10" i="10"/>
  <c r="D9" i="10"/>
  <c r="D8" i="10"/>
  <c r="D7" i="10"/>
  <c r="D6" i="10"/>
  <c r="D5" i="10"/>
  <c r="D4" i="10"/>
  <c r="D3" i="10"/>
  <c r="C12" i="10"/>
  <c r="C11" i="10"/>
  <c r="C10" i="10"/>
  <c r="C9" i="10"/>
  <c r="C8" i="10"/>
  <c r="C7" i="10"/>
  <c r="C6" i="10"/>
  <c r="C5" i="10"/>
  <c r="C4" i="10"/>
  <c r="C3" i="10"/>
  <c r="B12" i="10"/>
  <c r="B11" i="10"/>
  <c r="B10" i="10"/>
  <c r="B9" i="10"/>
  <c r="B8" i="10"/>
  <c r="B7" i="10"/>
  <c r="B6" i="10"/>
  <c r="B5" i="10"/>
  <c r="B4" i="10"/>
  <c r="B3" i="10"/>
  <c r="D13" i="10"/>
  <c r="C13" i="10"/>
  <c r="B13" i="10"/>
  <c r="D2" i="10"/>
  <c r="C2" i="10"/>
  <c r="B2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<sst xmlns="http://schemas.openxmlformats.org/spreadsheetml/2006/main" count="24821" uniqueCount="8402">
  <si>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</si>
  <si>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</si>
  <si>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</si>
  <si>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</si>
  <si>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</si>
  <si>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</si>
  <si>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</si>
  <si>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</si>
  <si>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</si>
  <si>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</si>
  <si>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</si>
  <si>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</si>
  <si>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</si>
  <si>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</si>
  <si>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</si>
  <si>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</si>
  <si>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</si>
  <si>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</si>
  <si>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</si>
  <si>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</si>
  <si>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</si>
  <si>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</si>
  <si>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</si>
  <si>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</si>
  <si>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</si>
  <si>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</si>
  <si>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</si>
  <si>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</si>
  <si>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</si>
  <si>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</si>
  <si>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</si>
  <si>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</si>
  <si>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</si>
  <si>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</si>
  <si>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</si>
  <si>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</si>
  <si>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</si>
  <si>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</si>
  <si>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</si>
  <si>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</si>
  <si>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</si>
  <si>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</si>
  <si>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</si>
  <si>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</si>
  <si>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</si>
  <si>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</si>
  <si>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</si>
  <si>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</si>
  <si>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</si>
  <si>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</si>
  <si>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</si>
  <si>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</si>
  <si>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</si>
  <si>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</si>
  <si>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</si>
  <si>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</si>
  <si>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</si>
  <si>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</si>
  <si>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</si>
  <si>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</si>
  <si>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</si>
  <si>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</si>
  <si>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</si>
  <si>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</si>
  <si>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</si>
  <si>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</si>
  <si>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</si>
  <si>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</si>
  <si>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</si>
  <si>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</si>
  <si>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</si>
  <si>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</si>
  <si>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</si>
  <si>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</si>
  <si>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</si>
  <si>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</si>
  <si>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</si>
  <si>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</si>
  <si>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</si>
  <si>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</si>
  <si>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</si>
  <si>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</si>
  <si>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</si>
  <si>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</si>
  <si>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</si>
  <si>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</si>
  <si>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</si>
  <si>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</si>
  <si>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</si>
  <si>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</si>
  <si>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</si>
  <si>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</si>
  <si>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</si>
  <si>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</si>
  <si>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</si>
  <si>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</si>
  <si>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</si>
  <si>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</si>
  <si>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</si>
  <si>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</si>
  <si>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</si>
  <si>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</si>
  <si>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</si>
  <si>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</si>
  <si>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</si>
  <si>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</si>
  <si>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</si>
  <si>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</si>
  <si>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</si>
  <si>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</si>
  <si>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</si>
  <si>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</si>
  <si>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</si>
  <si>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</si>
  <si>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</si>
  <si>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</si>
  <si>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</si>
  <si>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</si>
  <si>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</si>
  <si>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</si>
  <si>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</si>
  <si>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</si>
  <si>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</si>
  <si>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</si>
  <si>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</si>
  <si>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</si>
  <si>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</si>
  <si>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</si>
  <si>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</si>
  <si>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</si>
  <si>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</si>
  <si>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</si>
  <si>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</si>
  <si>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</si>
  <si>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</si>
  <si>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</si>
  <si>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</si>
  <si>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</si>
  <si>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</si>
  <si>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</si>
  <si>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</si>
  <si>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</si>
  <si>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</si>
  <si>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</si>
  <si>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</si>
  <si>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</si>
  <si>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</si>
  <si>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</si>
  <si>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</si>
  <si>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</si>
  <si>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</si>
  <si>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</si>
  <si>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</si>
  <si>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</si>
  <si>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</si>
  <si>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</si>
  <si>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</si>
  <si>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</si>
  <si>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</si>
  <si>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</si>
  <si>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</si>
  <si>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</si>
  <si>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</si>
  <si>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</si>
  <si>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</si>
  <si>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</si>
  <si>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</si>
  <si>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</si>
  <si>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</si>
  <si>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</si>
  <si>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</si>
  <si>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</si>
  <si>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</si>
  <si>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</si>
  <si>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</si>
  <si>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</si>
  <si>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</si>
  <si>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</si>
  <si>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</si>
  <si>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</si>
  <si>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</si>
  <si>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</si>
  <si>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</si>
  <si>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</si>
  <si>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</si>
  <si>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</si>
  <si>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</si>
  <si>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</si>
  <si>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</si>
  <si>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</si>
  <si>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</si>
  <si>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</si>
  <si>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</si>
  <si>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</si>
  <si>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</si>
  <si>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</si>
  <si>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</si>
  <si>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</si>
  <si>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</si>
  <si>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</si>
  <si>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</si>
  <si>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</si>
  <si>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</si>
  <si>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</si>
  <si>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</si>
  <si>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</si>
  <si>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</si>
  <si>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</si>
  <si>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</si>
  <si>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</si>
  <si>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</si>
  <si>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</si>
  <si>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</si>
  <si>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</si>
  <si>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</si>
  <si>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</si>
  <si>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</si>
  <si>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</si>
  <si>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</si>
  <si>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</si>
  <si>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</si>
  <si>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</si>
  <si>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</si>
  <si>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</si>
  <si>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</si>
  <si>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</si>
  <si>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</si>
  <si>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</si>
  <si>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</si>
  <si>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</si>
  <si>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</si>
  <si>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</si>
  <si>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</si>
  <si>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</si>
  <si>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</si>
  <si>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</si>
  <si>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</si>
  <si>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</si>
  <si>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</si>
  <si>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</si>
  <si>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</si>
  <si>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</si>
  <si>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</si>
  <si>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</si>
  <si>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</si>
  <si>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</si>
  <si>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</si>
  <si>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</si>
  <si>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</si>
  <si>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</si>
  <si>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</si>
  <si>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</si>
  <si>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</si>
  <si>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</si>
  <si>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</si>
  <si>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</si>
  <si>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</si>
  <si>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</si>
  <si>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</si>
  <si>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</si>
  <si>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</si>
  <si>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</si>
  <si>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</si>
  <si>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</si>
  <si>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</si>
  <si>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</si>
  <si>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</si>
  <si>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</si>
  <si>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</si>
  <si>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</si>
  <si>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</si>
  <si>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</si>
  <si>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</si>
  <si>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</si>
  <si>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</si>
  <si>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</si>
  <si>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</si>
  <si>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</si>
  <si>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</si>
  <si>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</si>
  <si>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</si>
  <si>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</si>
  <si>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</si>
  <si>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</si>
  <si>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</si>
  <si>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</si>
  <si>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</si>
  <si>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</si>
  <si>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</si>
  <si>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</si>
  <si>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</si>
  <si>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</si>
  <si>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</si>
  <si>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</si>
  <si>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</si>
  <si>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</si>
  <si>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</si>
  <si>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</si>
  <si>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</si>
  <si>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</si>
  <si>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</si>
  <si>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</si>
  <si>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</si>
  <si>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</si>
  <si>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</si>
  <si>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</si>
  <si>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</si>
  <si>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</si>
  <si>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</si>
  <si>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</si>
  <si>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</si>
  <si>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</si>
  <si>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</si>
  <si>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</si>
  <si>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</si>
  <si>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</si>
  <si>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</si>
  <si>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</si>
  <si>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</si>
  <si>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</si>
  <si>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</si>
  <si>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</si>
  <si>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</si>
  <si>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</si>
  <si>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</si>
  <si>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</si>
  <si>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</si>
  <si>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</si>
  <si>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</si>
  <si>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</si>
  <si>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</si>
  <si>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</si>
  <si>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</si>
  <si>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</si>
  <si>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</si>
  <si>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</si>
  <si>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</si>
  <si>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</si>
  <si>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</si>
  <si>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</si>
  <si>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</si>
  <si>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</si>
  <si>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</si>
  <si>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</si>
  <si>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</si>
  <si>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</si>
  <si>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</si>
  <si>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</si>
  <si>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</si>
  <si>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</si>
  <si>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</si>
  <si>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</si>
  <si>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</si>
  <si>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</si>
  <si>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</si>
  <si>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</si>
  <si>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</si>
  <si>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</si>
  <si>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</si>
  <si>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</si>
  <si>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</si>
  <si>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</si>
  <si>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</si>
  <si>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</si>
  <si>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</si>
  <si>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</si>
  <si>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</si>
  <si>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</si>
  <si>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</si>
  <si>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</si>
  <si>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</si>
  <si>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</si>
  <si>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</si>
  <si>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</si>
  <si>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</si>
  <si>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</si>
  <si>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</si>
  <si>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</si>
  <si>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</si>
  <si>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</si>
  <si>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</si>
  <si>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</si>
  <si>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</si>
  <si>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</si>
  <si>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</si>
  <si>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</si>
  <si>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</si>
  <si>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</si>
  <si>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</si>
  <si>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</si>
  <si>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</si>
  <si>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</si>
  <si>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</si>
  <si>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</si>
  <si>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</si>
  <si>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</si>
  <si>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</si>
  <si>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</si>
  <si>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</si>
  <si>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</si>
  <si>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</si>
  <si>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</si>
  <si>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</si>
  <si>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</si>
  <si>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</si>
  <si>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</si>
  <si>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</si>
  <si>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</si>
  <si>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</si>
  <si>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</si>
  <si>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</si>
  <si>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</si>
  <si>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</si>
  <si>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</si>
  <si>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</si>
  <si>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</si>
  <si>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</si>
  <si>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</si>
  <si>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</si>
  <si>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</si>
  <si>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</si>
  <si>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</si>
  <si>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</si>
  <si>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</si>
  <si>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</si>
  <si>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</si>
  <si>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</si>
  <si>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</si>
  <si>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</si>
  <si>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</si>
  <si>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</si>
  <si>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</si>
  <si>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</si>
  <si>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</si>
  <si>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</si>
  <si>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</si>
  <si>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</si>
  <si>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</si>
  <si>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</si>
  <si>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</si>
  <si>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</si>
  <si>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</si>
  <si>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</si>
  <si>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</si>
  <si>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</si>
  <si>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</si>
  <si>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</si>
  <si>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</si>
  <si>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</si>
  <si>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</si>
  <si>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</si>
  <si>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</si>
  <si>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</si>
  <si>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</si>
  <si>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</si>
  <si>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</si>
  <si>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</si>
  <si>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</si>
  <si>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</si>
  <si>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</si>
  <si>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</si>
  <si>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</si>
  <si>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</si>
  <si>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</si>
  <si>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</si>
  <si>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</si>
  <si>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</si>
  <si>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</si>
  <si>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</si>
  <si>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</si>
  <si>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</si>
  <si>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</si>
  <si>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</si>
  <si>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</si>
  <si>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</si>
  <si>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</si>
  <si>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</si>
  <si>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</si>
  <si>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</si>
  <si>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</si>
  <si>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</si>
  <si>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</si>
  <si>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</si>
  <si>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</si>
  <si>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</si>
  <si>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</si>
  <si>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</si>
  <si>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</si>
  <si>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</si>
  <si>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</si>
  <si>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</si>
  <si>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</si>
  <si>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</si>
  <si>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</si>
  <si>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</si>
  <si>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</si>
  <si>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</si>
  <si>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</si>
  <si>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</si>
  <si>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</si>
  <si>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</si>
  <si>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</si>
  <si>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</si>
  <si>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</si>
  <si>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</si>
  <si>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</si>
  <si>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</si>
  <si>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</si>
  <si>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</si>
  <si>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</si>
  <si>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</si>
  <si>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</si>
  <si>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</si>
  <si>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</si>
  <si>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</si>
  <si>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</si>
  <si>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</si>
  <si>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</si>
  <si>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</si>
  <si>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</si>
  <si>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</si>
  <si>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</si>
  <si>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</si>
  <si>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</si>
  <si>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</si>
  <si>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</si>
  <si>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</si>
  <si>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</si>
  <si>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</si>
  <si>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</si>
  <si>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</si>
  <si>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</si>
  <si>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</si>
  <si>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</si>
  <si>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</si>
  <si>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</si>
  <si>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</si>
  <si>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</si>
  <si>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</si>
  <si>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</si>
  <si>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</si>
  <si>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</si>
  <si>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</si>
  <si>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</si>
  <si>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</si>
  <si>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</si>
  <si>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</si>
  <si>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</si>
  <si>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</si>
  <si>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</si>
  <si>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</si>
  <si>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</si>
  <si>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</si>
  <si>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</si>
  <si>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</si>
  <si>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</si>
  <si>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</si>
  <si>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</si>
  <si>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</si>
  <si>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</si>
  <si>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</si>
  <si>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</si>
  <si>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</si>
  <si>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</si>
  <si>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</si>
  <si>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</si>
  <si>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</si>
  <si>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</si>
  <si>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</si>
  <si>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</si>
  <si>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</si>
  <si>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</si>
  <si>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</si>
  <si>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</si>
  <si>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</si>
  <si>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</si>
  <si>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</si>
  <si>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</si>
  <si>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</si>
  <si>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</si>
  <si>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</si>
  <si>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</si>
  <si>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</si>
  <si>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</si>
  <si>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</si>
  <si>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</si>
  <si>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</si>
  <si>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</si>
  <si>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</si>
  <si>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</si>
  <si>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</si>
  <si>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</si>
  <si>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</si>
  <si>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</si>
  <si>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</si>
  <si>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</si>
  <si>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</si>
  <si>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</si>
  <si>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</si>
  <si>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</si>
  <si>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</si>
  <si>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</si>
  <si>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</si>
  <si>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</si>
  <si>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</si>
  <si>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</si>
  <si>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</si>
  <si>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</si>
  <si>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</si>
  <si>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</si>
  <si>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</si>
  <si>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</si>
  <si>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</si>
  <si>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</si>
  <si>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</si>
  <si>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</si>
  <si>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</si>
  <si>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</si>
  <si>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</si>
  <si>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</si>
  <si>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</si>
  <si>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</si>
  <si>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</si>
  <si>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</si>
  <si>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</si>
  <si>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</si>
  <si>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</si>
  <si>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</si>
  <si>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</si>
  <si>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</si>
  <si>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</si>
  <si>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</si>
  <si>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</si>
  <si>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</si>
  <si>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</si>
  <si>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</si>
  <si>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</si>
  <si>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</si>
  <si>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</si>
  <si>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</si>
  <si>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</si>
  <si>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</si>
  <si>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</si>
  <si>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</si>
  <si>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</si>
  <si>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</si>
  <si>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</si>
  <si>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</si>
  <si>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</si>
  <si>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</si>
  <si>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</si>
  <si>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</si>
  <si>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</si>
  <si>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</si>
  <si>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</si>
  <si>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</si>
  <si>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</si>
  <si>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</si>
  <si>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</si>
  <si>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</si>
  <si>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</si>
  <si>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</si>
  <si>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</si>
  <si>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</si>
  <si>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</si>
  <si>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</si>
  <si>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</si>
  <si>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</si>
  <si>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</si>
  <si>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</si>
  <si>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</si>
  <si>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</si>
  <si>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</si>
  <si>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</si>
  <si>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</si>
  <si>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</si>
  <si>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</si>
  <si>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</si>
  <si>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</si>
  <si>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</si>
  <si>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</si>
  <si>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</si>
  <si>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</si>
  <si>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</si>
  <si>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</si>
  <si>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</si>
  <si>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</si>
  <si>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</si>
  <si>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</si>
  <si>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</si>
  <si>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</si>
  <si>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</si>
  <si>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</si>
  <si>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</si>
  <si>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</si>
  <si>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</si>
  <si>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</si>
  <si>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</si>
  <si>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</si>
  <si>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</si>
  <si>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</si>
  <si>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</si>
  <si>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</si>
  <si>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</si>
  <si>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</si>
  <si>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</si>
  <si>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</si>
  <si>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</si>
  <si>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</si>
  <si>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</si>
  <si>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</si>
  <si>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</si>
  <si>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</si>
  <si>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</si>
  <si>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</si>
  <si>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</si>
  <si>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</si>
  <si>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</si>
  <si>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</si>
  <si>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</si>
  <si>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</si>
  <si>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</si>
  <si>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</si>
  <si>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</si>
  <si>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</si>
  <si>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</si>
  <si>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</si>
  <si>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</si>
  <si>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</si>
  <si>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</si>
  <si>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</si>
  <si>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</si>
  <si>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</si>
  <si>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</si>
  <si>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</si>
  <si>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</si>
  <si>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</si>
  <si>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</si>
  <si>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</si>
  <si>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</si>
  <si>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</si>
  <si>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</si>
  <si>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</si>
  <si>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</si>
  <si>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</si>
  <si>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</si>
  <si>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</si>
  <si>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</si>
  <si>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</si>
  <si>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</si>
  <si>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</si>
  <si>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</si>
  <si>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</si>
  <si>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</si>
  <si>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</si>
  <si>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</si>
  <si>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</si>
  <si>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</si>
  <si>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</si>
  <si>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</si>
  <si>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</si>
  <si>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</si>
  <si>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</si>
  <si>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</si>
  <si>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</si>
  <si>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</si>
  <si>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</si>
  <si>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</si>
  <si>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</si>
  <si>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</si>
  <si>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</si>
  <si>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</si>
  <si>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</si>
  <si>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</si>
  <si>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</si>
  <si>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</si>
  <si>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</si>
  <si>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</si>
  <si>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</si>
  <si>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</si>
  <si>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</si>
  <si>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</si>
  <si>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</si>
  <si>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</si>
  <si>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</si>
  <si>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</si>
  <si>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</si>
  <si>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</si>
  <si>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</si>
  <si>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</si>
  <si>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</si>
  <si>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</si>
  <si>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</si>
  <si>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</si>
  <si>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</si>
  <si>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</si>
  <si>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</si>
  <si>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</si>
  <si>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</si>
  <si>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</si>
  <si>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</si>
  <si>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</si>
  <si>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</si>
  <si>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</si>
  <si>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</si>
  <si>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</si>
  <si>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</si>
  <si>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</si>
  <si>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</si>
  <si>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</si>
  <si>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</si>
  <si>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</si>
  <si>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</si>
  <si>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</si>
  <si>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</si>
  <si>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</si>
  <si>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</si>
  <si>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</si>
  <si>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</si>
  <si>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</si>
  <si>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</si>
  <si>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</si>
  <si>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</si>
  <si>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</si>
  <si>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</si>
  <si>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</si>
  <si>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</si>
  <si>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</si>
  <si>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</si>
  <si>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</si>
  <si>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</si>
  <si>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</si>
  <si>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</si>
  <si>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</si>
  <si>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</si>
  <si>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</si>
  <si>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</si>
  <si>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</si>
  <si>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</si>
  <si>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</si>
  <si>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</si>
  <si>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</si>
  <si>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</si>
  <si>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</si>
  <si>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</si>
  <si>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</si>
  <si>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</si>
  <si>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</si>
  <si>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</si>
  <si>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</si>
  <si>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</si>
  <si>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</si>
  <si>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</si>
  <si>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</si>
  <si>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</si>
  <si>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</si>
  <si>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</si>
  <si>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</si>
  <si>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</si>
  <si>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</si>
  <si>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</si>
  <si>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</si>
  <si>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</si>
  <si>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</si>
  <si>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</si>
  <si>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</si>
  <si>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</si>
  <si>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</si>
  <si>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</si>
  <si>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</si>
  <si>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</si>
  <si>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</si>
  <si>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</si>
  <si>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</si>
  <si>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</si>
  <si>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</si>
  <si>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</si>
  <si>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</si>
  <si>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</si>
  <si>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</si>
  <si>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</si>
  <si>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</si>
  <si>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</si>
  <si>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</si>
  <si>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</si>
  <si>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</si>
  <si>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</si>
  <si>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</si>
  <si>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</si>
  <si>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</si>
  <si>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</si>
  <si>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</si>
  <si>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</si>
  <si>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</si>
  <si>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</si>
  <si>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</si>
  <si>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</si>
  <si>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</si>
  <si>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</si>
  <si>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</si>
  <si>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</si>
  <si>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</si>
  <si>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</si>
  <si>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</si>
  <si>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</si>
  <si>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</si>
  <si>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</si>
  <si>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</si>
  <si>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</si>
  <si>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</si>
  <si>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</si>
  <si>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</si>
  <si>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</si>
  <si>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</si>
  <si>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</si>
  <si>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</si>
  <si>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</si>
  <si>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</si>
  <si>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</si>
  <si>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</si>
  <si>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</si>
  <si>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</si>
  <si>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</si>
  <si>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</si>
  <si>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</si>
  <si>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</si>
  <si>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</si>
  <si>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</si>
  <si>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</si>
  <si>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</si>
  <si>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</si>
  <si>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</si>
  <si>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</si>
  <si>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</si>
  <si>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</si>
  <si>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</si>
  <si>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</si>
  <si>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</si>
  <si>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</si>
  <si>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</si>
  <si>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</si>
  <si>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</si>
  <si>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</si>
  <si>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</si>
  <si>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</si>
  <si>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</si>
  <si>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</si>
  <si>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</si>
  <si>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</si>
  <si>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</si>
  <si>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</si>
  <si>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</si>
  <si>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</si>
  <si>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</si>
  <si>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</si>
  <si>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</si>
  <si>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</si>
  <si>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</si>
  <si>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</si>
  <si>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</si>
  <si>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</si>
  <si>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</si>
  <si>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</si>
  <si>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</si>
  <si>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</si>
  <si>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</si>
  <si>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</si>
  <si>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</si>
  <si>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</si>
  <si>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</si>
  <si>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</si>
  <si>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</si>
  <si>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</si>
  <si>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</si>
  <si>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</si>
  <si>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</si>
  <si>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</si>
  <si>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</si>
  <si>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</si>
  <si>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</si>
  <si>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</si>
  <si>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</si>
  <si>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</si>
  <si>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</si>
  <si>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</si>
  <si>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</si>
  <si>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</si>
  <si>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</si>
  <si>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</si>
  <si>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</si>
  <si>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</si>
  <si>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</si>
  <si>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</si>
  <si>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</si>
  <si>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</si>
  <si>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</si>
  <si>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</si>
  <si>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</si>
  <si>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</si>
  <si>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</si>
  <si>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</si>
  <si>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</si>
  <si>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</si>
  <si>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</si>
  <si>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</si>
  <si>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</si>
  <si>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</si>
  <si>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</si>
  <si>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</si>
  <si>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</si>
  <si>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</si>
  <si>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</si>
  <si>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</si>
  <si>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</si>
  <si>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</si>
  <si>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</si>
  <si>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</si>
  <si>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</si>
  <si>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</si>
  <si>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</si>
  <si>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</si>
  <si>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</si>
  <si>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</si>
  <si>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</si>
  <si>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</si>
  <si>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</si>
  <si>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</si>
  <si>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</si>
  <si>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</si>
  <si>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</si>
  <si>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</si>
  <si>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</si>
  <si>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</si>
  <si>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</si>
  <si>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</si>
  <si>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</si>
  <si>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</si>
  <si>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</si>
  <si>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</si>
  <si>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</si>
  <si>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</si>
  <si>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</si>
  <si>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</si>
  <si>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</si>
  <si>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</si>
  <si>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</si>
  <si>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</si>
  <si>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</si>
  <si>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</si>
  <si>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</si>
  <si>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</si>
  <si>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</si>
  <si>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</si>
  <si>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</si>
  <si>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</si>
  <si>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</si>
  <si>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</si>
  <si>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</si>
  <si>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</si>
  <si>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</si>
  <si>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</si>
  <si>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</si>
  <si>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</si>
  <si>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</si>
  <si>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</si>
  <si>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</si>
  <si>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</si>
  <si>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</si>
  <si>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</si>
  <si>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</si>
  <si>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</si>
  <si>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</si>
  <si>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</si>
  <si>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</si>
  <si>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</si>
  <si>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</si>
  <si>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</si>
  <si>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</si>
  <si>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</si>
  <si>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</si>
  <si>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</si>
  <si>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</si>
  <si>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</si>
  <si>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</si>
  <si>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</si>
  <si>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</si>
  <si>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</si>
  <si>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</si>
  <si>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</si>
  <si>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</si>
  <si>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</si>
  <si>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</si>
  <si>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</si>
  <si>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</si>
  <si>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</si>
  <si>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</si>
  <si>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</si>
  <si>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</si>
  <si>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</si>
  <si>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</si>
  <si>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</si>
  <si>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</si>
  <si>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</si>
  <si>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</si>
  <si>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</si>
  <si>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</si>
  <si>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</si>
  <si>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</si>
  <si>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</si>
  <si>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</si>
  <si>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</si>
  <si>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</si>
  <si>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</si>
  <si>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</si>
  <si>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</si>
  <si>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</si>
  <si>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</si>
  <si>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</si>
  <si>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</si>
  <si>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</si>
  <si>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</si>
  <si>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</si>
  <si>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</si>
  <si>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</si>
  <si>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</si>
  <si>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</si>
  <si>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</si>
  <si>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</si>
  <si>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</si>
  <si>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</si>
  <si>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</si>
  <si>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</si>
  <si>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</si>
  <si>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</si>
  <si>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</si>
  <si>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</si>
  <si>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</si>
  <si>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</si>
  <si>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</si>
  <si>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</si>
  <si>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</si>
  <si>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</si>
  <si>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</si>
  <si>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</si>
  <si>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</si>
  <si>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</si>
  <si>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</si>
  <si>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</si>
  <si>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</si>
  <si>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</si>
  <si>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</si>
  <si>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</si>
  <si>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</si>
  <si>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</si>
  <si>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</si>
  <si>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</si>
  <si>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</si>
  <si>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</si>
  <si>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</si>
  <si>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</si>
  <si>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</si>
  <si>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</si>
  <si>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</si>
  <si>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</si>
  <si>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</si>
  <si>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</si>
  <si>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</si>
  <si>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</si>
  <si>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</si>
  <si>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</si>
  <si>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</si>
  <si>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</si>
  <si>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</si>
  <si>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</si>
  <si>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</si>
  <si>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</si>
  <si>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</si>
  <si>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</si>
  <si>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</si>
  <si>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</si>
  <si>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</si>
  <si>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</si>
  <si>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</si>
  <si>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</si>
  <si>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</si>
  <si>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</si>
  <si>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</si>
  <si>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</si>
  <si>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</si>
  <si>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</si>
  <si>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</si>
  <si>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</si>
  <si>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</si>
  <si>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</si>
  <si>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</si>
  <si>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</si>
  <si>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</si>
  <si>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</si>
  <si>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</si>
  <si>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</si>
  <si>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</si>
  <si>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</si>
  <si>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</si>
  <si>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</si>
  <si>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</si>
  <si>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</si>
  <si>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</si>
  <si>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</si>
  <si>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</si>
  <si>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</si>
  <si>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</si>
  <si>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</si>
  <si>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</si>
  <si>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</si>
  <si>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</si>
  <si>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</si>
  <si>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</si>
  <si>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</si>
  <si>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</si>
  <si>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</si>
  <si>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</si>
  <si>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</si>
  <si>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</si>
  <si>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</si>
  <si>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</si>
  <si>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</si>
  <si>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</si>
  <si>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</si>
  <si>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</si>
  <si>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</si>
  <si>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</si>
  <si>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</si>
  <si>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</si>
  <si>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</si>
  <si>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</si>
  <si>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</si>
  <si>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</si>
  <si>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</si>
  <si>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</si>
  <si>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</si>
  <si>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</si>
  <si>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</si>
  <si>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</si>
  <si>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</si>
  <si>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</si>
  <si>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</si>
  <si>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</si>
  <si>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</si>
  <si>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</si>
  <si>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</si>
  <si>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</si>
  <si>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</si>
  <si>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</si>
  <si>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</si>
  <si>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</si>
  <si>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</si>
  <si>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</si>
  <si>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</si>
  <si>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</si>
  <si>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</si>
  <si>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</si>
  <si>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</si>
  <si>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</si>
  <si>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</si>
  <si>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</si>
  <si>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</si>
  <si>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</si>
  <si>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</si>
  <si>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</si>
  <si>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</si>
  <si>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</si>
  <si>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</si>
  <si>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</si>
  <si>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</si>
  <si>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</si>
  <si>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</si>
  <si>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</si>
  <si>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</si>
  <si>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</si>
  <si>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</si>
  <si>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</si>
  <si>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</si>
  <si>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</si>
  <si>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</si>
  <si>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</si>
  <si>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</si>
  <si>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</si>
  <si>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</si>
  <si>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</si>
  <si>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</si>
  <si>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</si>
  <si>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</si>
  <si>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</si>
  <si>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</si>
  <si>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</si>
  <si>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</si>
  <si>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</si>
  <si>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</si>
  <si>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</si>
  <si>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</si>
  <si>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</si>
  <si>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</si>
  <si>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</si>
  <si>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</si>
  <si>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</si>
  <si>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</si>
  <si>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</si>
  <si>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</si>
  <si>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</si>
  <si>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</si>
  <si>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</si>
  <si>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</si>
  <si>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</si>
  <si>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</si>
  <si>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</si>
  <si>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</si>
  <si>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</si>
  <si>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</si>
  <si>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</si>
  <si>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</si>
  <si>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</si>
  <si>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</si>
  <si>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</si>
  <si>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</si>
  <si>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</si>
  <si>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</si>
  <si>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</si>
  <si>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</si>
  <si>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</si>
  <si>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</si>
  <si>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</si>
  <si>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</si>
  <si>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</si>
  <si>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</si>
  <si>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</si>
  <si>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</si>
  <si>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</si>
  <si>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</si>
  <si>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</si>
  <si>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</si>
  <si>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</si>
  <si>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</si>
  <si>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</si>
  <si>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</si>
  <si>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</si>
  <si>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</si>
  <si>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</si>
  <si>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</si>
  <si>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</si>
  <si>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</si>
  <si>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</si>
  <si>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</si>
  <si>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</si>
  <si>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</si>
  <si>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</si>
  <si>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</si>
  <si>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</si>
  <si>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</si>
  <si>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</si>
  <si>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</si>
  <si>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</si>
  <si>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</si>
  <si>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</si>
  <si>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</si>
  <si>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</si>
  <si>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</si>
  <si>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</si>
  <si>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</si>
  <si>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</si>
  <si>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</si>
  <si>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</si>
  <si>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</si>
  <si>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</si>
  <si>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</si>
  <si>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</si>
  <si>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</si>
  <si>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</si>
  <si>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</si>
  <si>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</si>
  <si>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</si>
  <si>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</si>
  <si>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</si>
  <si>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</si>
  <si>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</si>
  <si>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</si>
  <si>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</si>
  <si>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</si>
  <si>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</si>
  <si>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</si>
  <si>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</si>
  <si>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</si>
  <si>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</si>
  <si>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</si>
  <si>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</si>
  <si>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</si>
  <si>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</si>
  <si>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</si>
  <si>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</si>
  <si>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</si>
  <si>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</si>
  <si>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</si>
  <si>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</si>
  <si>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</si>
  <si>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</si>
  <si>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</si>
  <si>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</si>
  <si>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</si>
  <si>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</si>
  <si>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</si>
  <si>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</si>
  <si>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</si>
  <si>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</si>
  <si>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</si>
  <si>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</si>
  <si>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</si>
  <si>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</si>
  <si>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</si>
  <si>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</si>
  <si>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</si>
  <si>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</si>
  <si>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</si>
  <si>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</si>
  <si>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</si>
  <si>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</si>
  <si>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</si>
  <si>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</si>
  <si>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</si>
  <si>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</si>
  <si>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</si>
  <si>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</si>
  <si>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</si>
  <si>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</si>
  <si>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</si>
  <si>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</si>
  <si>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</si>
  <si>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</si>
  <si>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</si>
  <si>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</si>
  <si>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</si>
  <si>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</si>
  <si>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</si>
  <si>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</si>
  <si>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</si>
  <si>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</si>
  <si>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</si>
  <si>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</si>
  <si>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</si>
  <si>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</si>
  <si>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</si>
  <si>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</si>
  <si>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</si>
  <si>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</si>
  <si>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</si>
  <si>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</si>
  <si>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</si>
  <si>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</si>
  <si>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</si>
  <si>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</si>
  <si>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</si>
  <si>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</si>
  <si>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</si>
  <si>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</si>
  <si>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</si>
  <si>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</si>
  <si>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</si>
  <si>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</si>
  <si>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</si>
  <si>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</si>
  <si>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</si>
  <si>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</si>
  <si>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</si>
  <si>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</si>
  <si>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</si>
  <si>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</si>
  <si>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</si>
  <si>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</si>
  <si>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</si>
  <si>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</si>
  <si>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</si>
  <si>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</si>
  <si>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</si>
  <si>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</si>
  <si>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</si>
  <si>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</si>
  <si>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</si>
  <si>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</si>
  <si>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</si>
  <si>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</si>
  <si>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</si>
  <si>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</si>
  <si>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</si>
  <si>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</si>
  <si>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</si>
  <si>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</si>
  <si>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</si>
  <si>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</si>
  <si>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</si>
  <si>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</si>
  <si>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</si>
  <si>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</si>
  <si>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</si>
  <si>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</si>
  <si>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</si>
  <si>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</si>
  <si>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</si>
  <si>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</si>
  <si>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</si>
  <si>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</si>
  <si>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</si>
  <si>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</si>
  <si>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</si>
  <si>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</si>
  <si>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</si>
  <si>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</si>
  <si>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</si>
  <si>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</si>
  <si>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</si>
  <si>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</si>
  <si>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</si>
  <si>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</si>
  <si>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</si>
  <si>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</si>
  <si>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</si>
  <si>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</si>
  <si>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</si>
  <si>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</si>
  <si>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</si>
  <si>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</si>
  <si>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</si>
  <si>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</si>
  <si>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</si>
  <si>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</si>
  <si>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</si>
  <si>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</si>
  <si>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</si>
  <si>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</si>
  <si>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</si>
  <si>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</si>
  <si>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</si>
  <si>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</si>
  <si>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</si>
  <si>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</si>
  <si>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</si>
  <si>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</si>
  <si>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</si>
  <si>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</si>
  <si>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</si>
  <si>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</si>
  <si>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</si>
  <si>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</si>
  <si>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</si>
  <si>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</si>
  <si>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</si>
  <si>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</si>
  <si>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</si>
  <si>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</si>
  <si>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</si>
  <si>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</si>
  <si>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</si>
  <si>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</si>
  <si>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</si>
  <si>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</si>
  <si>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</si>
  <si>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</si>
  <si>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</si>
  <si>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</si>
  <si>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</si>
  <si>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</si>
  <si>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</si>
  <si>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</si>
  <si>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</si>
  <si>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</si>
  <si>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</si>
  <si>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</si>
  <si>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</si>
  <si>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</si>
  <si>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</si>
  <si>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</si>
  <si>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</si>
  <si>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</si>
  <si>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</si>
  <si>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</si>
  <si>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</si>
  <si>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</si>
  <si>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</si>
  <si>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</si>
  <si>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</si>
  <si>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</si>
  <si>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</si>
  <si>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</si>
  <si>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</si>
  <si>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</si>
  <si>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</si>
  <si>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</si>
  <si>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</si>
  <si>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</si>
  <si>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</si>
  <si>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</si>
  <si>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</si>
  <si>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</si>
  <si>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</si>
  <si>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</si>
  <si>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</si>
  <si>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</si>
  <si>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</si>
  <si>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</si>
  <si>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</si>
  <si>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</si>
  <si>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</si>
  <si>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</si>
  <si>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</si>
  <si>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</si>
  <si>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</si>
  <si>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</si>
  <si>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</si>
  <si>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</si>
  <si>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</si>
  <si>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</si>
  <si>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</si>
  <si>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</si>
  <si>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</si>
  <si>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</si>
  <si>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</si>
  <si>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</si>
  <si>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</si>
  <si>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</si>
  <si>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</si>
  <si>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</si>
  <si>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</si>
  <si>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</si>
  <si>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</si>
  <si>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</si>
  <si>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</si>
  <si>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</si>
  <si>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</si>
  <si>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</si>
  <si>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</si>
  <si>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</si>
  <si>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</si>
  <si>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</si>
  <si>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</si>
  <si>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</si>
  <si>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</si>
  <si>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</si>
  <si>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</si>
  <si>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</si>
  <si>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</si>
  <si>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</si>
  <si>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</si>
  <si>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</si>
  <si>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</si>
  <si>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</si>
  <si>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</si>
  <si>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</si>
  <si>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</si>
  <si>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</si>
  <si>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</si>
  <si>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</si>
  <si>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</si>
  <si>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</si>
  <si>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</si>
  <si>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</si>
  <si>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</si>
  <si>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</si>
  <si>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</si>
  <si>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</si>
  <si>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</si>
  <si>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</si>
  <si>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</si>
  <si>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</si>
  <si>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</si>
  <si>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</si>
  <si>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</si>
  <si>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</si>
  <si>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</si>
  <si>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</si>
  <si>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</si>
  <si>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</si>
  <si>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</si>
  <si>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</si>
  <si>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</si>
  <si>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</si>
  <si>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</si>
  <si>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</si>
  <si>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</si>
  <si>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</si>
  <si>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</si>
  <si>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</si>
  <si>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</si>
  <si>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</si>
  <si>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</si>
  <si>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</si>
  <si>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</si>
  <si>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</si>
  <si>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</si>
  <si>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</si>
  <si>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</si>
  <si>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</si>
  <si>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</si>
  <si>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</si>
  <si>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</si>
  <si>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</si>
  <si>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</si>
  <si>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</si>
  <si>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</si>
  <si>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</si>
  <si>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</si>
  <si>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</si>
  <si>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</si>
  <si>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</si>
  <si>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</si>
  <si>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</si>
  <si>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</si>
  <si>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</si>
  <si>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</si>
  <si>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</si>
  <si>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</si>
  <si>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</si>
  <si>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</si>
  <si>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</si>
  <si>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</si>
  <si>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</si>
  <si>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</si>
  <si>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</si>
  <si>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</si>
  <si>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</si>
  <si>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</si>
  <si>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</si>
  <si>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</si>
  <si>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</si>
  <si>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</si>
  <si>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</si>
  <si>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</si>
  <si>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</si>
  <si>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</si>
  <si>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</si>
  <si>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</si>
  <si>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</si>
  <si>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</si>
  <si>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</si>
  <si>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</si>
  <si>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</si>
  <si>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</si>
  <si>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</si>
  <si>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</si>
  <si>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</si>
  <si>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</si>
  <si>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</si>
  <si>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</si>
  <si>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</si>
  <si>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</si>
  <si>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</si>
  <si>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</si>
  <si>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</si>
  <si>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</si>
  <si>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</si>
  <si>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</si>
  <si>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</si>
  <si>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</si>
  <si>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</si>
  <si>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</si>
  <si>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</si>
  <si>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</si>
  <si>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</si>
  <si>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</si>
  <si>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</si>
  <si>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</si>
  <si>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</si>
  <si>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</si>
  <si>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</si>
  <si>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</si>
  <si>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</si>
  <si>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</si>
  <si>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</si>
  <si>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</si>
  <si>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</si>
  <si>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</si>
  <si>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</si>
  <si>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</si>
  <si>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</si>
  <si>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</si>
  <si>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</si>
  <si>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</si>
  <si>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</si>
  <si>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</si>
  <si>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</si>
  <si>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</si>
  <si>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</si>
  <si>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</si>
  <si>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</si>
  <si>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</si>
  <si>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</si>
  <si>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</si>
  <si>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</si>
  <si>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</si>
  <si>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</si>
  <si>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</si>
  <si>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</si>
  <si>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</si>
  <si>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</si>
  <si>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</si>
  <si>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</si>
  <si>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</si>
  <si>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</si>
  <si>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</si>
  <si>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</si>
  <si>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</si>
  <si>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</si>
  <si>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</si>
  <si>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</si>
  <si>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</si>
  <si>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</si>
  <si>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</si>
  <si>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</si>
  <si>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</si>
  <si>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</si>
  <si>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</si>
  <si>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</si>
  <si>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</si>
  <si>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</si>
  <si>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</si>
  <si>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</si>
  <si>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</si>
  <si>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</si>
  <si>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</si>
  <si>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</si>
  <si>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</si>
  <si>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</si>
  <si>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</si>
  <si>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</si>
  <si>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</si>
  <si>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</si>
  <si>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</si>
  <si>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</si>
  <si>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</si>
  <si>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</si>
  <si>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</si>
  <si>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</si>
  <si>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</si>
  <si>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</si>
  <si>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</si>
  <si>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</si>
  <si>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</si>
  <si>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</si>
  <si>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</si>
  <si>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</si>
  <si>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</si>
  <si>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</si>
  <si>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</si>
  <si>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</si>
  <si>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</si>
  <si>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</si>
  <si>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</si>
  <si>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</si>
  <si>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</si>
  <si>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</si>
  <si>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</si>
  <si>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</si>
  <si>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</si>
  <si>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</si>
  <si>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</si>
  <si>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</si>
  <si>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</si>
  <si>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</si>
  <si>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</si>
  <si>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</si>
  <si>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</si>
  <si>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</si>
  <si>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</si>
  <si>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</si>
  <si>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</si>
  <si>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</si>
  <si>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</si>
  <si>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</si>
  <si>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</si>
  <si>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</si>
  <si>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</si>
  <si>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</si>
  <si>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</si>
  <si>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</si>
  <si>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</si>
  <si>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</si>
  <si>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</si>
  <si>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</si>
  <si>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</si>
  <si>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</si>
  <si>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</si>
  <si>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</si>
  <si>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</si>
  <si>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</si>
  <si>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</si>
  <si>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</si>
  <si>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</si>
  <si>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</si>
  <si>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</si>
  <si>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</si>
  <si>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</si>
  <si>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</si>
  <si>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</si>
  <si>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</si>
  <si>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</si>
  <si>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</si>
  <si>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</si>
  <si>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</si>
  <si>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</si>
  <si>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</si>
  <si>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</si>
  <si>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</si>
  <si>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</si>
  <si>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</si>
  <si>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</si>
  <si>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</si>
  <si>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</si>
  <si>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</si>
  <si>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</si>
  <si>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</si>
  <si>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</si>
  <si>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</si>
  <si>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</si>
  <si>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</si>
  <si>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</si>
  <si>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</si>
  <si>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</si>
  <si>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</si>
  <si>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</si>
  <si>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</si>
  <si>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</si>
  <si>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</si>
  <si>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</si>
  <si>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</si>
  <si>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</si>
  <si>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</si>
  <si>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</si>
  <si>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</si>
  <si>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</si>
  <si>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</si>
  <si>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</si>
  <si>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</si>
  <si>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</si>
  <si>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</si>
  <si>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</si>
  <si>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</si>
  <si>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</si>
  <si>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</si>
  <si>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</si>
  <si>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</si>
  <si>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</si>
  <si>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</si>
  <si>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</si>
  <si>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</si>
  <si>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</si>
  <si>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</si>
  <si>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</si>
  <si>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</si>
  <si>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</si>
  <si>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</si>
  <si>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</si>
  <si>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</si>
  <si>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</si>
  <si>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</si>
  <si>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</si>
  <si>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</si>
  <si>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</si>
  <si>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</si>
  <si>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</si>
  <si>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</si>
  <si>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</si>
  <si>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</si>
  <si>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</si>
  <si>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</si>
  <si>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</si>
  <si>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</si>
  <si>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</si>
  <si>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</si>
  <si>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</si>
  <si>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</si>
  <si>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</si>
  <si>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</si>
  <si>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</si>
  <si>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</si>
  <si>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</si>
  <si>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</si>
  <si>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</si>
  <si>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</si>
  <si>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</si>
  <si>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</si>
  <si>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</si>
  <si>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</si>
  <si>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</si>
  <si>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</si>
  <si>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</si>
  <si>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</si>
  <si>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</si>
  <si>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</si>
  <si>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</si>
  <si>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</si>
  <si>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</si>
  <si>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</si>
  <si>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</si>
  <si>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</si>
  <si>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</si>
  <si>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</si>
  <si>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</si>
  <si>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</si>
  <si>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</si>
  <si>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</si>
  <si>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</si>
  <si>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</si>
  <si>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</si>
  <si>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</si>
  <si>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</si>
  <si>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</si>
  <si>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</si>
  <si>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</si>
  <si>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</si>
  <si>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</si>
  <si>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</si>
  <si>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</si>
  <si>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</si>
  <si>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</si>
  <si>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</si>
  <si>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</si>
  <si>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</si>
  <si>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</si>
  <si>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</si>
  <si>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</si>
  <si>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</si>
  <si>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</si>
  <si>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</si>
  <si>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</si>
  <si>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</si>
  <si>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</si>
  <si>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</si>
  <si>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</si>
  <si>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</si>
  <si>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</si>
  <si>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</si>
  <si>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</si>
  <si>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</si>
  <si>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</si>
  <si>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</si>
  <si>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</si>
  <si>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</si>
  <si>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</si>
  <si>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</si>
  <si>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</si>
  <si>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</si>
  <si>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</si>
  <si>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</si>
  <si>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</si>
  <si>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</si>
  <si>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</si>
  <si>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</si>
  <si>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</si>
  <si>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</si>
  <si>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</si>
  <si>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</si>
  <si>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</si>
  <si>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</si>
  <si>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</si>
  <si>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</si>
  <si>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</si>
  <si>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</si>
  <si>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</si>
  <si>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</si>
  <si>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</si>
  <si>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</si>
  <si>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</si>
  <si>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</si>
  <si>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</si>
  <si>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</si>
  <si>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</si>
  <si>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</si>
  <si>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</si>
  <si>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</si>
  <si>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</si>
  <si>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</si>
  <si>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</si>
  <si>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</si>
  <si>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</si>
  <si>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</si>
  <si>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</si>
  <si>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</si>
  <si>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</si>
  <si>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</si>
  <si>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</si>
  <si>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</si>
  <si>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</si>
  <si>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</si>
  <si>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</si>
  <si>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</si>
  <si>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</si>
  <si>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</si>
  <si>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</si>
  <si>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</si>
  <si>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</si>
  <si>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</si>
  <si>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</si>
  <si>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</si>
  <si>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</si>
  <si>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</si>
  <si>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</si>
  <si>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</si>
  <si>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</si>
  <si>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</si>
  <si>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</si>
  <si>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</si>
  <si>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</si>
  <si>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</si>
  <si>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</si>
  <si>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</si>
  <si>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</si>
  <si>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</si>
  <si>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</si>
  <si>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</si>
  <si>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</si>
  <si>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</si>
  <si>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</si>
  <si>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</si>
  <si>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</si>
  <si>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</si>
  <si>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</si>
  <si>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</si>
  <si>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</si>
  <si>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</si>
  <si>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</si>
  <si>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</si>
  <si>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</si>
  <si>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</si>
  <si>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</si>
  <si>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</si>
  <si>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</si>
  <si>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</si>
  <si>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</si>
  <si>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</si>
  <si>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</si>
  <si>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</si>
  <si>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</si>
  <si>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</si>
  <si>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</si>
  <si>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</si>
  <si>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</si>
  <si>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</si>
  <si>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</si>
  <si>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</si>
  <si>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</si>
  <si>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</si>
  <si>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</si>
  <si>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</si>
  <si>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</si>
  <si>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</si>
  <si>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</si>
  <si>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</si>
  <si>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</si>
  <si>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</si>
  <si>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</si>
  <si>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</si>
  <si>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</si>
  <si>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</si>
  <si>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</si>
  <si>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</si>
  <si>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</si>
  <si>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</si>
  <si>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</si>
  <si>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</si>
  <si>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</si>
  <si>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</si>
  <si>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</si>
  <si>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</si>
  <si>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</si>
  <si>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</si>
  <si>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</si>
  <si>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</si>
  <si>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</si>
  <si>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</si>
  <si>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</si>
  <si>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</si>
  <si>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</si>
  <si>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</si>
  <si>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</si>
  <si>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</si>
  <si>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</si>
  <si>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</si>
  <si>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</si>
  <si>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</si>
  <si>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</si>
  <si>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</si>
  <si>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</si>
  <si>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</si>
  <si>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</si>
  <si>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</si>
  <si>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</si>
  <si>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</si>
  <si>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</si>
  <si>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</si>
  <si>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</si>
  <si>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</si>
  <si>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</si>
  <si>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</si>
  <si>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</si>
  <si>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</si>
  <si>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</si>
  <si>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</si>
  <si>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</si>
  <si>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</si>
  <si>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</si>
  <si>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</si>
  <si>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</si>
  <si>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</si>
  <si>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</si>
  <si>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</si>
  <si>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</si>
  <si>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</si>
  <si>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</si>
  <si>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</si>
  <si>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</si>
  <si>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</si>
  <si>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</si>
  <si>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</si>
  <si>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</si>
  <si>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</si>
  <si>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</si>
  <si>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</si>
  <si>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</si>
  <si>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</si>
  <si>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</si>
  <si>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</si>
  <si>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</si>
  <si>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</si>
  <si>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</si>
  <si>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</si>
  <si>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</si>
  <si>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</si>
  <si>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</si>
  <si>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</si>
  <si>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</si>
  <si>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</si>
  <si>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</si>
  <si>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</si>
  <si>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</si>
  <si>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</si>
  <si>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</si>
  <si>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</si>
  <si>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</si>
  <si>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</si>
  <si>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</si>
  <si>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</si>
  <si>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</si>
  <si>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</si>
  <si>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</si>
  <si>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</si>
  <si>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</si>
  <si>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</si>
  <si>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</si>
  <si>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</si>
  <si>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</si>
  <si>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</si>
  <si>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</si>
  <si>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</si>
  <si>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</si>
  <si>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</si>
  <si>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</si>
  <si>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</si>
  <si>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</si>
  <si>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</si>
  <si>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</si>
  <si>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</si>
  <si>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</si>
  <si>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</si>
  <si>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</si>
  <si>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</si>
  <si>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</si>
  <si>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</si>
  <si>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</si>
  <si>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</si>
  <si>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</si>
  <si>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</si>
  <si>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</si>
  <si>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</si>
  <si>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</si>
  <si>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</si>
  <si>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</si>
  <si>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</si>
  <si>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</si>
  <si>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</si>
  <si>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</si>
  <si>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</si>
  <si>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</si>
  <si>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</si>
  <si>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</si>
  <si>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</si>
  <si>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</si>
  <si>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</si>
  <si>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</si>
  <si>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</si>
  <si>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</si>
  <si>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</si>
  <si>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</si>
  <si>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</si>
  <si>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</si>
  <si>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</si>
  <si>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</si>
  <si>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</si>
  <si>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</si>
  <si>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</si>
  <si>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</si>
  <si>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</si>
  <si>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</si>
  <si>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</si>
  <si>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</si>
  <si>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</si>
  <si>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</si>
  <si>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</si>
  <si>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</si>
  <si>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</si>
  <si>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</si>
  <si>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</si>
  <si>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</si>
  <si>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</si>
  <si>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</si>
  <si>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</si>
  <si>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</si>
  <si>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</si>
  <si>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</si>
  <si>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</si>
  <si>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</si>
  <si>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</si>
  <si>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</si>
  <si>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</si>
  <si>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</si>
  <si>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</si>
  <si>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</si>
  <si>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</si>
  <si>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</si>
  <si>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</si>
  <si>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</si>
  <si>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</si>
  <si>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</si>
  <si>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</si>
  <si>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</si>
  <si>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</si>
  <si>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</si>
  <si>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</si>
  <si>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</si>
  <si>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</si>
  <si>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</si>
  <si>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</si>
  <si>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</si>
  <si>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</si>
  <si>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</si>
  <si>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</si>
  <si>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</si>
  <si>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</si>
  <si>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</si>
  <si>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</si>
  <si>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</si>
  <si>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</si>
  <si>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</si>
  <si>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</si>
  <si>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</si>
  <si>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</si>
  <si>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</si>
  <si>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</si>
  <si>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</si>
  <si>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</si>
  <si>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</si>
  <si>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</si>
  <si>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</si>
  <si>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</si>
  <si>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</si>
  <si>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</si>
  <si>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</si>
  <si>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</si>
  <si>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</si>
  <si>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</si>
  <si>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</si>
  <si>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</si>
  <si>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</si>
  <si>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</si>
  <si>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</si>
  <si>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</si>
  <si>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</si>
  <si>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</si>
  <si>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</si>
  <si>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</si>
  <si>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</si>
  <si>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</si>
  <si>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</si>
  <si>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</si>
  <si>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</si>
  <si>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</si>
  <si>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</si>
  <si>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</si>
  <si>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</si>
  <si>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</si>
  <si>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</si>
  <si>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</si>
  <si>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</si>
  <si>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</si>
  <si>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</si>
  <si>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</si>
  <si>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</si>
  <si>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</si>
  <si>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</si>
  <si>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</si>
  <si>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</si>
  <si>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</si>
  <si>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</si>
  <si>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</si>
  <si>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</si>
  <si>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</si>
  <si>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</si>
  <si>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</si>
  <si>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</si>
  <si>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</si>
  <si>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</si>
  <si>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</si>
  <si>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</si>
  <si>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</si>
  <si>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</si>
  <si>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</si>
  <si>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</si>
  <si>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</si>
  <si>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</si>
  <si>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</si>
  <si>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</si>
  <si>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</si>
  <si>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</si>
  <si>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</si>
  <si>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</si>
  <si>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</si>
  <si>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</si>
  <si>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</si>
  <si>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</si>
  <si>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</si>
  <si>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</si>
  <si>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</si>
  <si>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</si>
  <si>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</si>
  <si>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</si>
  <si>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</si>
  <si>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</si>
  <si>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</si>
  <si>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</si>
  <si>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</si>
  <si>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</si>
  <si>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</si>
  <si>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</si>
  <si>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</si>
  <si>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</si>
  <si>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</si>
  <si>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</si>
  <si>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</si>
  <si>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</si>
  <si>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</si>
  <si>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</si>
  <si>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</si>
  <si>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</si>
  <si>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</si>
  <si>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</si>
  <si>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</si>
  <si>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</si>
  <si>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</si>
  <si>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</si>
  <si>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</si>
  <si>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</si>
  <si>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</si>
  <si>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</si>
  <si>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</si>
  <si>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</si>
  <si>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</si>
  <si>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</si>
  <si>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</si>
  <si>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</si>
  <si>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</si>
  <si>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</si>
  <si>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</si>
  <si>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</si>
  <si>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</si>
  <si>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</si>
  <si>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</si>
  <si>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</si>
  <si>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</si>
  <si>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</si>
  <si>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</si>
  <si>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</si>
  <si>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</si>
  <si>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</si>
  <si>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</si>
  <si>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</si>
  <si>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</si>
  <si>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</si>
  <si>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</si>
  <si>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</si>
  <si>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</si>
  <si>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</si>
  <si>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</si>
  <si>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</si>
  <si>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</si>
  <si>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</si>
  <si>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</si>
  <si>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</si>
  <si>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</si>
  <si>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</si>
  <si>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</si>
  <si>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</si>
  <si>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</si>
  <si>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</si>
  <si>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</si>
  <si>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</si>
  <si>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</si>
  <si>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</si>
  <si>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</si>
  <si>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</si>
  <si>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</si>
  <si>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</si>
  <si>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</si>
  <si>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</si>
  <si>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</si>
  <si>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</si>
  <si>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</si>
  <si>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</si>
  <si>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</si>
  <si>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</si>
  <si>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</si>
  <si>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</si>
  <si>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</si>
  <si>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</si>
  <si>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</si>
  <si>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</si>
  <si>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</si>
  <si>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</si>
  <si>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</si>
  <si>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</si>
  <si>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</si>
  <si>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</si>
  <si>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</si>
  <si>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</si>
  <si>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</si>
  <si>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</si>
  <si>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</si>
  <si>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</si>
  <si>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</si>
  <si>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</si>
  <si>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</si>
  <si>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</si>
  <si>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</si>
  <si>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</si>
  <si>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</si>
  <si>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</si>
  <si>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</si>
  <si>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</si>
  <si>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</si>
  <si>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</si>
  <si>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</si>
  <si>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</si>
  <si>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</si>
  <si>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</si>
  <si>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</si>
  <si>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</si>
  <si>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</si>
  <si>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</si>
  <si>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</si>
  <si>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</si>
  <si>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</si>
  <si>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</si>
  <si>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</si>
  <si>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</si>
  <si>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</si>
  <si>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</si>
  <si>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</si>
  <si>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</si>
  <si>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</si>
  <si>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</si>
  <si>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</si>
  <si>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</si>
  <si>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</si>
  <si>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</si>
  <si>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</si>
  <si>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</si>
  <si>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</si>
  <si>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</si>
  <si>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</si>
  <si>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</si>
  <si>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</si>
  <si>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</si>
  <si>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</si>
  <si>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</si>
  <si>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</si>
  <si>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</si>
  <si>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</si>
  <si>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</si>
  <si>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</si>
  <si>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</si>
  <si>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</si>
  <si>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</si>
  <si>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</si>
  <si>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</si>
  <si>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</si>
  <si>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</si>
  <si>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</si>
  <si>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</si>
  <si>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</si>
  <si>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</si>
  <si>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</si>
  <si>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</si>
  <si>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</si>
  <si>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</si>
  <si>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</si>
  <si>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</si>
  <si>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</si>
  <si>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</si>
  <si>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</si>
  <si>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</si>
  <si>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</si>
  <si>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</si>
  <si>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</si>
  <si>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</si>
  <si>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</si>
  <si>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</si>
  <si>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</si>
  <si>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</si>
  <si>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</si>
  <si>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</si>
  <si>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</si>
  <si>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</si>
  <si>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</si>
  <si>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</si>
  <si>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</si>
  <si>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</si>
  <si>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</si>
  <si>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</si>
  <si>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</si>
  <si>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</si>
  <si>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</si>
  <si>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</si>
  <si>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</si>
  <si>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</si>
  <si>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</si>
  <si>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</si>
  <si>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</si>
  <si>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</si>
  <si>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</si>
  <si>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</si>
  <si>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</si>
  <si>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</si>
  <si>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</si>
  <si>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</si>
  <si>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</si>
  <si>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</si>
  <si>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</si>
  <si>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</si>
  <si>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</si>
  <si>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</si>
  <si>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</si>
  <si>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</si>
  <si>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</si>
  <si>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</si>
  <si>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</si>
  <si>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</si>
  <si>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</si>
  <si>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</si>
  <si>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</si>
  <si>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</si>
  <si>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</si>
  <si>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</si>
  <si>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</si>
  <si>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</si>
  <si>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</si>
  <si>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</si>
  <si>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</si>
  <si>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</si>
  <si>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</si>
  <si>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</si>
  <si>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</si>
  <si>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</si>
  <si>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</si>
  <si>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</si>
  <si>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</si>
  <si>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</si>
  <si>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</si>
  <si>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</si>
  <si>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</si>
  <si>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</si>
  <si>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</si>
  <si>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</si>
  <si>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</si>
  <si>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</si>
  <si>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</si>
  <si>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</si>
  <si>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</si>
  <si>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</si>
  <si>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</si>
  <si>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</si>
  <si>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</si>
  <si>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</si>
  <si>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</si>
  <si>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</si>
  <si>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</si>
  <si>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</si>
  <si>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</si>
  <si>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</si>
  <si>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</si>
  <si>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</si>
  <si>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</si>
  <si>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</si>
  <si>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</si>
  <si>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</si>
  <si>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</si>
  <si>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</si>
  <si>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</si>
  <si>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</si>
  <si>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</si>
  <si>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</si>
  <si>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</si>
  <si>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</si>
  <si>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</si>
  <si>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</si>
  <si>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</si>
  <si>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</si>
  <si>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</si>
  <si>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</si>
  <si>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</si>
  <si>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</si>
  <si>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</si>
  <si>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</si>
  <si>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</si>
  <si>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</si>
  <si>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</si>
  <si>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</si>
  <si>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</si>
  <si>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</si>
  <si>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</si>
  <si>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</si>
  <si>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</si>
  <si>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</si>
  <si>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</si>
  <si>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</si>
  <si>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</si>
  <si>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</si>
  <si>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</si>
  <si>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</si>
  <si>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</si>
  <si>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</si>
  <si>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</si>
  <si>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</si>
  <si>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</si>
  <si>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</si>
  <si>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</si>
  <si>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</si>
  <si>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</si>
  <si>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</si>
  <si>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</si>
  <si>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</si>
  <si>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</si>
  <si>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</si>
  <si>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</si>
  <si>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</si>
  <si>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</si>
  <si>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</si>
  <si>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</si>
  <si>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</si>
  <si>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</si>
  <si>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</si>
  <si>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</si>
  <si>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</si>
  <si>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</si>
  <si>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</si>
  <si>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</si>
  <si>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</si>
  <si>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</si>
  <si>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</si>
  <si>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</si>
  <si>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</si>
  <si>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</si>
  <si>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</si>
  <si>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</si>
  <si>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</si>
  <si>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</si>
  <si>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</si>
  <si>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</si>
  <si>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</si>
  <si>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</si>
  <si>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</si>
  <si>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</si>
  <si>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</si>
  <si>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</si>
  <si>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</si>
  <si>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</si>
  <si>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</si>
  <si>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</si>
  <si>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</si>
  <si>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</si>
  <si>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</si>
  <si>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</si>
  <si>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</si>
  <si>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</si>
  <si>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</si>
  <si>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</si>
  <si>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</si>
  <si>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</si>
  <si>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</si>
  <si>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</si>
  <si>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</si>
  <si>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</si>
  <si>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</si>
  <si>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</si>
  <si>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</si>
  <si>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</si>
  <si>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</si>
  <si>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</si>
  <si>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</si>
  <si>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</si>
  <si>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</si>
  <si>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</si>
  <si>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</si>
  <si>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</si>
  <si>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</si>
  <si>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</si>
  <si>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</si>
  <si>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</si>
  <si>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</si>
  <si>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</si>
  <si>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</si>
  <si>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</si>
  <si>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</si>
  <si>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</si>
  <si>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</si>
  <si>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</si>
  <si>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</si>
  <si>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</si>
  <si>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</si>
  <si>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</si>
  <si>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</si>
  <si>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</si>
  <si>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</si>
  <si>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</si>
  <si>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</si>
  <si>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</si>
  <si>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</si>
  <si>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</si>
  <si>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</si>
  <si>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</si>
  <si>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</si>
  <si>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</si>
  <si>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</si>
  <si>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</si>
  <si>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</si>
  <si>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</si>
  <si>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</si>
  <si>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</si>
  <si>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</si>
  <si>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</si>
  <si>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</si>
  <si>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</si>
  <si>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</si>
  <si>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</si>
  <si>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</si>
  <si>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</si>
  <si>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</si>
  <si>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</si>
  <si>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</si>
  <si>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</si>
  <si>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</si>
  <si>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</si>
  <si>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</si>
  <si>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</si>
  <si>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</si>
  <si>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</si>
  <si>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</si>
  <si>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</si>
  <si>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</si>
  <si>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</si>
  <si>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</si>
  <si>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</si>
  <si>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</si>
  <si>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</si>
  <si>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</si>
  <si>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</si>
  <si>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</si>
  <si>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</si>
  <si>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</si>
  <si>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</si>
  <si>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</si>
  <si>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</si>
  <si>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</si>
  <si>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</si>
  <si>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</si>
  <si>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</si>
  <si>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</si>
  <si>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</si>
  <si>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</si>
  <si>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</si>
  <si>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</si>
  <si>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</si>
  <si>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</si>
  <si>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</si>
  <si>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</si>
  <si>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</si>
  <si>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</si>
  <si>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</si>
  <si>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</si>
  <si>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</si>
  <si>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</si>
  <si>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</si>
  <si>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</si>
  <si>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</si>
  <si>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</si>
  <si>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</si>
  <si>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</si>
  <si>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</si>
  <si>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</si>
  <si>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</si>
  <si>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</si>
  <si>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</si>
  <si>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</si>
  <si>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</si>
  <si>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</si>
  <si>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</si>
  <si>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</si>
  <si>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</si>
  <si>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</si>
  <si>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</si>
  <si>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</si>
  <si>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</si>
  <si>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</si>
  <si>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</si>
  <si>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</si>
  <si>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</si>
  <si>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</si>
  <si>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</si>
  <si>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</si>
  <si>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</si>
  <si>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</si>
  <si>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</si>
  <si>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</si>
  <si>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</si>
  <si>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</si>
  <si>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</si>
  <si>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</si>
  <si>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</si>
  <si>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</si>
  <si>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</si>
  <si>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</si>
  <si>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</si>
  <si>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</si>
  <si>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</si>
  <si>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</si>
  <si>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</si>
  <si>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</si>
  <si>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</si>
  <si>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</si>
  <si>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</si>
  <si>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</si>
  <si>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</si>
  <si>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</si>
  <si>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</si>
  <si>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</si>
  <si>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</si>
  <si>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</si>
  <si>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</si>
  <si>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</si>
  <si>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</si>
  <si>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</si>
  <si>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</si>
  <si>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</si>
  <si>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</si>
  <si>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</si>
  <si>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</si>
  <si>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</si>
  <si>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</si>
  <si>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</si>
  <si>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</si>
  <si>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</si>
  <si>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</si>
  <si>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</si>
  <si>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</si>
  <si>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</si>
  <si>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</si>
  <si>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</si>
  <si>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</si>
  <si>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</si>
  <si>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</si>
  <si>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</si>
  <si>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</si>
  <si>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</si>
  <si>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</si>
  <si>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</si>
  <si>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</si>
  <si>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</si>
  <si>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</si>
  <si>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</si>
  <si>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</si>
  <si>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</si>
  <si>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</si>
  <si>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</si>
  <si>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</si>
  <si>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</si>
  <si>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</si>
  <si>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</si>
  <si>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</si>
  <si>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</si>
  <si>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</si>
  <si>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</si>
  <si>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</si>
  <si>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</si>
  <si>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</si>
  <si>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</si>
  <si>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</si>
  <si>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</si>
  <si>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</si>
  <si>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</si>
  <si>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</si>
  <si>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</si>
  <si>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</si>
  <si>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</si>
  <si>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</si>
  <si>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</si>
  <si>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</si>
  <si>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</si>
  <si>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</si>
  <si>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</si>
  <si>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</si>
  <si>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</si>
  <si>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</si>
  <si>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</si>
  <si>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</si>
  <si>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</si>
  <si>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</si>
  <si>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</si>
  <si>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</si>
  <si>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</si>
  <si>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</si>
  <si>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</si>
  <si>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</si>
  <si>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</si>
  <si>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</si>
  <si>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</si>
  <si>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</si>
  <si>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</si>
  <si>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</si>
  <si>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</si>
  <si>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</si>
  <si>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</si>
  <si>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</si>
  <si>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</si>
  <si>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</si>
  <si>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</si>
  <si>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</si>
  <si>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</si>
  <si>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</si>
  <si>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</si>
  <si>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</si>
  <si>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</si>
  <si>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</si>
  <si>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</si>
  <si>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</si>
  <si>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</si>
  <si>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</si>
  <si>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</si>
  <si>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</si>
  <si>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</si>
  <si>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</si>
  <si>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</si>
  <si>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</si>
  <si>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</si>
  <si>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</si>
  <si>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</si>
  <si>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</si>
  <si>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</si>
  <si>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</si>
  <si>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</si>
  <si>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</si>
  <si>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</si>
  <si>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</si>
  <si>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</si>
  <si>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</si>
  <si>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</si>
  <si>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</si>
  <si>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</si>
  <si>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</si>
  <si>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</si>
  <si>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</si>
  <si>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</si>
  <si>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</si>
  <si>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</si>
  <si>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</si>
  <si>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</si>
  <si>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</si>
  <si>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</si>
  <si>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</si>
  <si>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</si>
  <si>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</si>
  <si>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</si>
  <si>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</si>
  <si>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</si>
  <si>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</si>
  <si>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</si>
  <si>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</si>
  <si>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</si>
  <si>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</si>
  <si>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</si>
  <si>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</si>
  <si>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</si>
  <si>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</si>
  <si>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</si>
  <si>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</si>
  <si>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</si>
  <si>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</si>
  <si>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</si>
  <si>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</si>
  <si>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</si>
  <si>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</si>
  <si>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</si>
  <si>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</si>
  <si>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</si>
  <si>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</si>
  <si>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</si>
  <si>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</si>
  <si>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</si>
  <si>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</si>
  <si>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</si>
  <si>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</si>
  <si>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</si>
  <si>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</si>
  <si>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</si>
  <si>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</si>
  <si>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</si>
  <si>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</si>
  <si>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</si>
  <si>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</si>
  <si>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</si>
  <si>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</si>
  <si>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</si>
  <si>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</si>
  <si>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</si>
  <si>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</si>
  <si>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</si>
  <si>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</si>
  <si>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</si>
  <si>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</si>
  <si>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</si>
  <si>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</si>
  <si>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</si>
  <si>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</si>
  <si>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</si>
  <si>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</si>
  <si>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</si>
  <si>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</si>
  <si>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</si>
  <si>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</si>
  <si>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</si>
  <si>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</si>
  <si>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</si>
  <si>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</si>
  <si>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</si>
  <si>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</si>
  <si>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</si>
  <si>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</si>
  <si>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</si>
  <si>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</si>
  <si>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</si>
  <si>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</si>
  <si>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</si>
  <si>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</si>
  <si>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</si>
  <si>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</si>
  <si>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</si>
  <si>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</si>
  <si>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</si>
  <si>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</si>
  <si>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</si>
  <si>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</si>
  <si>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</si>
  <si>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</si>
  <si>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</si>
  <si>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</si>
  <si>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</si>
  <si>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</si>
  <si>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</si>
  <si>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</si>
  <si>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</si>
  <si>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</si>
  <si>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</si>
  <si>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</si>
  <si>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</si>
  <si>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</si>
  <si>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</si>
  <si>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</si>
  <si>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</si>
  <si>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</si>
  <si>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</si>
  <si>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</si>
  <si>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</si>
  <si>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</si>
  <si>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</si>
  <si>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</si>
  <si>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</si>
  <si>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</si>
  <si>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</si>
  <si>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</si>
  <si>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</si>
  <si>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</si>
  <si>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</si>
  <si>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</si>
  <si>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</si>
  <si>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</si>
  <si>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</si>
  <si>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</si>
  <si>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</si>
  <si>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</si>
  <si>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</si>
  <si>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</si>
  <si>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</si>
  <si>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</si>
  <si>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</si>
  <si>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</si>
  <si>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</si>
  <si>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</si>
  <si>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</si>
  <si>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</si>
  <si>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</si>
  <si>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</si>
  <si>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</si>
  <si>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</si>
  <si>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</si>
  <si>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</si>
  <si>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</si>
  <si>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</si>
  <si>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</si>
  <si>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</si>
  <si>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</si>
  <si>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</si>
  <si>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</si>
  <si>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</si>
  <si>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</si>
  <si>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</si>
  <si>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</si>
  <si>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</si>
  <si>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</si>
  <si>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</si>
  <si>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</si>
  <si>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</si>
  <si>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</si>
  <si>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</si>
  <si>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</si>
  <si>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</si>
  <si>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</si>
  <si>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</si>
  <si>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</si>
  <si>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</si>
  <si>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</si>
  <si>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</si>
  <si>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</si>
  <si>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</si>
  <si>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</si>
  <si>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</si>
  <si>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</si>
  <si>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</si>
  <si>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</si>
  <si>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</si>
  <si>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</si>
  <si>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</si>
  <si>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</si>
  <si>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</si>
  <si>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</si>
  <si>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</si>
  <si>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</si>
  <si>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</si>
  <si>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</si>
  <si>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</si>
  <si>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</si>
  <si>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</si>
  <si>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</si>
  <si>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</si>
  <si>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</si>
  <si>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</si>
  <si>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</si>
  <si>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</si>
  <si>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</si>
  <si>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</si>
  <si>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</si>
  <si>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</si>
  <si>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</si>
  <si>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</si>
  <si>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</si>
  <si>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</si>
  <si>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</si>
  <si>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</si>
  <si>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</si>
  <si>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</si>
  <si>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</si>
  <si>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</si>
  <si>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</si>
  <si>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</si>
  <si>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</si>
  <si>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</si>
  <si>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</si>
  <si>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</si>
  <si>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</si>
  <si>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</si>
  <si>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</si>
  <si>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</si>
  <si>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</si>
  <si>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</si>
  <si>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</si>
  <si>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</si>
  <si>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</si>
  <si>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</si>
  <si>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</si>
  <si>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</si>
  <si>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</si>
  <si>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</si>
  <si>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</si>
  <si>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</si>
  <si>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</si>
  <si>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</si>
  <si>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</si>
  <si>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</si>
  <si>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</si>
  <si>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</si>
  <si>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</si>
  <si>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</si>
  <si>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</si>
  <si>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</si>
  <si>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</si>
  <si>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</si>
  <si>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</si>
  <si>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</si>
  <si>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</si>
  <si>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</si>
  <si>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</si>
  <si>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</si>
  <si>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</si>
  <si>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</si>
  <si>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</si>
  <si>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</si>
  <si>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</si>
  <si>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</si>
  <si>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</si>
  <si>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</si>
  <si>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</si>
  <si>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</si>
  <si>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</si>
  <si>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</si>
  <si>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</si>
  <si>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</si>
  <si>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</si>
  <si>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</si>
  <si>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</si>
  <si>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</si>
  <si>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</si>
  <si>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</si>
  <si>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</si>
  <si>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</si>
  <si>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</si>
  <si>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</si>
  <si>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</si>
  <si>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</si>
  <si>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</si>
  <si>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</si>
  <si>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</si>
  <si>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</si>
  <si>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</si>
  <si>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</si>
  <si>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</si>
  <si>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</si>
  <si>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</si>
  <si>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</si>
  <si>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</si>
  <si>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</si>
  <si>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</si>
  <si>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</si>
  <si>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</si>
  <si>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</si>
  <si>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</si>
  <si>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</si>
  <si>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</si>
  <si>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</si>
  <si>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</si>
  <si>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</si>
  <si>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</si>
  <si>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</si>
  <si>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</si>
  <si>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</si>
  <si>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</si>
  <si>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</si>
  <si>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</si>
  <si>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</si>
  <si>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</si>
  <si>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</si>
  <si>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</si>
  <si>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</si>
  <si>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</si>
  <si>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</si>
  <si>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</si>
  <si>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</si>
  <si>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</si>
  <si>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</si>
  <si>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</si>
  <si>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</si>
  <si>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</si>
  <si>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</si>
  <si>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</si>
  <si>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</si>
  <si>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</si>
  <si>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</si>
  <si>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</si>
  <si>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</si>
  <si>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</si>
  <si>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</si>
  <si>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</si>
  <si>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</si>
  <si>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</si>
  <si>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</si>
  <si>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</si>
  <si>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</si>
  <si>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</si>
  <si>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</si>
  <si>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</si>
  <si>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</si>
  <si>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</si>
  <si>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</si>
  <si>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</si>
  <si>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</si>
  <si>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</si>
  <si>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</si>
  <si>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</si>
  <si>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</si>
  <si>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</si>
  <si>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</si>
  <si>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</si>
  <si>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</si>
  <si>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</si>
  <si>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</si>
  <si>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</si>
  <si>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</si>
  <si>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</si>
  <si>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</si>
  <si>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</si>
  <si>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</si>
  <si>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</si>
  <si>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</si>
  <si>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</si>
  <si>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</si>
  <si>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</si>
  <si>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</si>
  <si>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</si>
  <si>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</si>
  <si>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</si>
  <si>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</si>
  <si>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</si>
  <si>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</si>
  <si>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</si>
  <si>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</si>
  <si>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</si>
  <si>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</si>
  <si>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</si>
  <si>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</si>
  <si>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</si>
  <si>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</si>
  <si>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</si>
  <si>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</si>
  <si>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</si>
  <si>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</si>
  <si>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</si>
  <si>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</si>
  <si>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</si>
  <si>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</si>
  <si>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</si>
  <si>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</si>
  <si>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</si>
  <si>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</si>
  <si>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</si>
  <si>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</si>
  <si>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</si>
  <si>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</si>
  <si>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</si>
  <si>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</si>
  <si>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</si>
  <si>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</si>
  <si>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</si>
  <si>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</si>
  <si>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</si>
  <si>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</si>
  <si>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</si>
  <si>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</si>
  <si>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</si>
  <si>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</si>
  <si>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</si>
  <si>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</si>
  <si>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</si>
  <si>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</si>
  <si>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</si>
  <si>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</si>
  <si>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</si>
  <si>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</si>
  <si>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</si>
  <si>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</si>
  <si>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</si>
  <si>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</si>
  <si>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</si>
  <si>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</si>
  <si>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</si>
  <si>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</si>
  <si>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</si>
  <si>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</si>
  <si>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</si>
  <si>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</si>
  <si>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</si>
  <si>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</si>
  <si>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</si>
  <si>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</si>
  <si>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</si>
  <si>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</si>
  <si>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</si>
  <si>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</si>
  <si>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</si>
  <si>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</si>
  <si>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</si>
  <si>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</si>
  <si>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</si>
  <si>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</si>
  <si>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</si>
  <si>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</si>
  <si>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</si>
  <si>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</si>
  <si>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</si>
  <si>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</si>
  <si>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</si>
  <si>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</si>
  <si>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</si>
  <si>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</si>
  <si>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</si>
  <si>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</si>
  <si>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</si>
  <si>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</si>
  <si>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</si>
  <si>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</si>
  <si>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</si>
  <si>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</si>
  <si>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</si>
  <si>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</si>
  <si>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</si>
  <si>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</si>
  <si>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</si>
  <si>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</si>
  <si>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</si>
  <si>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</si>
  <si>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</si>
  <si>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</si>
  <si>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</si>
  <si>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</si>
  <si>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</si>
  <si>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</si>
  <si>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</si>
  <si>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</si>
  <si>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</si>
  <si>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</si>
  <si>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</si>
  <si>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</si>
  <si>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</si>
  <si>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</si>
  <si>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</si>
  <si>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</si>
  <si>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</si>
  <si>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</si>
  <si>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</si>
  <si>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</si>
  <si>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</si>
  <si>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</si>
  <si>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</si>
  <si>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</si>
  <si>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</si>
  <si>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</si>
  <si>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</si>
  <si>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</si>
  <si>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</si>
  <si>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</si>
  <si>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</si>
  <si>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</si>
  <si>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</si>
  <si>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</si>
  <si>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</si>
  <si>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</si>
  <si>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</si>
  <si>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</si>
  <si>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</si>
  <si>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</si>
  <si>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</si>
  <si>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</si>
  <si>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</si>
  <si>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</si>
  <si>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</si>
  <si>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</si>
  <si>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</si>
  <si>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</si>
  <si>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</si>
  <si>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</si>
  <si>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</si>
  <si>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</si>
  <si>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</si>
  <si>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</si>
  <si>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</si>
  <si>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</si>
  <si>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</si>
  <si>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</si>
  <si>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</si>
  <si>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</si>
  <si>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</si>
  <si>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</si>
  <si>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</si>
  <si>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</si>
  <si>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</si>
  <si>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</si>
  <si>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</si>
  <si>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</si>
  <si>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</si>
  <si>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</si>
  <si>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</si>
  <si>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</si>
  <si>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</si>
  <si>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</si>
  <si>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</si>
  <si>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</si>
  <si>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</si>
  <si>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</si>
  <si>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</si>
  <si>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</si>
  <si>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</si>
  <si>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</si>
  <si>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</si>
  <si>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</si>
  <si>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</si>
  <si>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</si>
  <si>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</si>
  <si>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</si>
  <si>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</si>
  <si>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</si>
  <si>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</si>
  <si>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</si>
  <si>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</si>
  <si>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</si>
  <si>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</si>
  <si>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</si>
  <si>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</si>
  <si>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</si>
  <si>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</si>
  <si>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</si>
  <si>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</si>
  <si>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</si>
  <si>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</si>
  <si>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</si>
  <si>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</si>
  <si>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</si>
  <si>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</si>
  <si>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</si>
  <si>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</si>
  <si>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</si>
  <si>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</si>
  <si>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</si>
  <si>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</si>
  <si>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</si>
  <si>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</si>
  <si>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</si>
  <si>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</si>
  <si>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</si>
  <si>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</si>
  <si>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</si>
  <si>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</si>
  <si>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</si>
  <si>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</si>
  <si>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</si>
  <si>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</si>
  <si>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</si>
  <si>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</si>
  <si>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</si>
  <si>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</si>
  <si>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</si>
  <si>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</si>
  <si>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</si>
  <si>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</si>
  <si>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</si>
  <si>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</si>
  <si>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</si>
  <si>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</si>
  <si>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</si>
  <si>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</si>
  <si>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</si>
  <si>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</si>
  <si>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</si>
  <si>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</si>
  <si>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</si>
  <si>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</si>
  <si>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</si>
  <si>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</si>
  <si>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</si>
  <si>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</si>
  <si>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</si>
  <si>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</si>
  <si>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</si>
  <si>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</si>
  <si>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</si>
  <si>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</si>
  <si>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</si>
  <si>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</si>
  <si>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</si>
  <si>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</si>
  <si>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</si>
  <si>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</si>
  <si>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</si>
  <si>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</si>
  <si>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</si>
  <si>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</si>
  <si>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</si>
  <si>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</si>
  <si>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</si>
  <si>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</si>
  <si>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</si>
  <si>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</si>
  <si>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</si>
  <si>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</si>
  <si>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</si>
  <si>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</si>
  <si>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</si>
  <si>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</si>
  <si>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</si>
  <si>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</si>
  <si>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</si>
  <si>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</si>
  <si>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</si>
  <si>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</si>
  <si>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</si>
  <si>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</si>
  <si>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</si>
  <si>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</si>
  <si>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</si>
  <si>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</si>
  <si>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</si>
  <si>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</si>
  <si>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</si>
  <si>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</si>
  <si>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</si>
  <si>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</si>
  <si>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</si>
  <si>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</si>
  <si>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</si>
  <si>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</si>
  <si>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</si>
  <si>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</si>
  <si>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</si>
  <si>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</si>
  <si>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</si>
  <si>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</si>
  <si>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</si>
  <si>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</si>
  <si>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</si>
  <si>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</si>
  <si>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</si>
  <si>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</si>
  <si>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</si>
  <si>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</si>
  <si>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</si>
  <si>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</si>
  <si>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</si>
  <si>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</si>
  <si>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</si>
  <si>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</si>
  <si>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</si>
  <si>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</si>
  <si>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</si>
  <si>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</si>
  <si>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</si>
  <si>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</si>
  <si>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</si>
  <si>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</si>
  <si>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</si>
  <si>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</si>
  <si>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</si>
  <si>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</si>
  <si>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</si>
  <si>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</si>
  <si>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</si>
  <si>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</si>
  <si>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</si>
  <si>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</si>
  <si>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</si>
  <si>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</si>
  <si>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</si>
  <si>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</si>
  <si>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</si>
  <si>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</si>
  <si>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</si>
  <si>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</si>
  <si>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</si>
  <si>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</si>
  <si>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</si>
  <si>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</si>
  <si>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</si>
  <si>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</si>
  <si>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</si>
  <si>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</si>
  <si>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</si>
  <si>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</si>
  <si>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</si>
  <si>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</si>
  <si>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</si>
  <si>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</si>
  <si>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</si>
  <si>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</si>
  <si>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</si>
  <si>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</si>
  <si>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</si>
  <si>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</si>
  <si>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</si>
  <si>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</si>
  <si>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</si>
  <si>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</si>
  <si>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</si>
  <si>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</si>
  <si>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</si>
  <si>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</si>
  <si>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</si>
  <si>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</si>
  <si>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</si>
  <si>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</si>
  <si>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</si>
  <si>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</si>
  <si>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</si>
  <si>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</si>
  <si>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</si>
  <si>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</si>
  <si>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</si>
  <si>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</si>
  <si>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</si>
  <si>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</si>
  <si>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</si>
  <si>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</si>
  <si>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</si>
  <si>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</si>
  <si>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</si>
  <si>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</si>
  <si>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</si>
  <si>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</si>
  <si>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</si>
  <si>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</si>
  <si>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</si>
  <si>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</si>
  <si>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</si>
  <si>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</si>
  <si>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</si>
  <si>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</si>
  <si>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</si>
  <si>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</si>
  <si>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</si>
  <si>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</si>
  <si>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</si>
  <si>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</si>
  <si>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</si>
  <si>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</si>
  <si>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</si>
  <si>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</si>
  <si>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</si>
  <si>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</si>
  <si>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</si>
  <si>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</si>
  <si>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</si>
  <si>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</si>
  <si>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</si>
  <si>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</si>
  <si>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</si>
  <si>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</si>
  <si>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</si>
  <si>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</si>
  <si>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</si>
  <si>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</si>
  <si>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</si>
  <si>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</si>
  <si>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</si>
  <si>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</si>
  <si>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</si>
  <si>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</si>
  <si>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</si>
  <si>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</si>
  <si>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</si>
  <si>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</si>
  <si>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</si>
  <si>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</si>
  <si>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</si>
  <si>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</si>
  <si>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</si>
  <si>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</si>
  <si>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</si>
  <si>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</si>
  <si>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</si>
  <si>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</si>
  <si>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</si>
  <si>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</si>
  <si>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</si>
  <si>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</si>
  <si>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</si>
  <si>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</si>
  <si>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</si>
  <si>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</si>
  <si>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</si>
  <si>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</si>
  <si>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</si>
  <si>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</si>
  <si>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</si>
  <si>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</si>
  <si>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</si>
  <si>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</si>
  <si>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</si>
  <si>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</si>
  <si>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</si>
  <si>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</si>
  <si>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</si>
  <si>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</si>
  <si>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</si>
  <si>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</si>
  <si>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</si>
  <si>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</si>
  <si>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</si>
  <si>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</si>
  <si>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</si>
  <si>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</si>
  <si>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</si>
  <si>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</si>
  <si>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</si>
  <si>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</si>
  <si>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</si>
  <si>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</si>
  <si>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</si>
  <si>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</si>
  <si>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</si>
  <si>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</si>
  <si>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</si>
  <si>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</si>
  <si>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</si>
  <si>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</si>
  <si>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</si>
  <si>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</si>
  <si>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</si>
  <si>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</si>
  <si>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</si>
  <si>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</si>
  <si>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</si>
  <si>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</si>
  <si>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</si>
  <si>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</si>
  <si>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</si>
  <si>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</si>
  <si>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</si>
  <si>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</si>
  <si>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</si>
  <si>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</si>
  <si>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</si>
  <si>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</si>
  <si>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</si>
  <si>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</si>
  <si>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</si>
  <si>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</si>
  <si>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</si>
  <si>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</si>
  <si>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</si>
  <si>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</si>
  <si>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</si>
  <si>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</si>
  <si>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</si>
  <si>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</si>
  <si>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</si>
  <si>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</si>
  <si>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</si>
  <si>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</si>
  <si>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</si>
  <si>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</si>
  <si>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</si>
  <si>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</si>
  <si>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</si>
  <si>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</si>
  <si>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</si>
  <si>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</si>
  <si>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</si>
  <si>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</si>
  <si>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</si>
  <si>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</si>
  <si>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</si>
  <si>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</si>
  <si>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</si>
  <si>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</si>
  <si>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</si>
  <si>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</si>
  <si>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</si>
  <si>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</si>
  <si>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</si>
  <si>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</si>
  <si>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</si>
  <si>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</si>
  <si>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</si>
  <si>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</si>
  <si>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</si>
  <si>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</si>
  <si>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</si>
  <si>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</si>
  <si>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</si>
  <si>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</si>
  <si>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</si>
  <si>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</si>
  <si>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</si>
  <si>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</si>
  <si>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</si>
  <si>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</si>
  <si>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</si>
  <si>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</si>
  <si>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</si>
  <si>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</si>
  <si>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</si>
  <si>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</si>
  <si>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</si>
  <si>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</si>
  <si>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</si>
  <si>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</si>
  <si>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</si>
  <si>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</si>
  <si>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</si>
  <si>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</si>
  <si>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</si>
  <si>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</si>
  <si>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</si>
  <si>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</si>
  <si>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</si>
  <si>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</si>
  <si>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</si>
  <si>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</si>
  <si>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</si>
  <si>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</si>
  <si>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</si>
  <si>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</si>
  <si>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</si>
  <si>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</si>
  <si>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</si>
  <si>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</si>
  <si>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</si>
  <si>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</si>
  <si>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</si>
  <si>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</si>
  <si>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</si>
  <si>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</si>
  <si>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</si>
  <si>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</si>
  <si>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</si>
  <si>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</si>
  <si>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</si>
  <si>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</si>
  <si>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</si>
  <si>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</si>
  <si>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</si>
  <si>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</si>
  <si>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</si>
  <si>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</si>
  <si>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</si>
  <si>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</si>
  <si>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</si>
  <si>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</si>
  <si>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</si>
  <si>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</si>
  <si>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</si>
  <si>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</si>
  <si>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</si>
  <si>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</si>
  <si>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</si>
  <si>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</si>
  <si>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</si>
  <si>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</si>
  <si>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</si>
  <si>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</si>
  <si>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</si>
  <si>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</si>
  <si>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</si>
  <si>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</si>
  <si>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</si>
  <si>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</si>
  <si>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</si>
  <si>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</si>
  <si>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</si>
  <si>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</si>
  <si>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</si>
  <si>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</si>
  <si>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</si>
  <si>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</si>
  <si>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</si>
  <si>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</si>
  <si>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</si>
  <si>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</si>
  <si>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</si>
  <si>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</si>
  <si>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</si>
  <si>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</si>
  <si>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</si>
  <si>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</si>
  <si>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</si>
  <si>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</si>
  <si>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</si>
  <si>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</si>
  <si>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</si>
  <si>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</si>
  <si>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</si>
  <si>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</si>
  <si>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</si>
  <si>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</si>
  <si>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</si>
  <si>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</si>
  <si>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</si>
  <si>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</si>
  <si>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</si>
  <si>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</si>
  <si>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</si>
  <si>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</si>
  <si>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</si>
  <si>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</si>
  <si>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</si>
  <si>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</si>
  <si>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</si>
  <si>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</si>
  <si>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</si>
  <si>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</si>
  <si>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</si>
  <si>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</si>
  <si>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</si>
  <si>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</si>
  <si>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</si>
  <si>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</si>
  <si>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</si>
  <si>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</si>
  <si>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</si>
  <si>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</si>
  <si>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</si>
  <si>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</si>
  <si>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</si>
  <si>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</si>
  <si>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</si>
  <si>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</si>
  <si>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</si>
  <si>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</si>
  <si>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</si>
  <si>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</si>
  <si>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</si>
  <si>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</si>
  <si>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</si>
  <si>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</si>
  <si>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</si>
  <si>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</si>
  <si>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</si>
  <si>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</si>
  <si>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</si>
  <si>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</si>
  <si>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</si>
  <si>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</si>
  <si>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</si>
  <si>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</si>
  <si>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</si>
  <si>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</si>
  <si>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</si>
  <si>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</si>
  <si>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</si>
  <si>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</si>
  <si>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</si>
  <si>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</si>
  <si>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</si>
  <si>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</si>
  <si>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</si>
  <si>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</si>
  <si>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</si>
  <si>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</si>
  <si>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</si>
  <si>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</si>
  <si>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</si>
  <si>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</si>
  <si>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</si>
  <si>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</si>
  <si>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</si>
  <si>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</si>
  <si>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</si>
  <si>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</si>
  <si>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</si>
  <si>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</si>
  <si>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</si>
  <si>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</si>
  <si>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</si>
  <si>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</si>
  <si>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</si>
  <si>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</si>
  <si>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</si>
  <si>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</si>
  <si>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</si>
  <si>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</si>
  <si>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</si>
  <si>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</si>
  <si>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</si>
  <si>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</si>
  <si>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</si>
  <si>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</si>
  <si>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</si>
  <si>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</si>
  <si>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</si>
  <si>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</si>
  <si>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</si>
  <si>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</si>
  <si>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</si>
  <si>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</si>
  <si>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</si>
  <si>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</si>
  <si>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</si>
  <si>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</si>
  <si>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</si>
  <si>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</si>
  <si>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</si>
  <si>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</si>
  <si>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</si>
  <si>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</si>
  <si>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</si>
  <si>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</si>
  <si>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</si>
  <si>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</si>
  <si>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</si>
  <si>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</si>
  <si>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</si>
  <si>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</si>
  <si>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</si>
  <si>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</si>
  <si>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</si>
  <si>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</si>
  <si>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</si>
  <si>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</si>
  <si>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</si>
  <si>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</si>
  <si>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</si>
  <si>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</si>
  <si>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</si>
  <si>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</si>
  <si>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</si>
  <si>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</si>
  <si>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</si>
  <si>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</si>
  <si>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</si>
  <si>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</si>
  <si>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</si>
  <si>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</si>
  <si>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</si>
  <si>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</si>
  <si>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</si>
  <si>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</si>
  <si>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</si>
  <si>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</si>
  <si>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</si>
  <si>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</si>
  <si>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</si>
  <si>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</si>
  <si>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</si>
  <si>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</si>
  <si>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</si>
  <si>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</si>
  <si>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</si>
  <si>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</si>
  <si>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</si>
  <si>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</si>
  <si>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</si>
  <si>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</si>
  <si>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</si>
  <si>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</si>
  <si>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</si>
  <si>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</si>
  <si>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</si>
  <si>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</si>
  <si>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</si>
  <si>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</si>
  <si>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</si>
  <si>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</si>
  <si>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</si>
  <si>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</si>
  <si>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</si>
  <si>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</si>
  <si>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</si>
  <si>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</si>
  <si>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</si>
  <si>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</si>
  <si>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</si>
  <si>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</si>
  <si>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</si>
  <si>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</si>
  <si>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</si>
  <si>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</si>
  <si>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</si>
  <si>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</si>
  <si>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</si>
  <si>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</si>
  <si>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</si>
  <si>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</si>
  <si>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</si>
  <si>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</si>
  <si>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</si>
  <si>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</si>
  <si>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</si>
  <si>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</si>
  <si>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</si>
  <si>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</si>
  <si>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</si>
  <si>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</si>
  <si>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</si>
  <si>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</si>
  <si>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</si>
  <si>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</si>
  <si>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</si>
  <si>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</si>
  <si>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</si>
  <si>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</si>
  <si>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</si>
  <si>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</si>
  <si>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</si>
  <si>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</si>
  <si>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</si>
  <si>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</si>
  <si>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</si>
  <si>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</si>
  <si>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</si>
  <si>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</si>
  <si>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</si>
  <si>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</si>
  <si>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</si>
  <si>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</si>
  <si>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</si>
  <si>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</si>
  <si>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</si>
  <si>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</si>
  <si>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</si>
  <si>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</si>
  <si>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</si>
  <si>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</si>
  <si>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</si>
  <si>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</si>
  <si>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</si>
  <si>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</si>
  <si>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</si>
  <si>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</si>
  <si>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</si>
  <si>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</si>
  <si>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</si>
  <si>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</si>
  <si>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</si>
  <si>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</si>
  <si>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</si>
  <si>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</si>
  <si>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</si>
  <si>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</si>
  <si>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</si>
  <si>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</si>
  <si>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</si>
  <si>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</si>
  <si>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</si>
  <si>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</si>
  <si>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</si>
  <si>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</si>
  <si>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</si>
  <si>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</si>
  <si>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</si>
  <si>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</si>
  <si>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</si>
  <si>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</si>
  <si>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</si>
  <si>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</si>
  <si>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</si>
  <si>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</si>
  <si>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</si>
  <si>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</si>
  <si>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</si>
  <si>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</si>
  <si>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</si>
  <si>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</si>
  <si>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</si>
  <si>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</si>
  <si>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</si>
  <si>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</si>
  <si>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</si>
  <si>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</si>
  <si>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</si>
  <si>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</si>
  <si>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</si>
  <si>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</si>
  <si>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</si>
  <si>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</si>
  <si>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</si>
  <si>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</si>
  <si>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</si>
  <si>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</si>
  <si>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</si>
  <si>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</si>
  <si>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</si>
  <si>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</si>
  <si>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</si>
  <si>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</si>
  <si>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</si>
  <si>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</si>
  <si>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</si>
  <si>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</si>
  <si>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</si>
  <si>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</si>
  <si>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</si>
  <si>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</si>
  <si>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</si>
  <si>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</si>
  <si>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</si>
  <si>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</si>
  <si>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</si>
  <si>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</si>
  <si>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</si>
  <si>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</si>
  <si>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</si>
  <si>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</si>
  <si>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</si>
  <si>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</si>
  <si>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</si>
  <si>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</si>
  <si>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</si>
  <si>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</si>
  <si>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</si>
  <si>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</si>
  <si>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</si>
  <si>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</si>
  <si>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</si>
  <si>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</si>
  <si>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</si>
  <si>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</si>
  <si>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</si>
  <si>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</si>
  <si>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</si>
  <si>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</si>
  <si>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</si>
  <si>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</si>
  <si>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</si>
  <si>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</si>
  <si>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</si>
  <si>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</si>
  <si>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</si>
  <si>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</si>
  <si>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</si>
  <si>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</si>
  <si>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</si>
  <si>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</si>
  <si>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</si>
  <si>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</si>
  <si>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</si>
  <si>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</si>
  <si>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</si>
  <si>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</si>
  <si>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</si>
  <si>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</si>
  <si>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</si>
  <si>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</si>
  <si>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</si>
  <si>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</si>
  <si>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</si>
  <si>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</si>
  <si>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</si>
  <si>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</si>
  <si>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</si>
  <si>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</si>
  <si>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</si>
  <si>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</si>
  <si>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</si>
  <si>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</si>
  <si>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</si>
  <si>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</si>
  <si>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</si>
  <si>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</si>
  <si>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</si>
  <si>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</si>
  <si>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</si>
  <si>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</si>
  <si>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</si>
  <si>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</si>
  <si>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</si>
  <si>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</si>
  <si>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</si>
  <si>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</si>
  <si>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</si>
  <si>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</si>
  <si>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</si>
  <si>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</si>
  <si>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</si>
  <si>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</si>
  <si>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</si>
  <si>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</si>
  <si>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</si>
  <si>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</si>
  <si>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</si>
  <si>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</si>
  <si>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</si>
  <si>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</si>
  <si>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</si>
  <si>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</si>
  <si>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</si>
  <si>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</si>
  <si>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</si>
  <si>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</si>
  <si>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</si>
  <si>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</si>
  <si>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</si>
  <si>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</si>
  <si>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</si>
  <si>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</si>
  <si>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</si>
  <si>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</si>
  <si>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</si>
  <si>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</si>
  <si>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</si>
  <si>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</si>
  <si>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</si>
  <si>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</si>
  <si>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</si>
  <si>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</si>
  <si>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</si>
  <si>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</si>
  <si>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</si>
  <si>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</si>
  <si>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</si>
  <si>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</si>
  <si>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</si>
  <si>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</si>
  <si>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</si>
  <si>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</si>
  <si>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</si>
  <si>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</si>
  <si>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</si>
  <si>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</si>
  <si>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</si>
  <si>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</si>
  <si>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</si>
  <si>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</si>
  <si>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</si>
  <si>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</si>
  <si>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</si>
  <si>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</si>
  <si>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</si>
  <si>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</si>
  <si>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</si>
  <si>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</si>
  <si>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</si>
  <si>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</si>
  <si>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</si>
  <si>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</si>
  <si>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</si>
  <si>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</si>
  <si>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</si>
  <si>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</si>
  <si>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</si>
  <si>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</si>
  <si>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</si>
  <si>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</si>
  <si>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</si>
  <si>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</si>
  <si>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</si>
  <si>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</si>
  <si>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</si>
  <si>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</si>
  <si>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</si>
  <si>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</si>
  <si>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</si>
  <si>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</si>
  <si>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</si>
  <si>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</si>
  <si>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</si>
  <si>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</si>
  <si>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</si>
  <si>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</si>
  <si>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</si>
  <si>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</si>
  <si>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</si>
  <si>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</si>
  <si>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</si>
  <si>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</si>
  <si>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</si>
  <si>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</si>
  <si>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</si>
  <si>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</si>
  <si>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</si>
  <si>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</si>
  <si>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</si>
  <si>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</si>
  <si>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</si>
  <si>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</si>
  <si>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</si>
  <si>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</si>
  <si>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</si>
  <si>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</si>
  <si>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</si>
  <si>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</si>
  <si>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</si>
  <si>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</si>
  <si>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</si>
  <si>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</si>
  <si>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</si>
  <si>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</si>
  <si>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</si>
  <si>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</si>
  <si>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</si>
  <si>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</si>
  <si>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</si>
  <si>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</si>
  <si>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</si>
  <si>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</si>
  <si>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</si>
  <si>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</si>
  <si>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</si>
  <si>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</si>
  <si>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</si>
  <si>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</si>
  <si>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</si>
  <si>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</si>
  <si>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</si>
  <si>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</si>
  <si>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</si>
  <si>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</si>
  <si>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</si>
  <si>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</si>
  <si>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</si>
  <si>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</si>
  <si>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</si>
  <si>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</si>
  <si>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</si>
  <si>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</si>
  <si>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</si>
  <si>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</si>
  <si>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</si>
  <si>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</si>
  <si>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</si>
  <si>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</si>
  <si>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</si>
  <si>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</si>
  <si>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</si>
  <si>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</si>
  <si>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</si>
  <si>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</si>
  <si>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</si>
  <si>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</si>
  <si>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</si>
  <si>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</si>
  <si>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</si>
  <si>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</si>
  <si>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</si>
  <si>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</si>
  <si>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</si>
  <si>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</si>
  <si>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</si>
  <si>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</si>
  <si>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</si>
  <si>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</si>
  <si>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</si>
  <si>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</si>
  <si>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</si>
  <si>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</si>
  <si>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</si>
  <si>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</si>
  <si>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</si>
  <si>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</si>
  <si>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</si>
  <si>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</si>
  <si>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</si>
  <si>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</si>
  <si>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</si>
  <si>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</si>
  <si>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</si>
  <si>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</si>
  <si>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</si>
  <si>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</si>
  <si>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</si>
  <si>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</si>
  <si>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</si>
  <si>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</si>
  <si>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</si>
  <si>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</si>
  <si>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</si>
  <si>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</si>
  <si>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</si>
  <si>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</si>
  <si>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</si>
  <si>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</si>
  <si>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</si>
  <si>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</si>
  <si>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</si>
  <si>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</si>
  <si>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</si>
  <si>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</si>
  <si>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</si>
  <si>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</si>
  <si>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</si>
  <si>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</si>
  <si>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</si>
  <si>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</si>
  <si>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</si>
  <si>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</si>
  <si>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</si>
  <si>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</si>
  <si>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</si>
  <si>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</si>
  <si>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</si>
  <si>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</si>
  <si>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</si>
  <si>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</si>
  <si>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</si>
  <si>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</si>
  <si>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</si>
  <si>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</si>
  <si>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</si>
  <si>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</si>
  <si>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</si>
  <si>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</si>
  <si>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</si>
  <si>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</si>
  <si>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</si>
  <si>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</si>
  <si>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</si>
  <si>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</si>
  <si>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</si>
  <si>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</si>
  <si>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</si>
  <si>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</si>
  <si>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</si>
  <si>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</si>
  <si>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</si>
  <si>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</si>
  <si>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</si>
  <si>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</si>
  <si>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</si>
  <si>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</si>
  <si>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</si>
  <si>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</si>
  <si>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</si>
  <si>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</si>
  <si>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</si>
  <si>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</si>
  <si>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</si>
  <si>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</si>
  <si>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</si>
  <si>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</si>
  <si>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</si>
  <si>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</si>
  <si>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</si>
  <si>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</si>
  <si>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</si>
  <si>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</si>
  <si>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</si>
  <si>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</si>
  <si>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</si>
  <si>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</si>
  <si>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</si>
  <si>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</si>
  <si>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</si>
  <si>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</si>
  <si>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</si>
  <si>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</si>
  <si>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</si>
  <si>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</si>
  <si>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</si>
  <si>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</si>
  <si>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</si>
  <si>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</si>
  <si>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</si>
  <si>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</si>
  <si>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</si>
  <si>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</si>
  <si>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</si>
  <si>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</si>
  <si>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</si>
  <si>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</si>
  <si>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</si>
  <si>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</si>
  <si>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</si>
  <si>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</si>
  <si>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</si>
  <si>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</si>
  <si>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</si>
  <si>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</si>
  <si>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</si>
  <si>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</si>
  <si>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</si>
  <si>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</si>
  <si>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</si>
  <si>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</si>
  <si>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</si>
  <si>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</si>
  <si>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</si>
  <si>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</si>
  <si>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</si>
  <si>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</si>
  <si>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</si>
  <si>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</si>
  <si>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</si>
  <si>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</si>
  <si>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</si>
  <si>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</si>
  <si>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</si>
  <si>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</si>
  <si>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</si>
  <si>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</si>
  <si>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</si>
  <si>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</si>
  <si>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</si>
  <si>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</si>
  <si>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</si>
  <si>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</si>
  <si>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</si>
  <si>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</si>
  <si>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</si>
  <si>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</si>
  <si>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</si>
  <si>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</si>
  <si>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</si>
  <si>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</si>
  <si>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</si>
  <si>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</si>
  <si>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</si>
  <si>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</si>
  <si>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</si>
  <si>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</si>
  <si>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</si>
  <si>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</si>
  <si>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</si>
  <si>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</si>
  <si>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</si>
  <si>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</si>
  <si>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</si>
  <si>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</si>
  <si>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</si>
  <si>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</si>
  <si>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</si>
  <si>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</si>
  <si>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</si>
  <si>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</si>
  <si>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</si>
  <si>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</si>
  <si>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</si>
  <si>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</si>
  <si>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</si>
  <si>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</si>
  <si>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</si>
  <si>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</si>
  <si>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</si>
  <si>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</si>
  <si>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</si>
  <si>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</si>
  <si>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</si>
  <si>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</si>
  <si>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</si>
  <si>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</si>
  <si>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</si>
  <si>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</si>
  <si>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</si>
  <si>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</si>
  <si>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</si>
  <si>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</si>
  <si>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</si>
  <si>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</si>
  <si>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</si>
  <si>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</si>
  <si>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</si>
  <si>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</si>
  <si>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</si>
  <si>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</si>
  <si>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</si>
  <si>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</si>
  <si>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</si>
  <si>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</si>
  <si>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</si>
  <si>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</si>
  <si>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</si>
  <si>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</si>
  <si>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</si>
  <si>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</si>
  <si>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</si>
  <si>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</si>
  <si>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</si>
  <si>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</si>
  <si>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</si>
  <si>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</si>
  <si>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</si>
  <si>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</si>
  <si>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</si>
  <si>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</si>
  <si>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</si>
  <si>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</si>
  <si>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</si>
  <si>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</si>
  <si>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</si>
  <si>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</si>
  <si>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</si>
  <si>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</si>
  <si>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</si>
  <si>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</si>
  <si>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</si>
  <si>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</si>
  <si>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</si>
  <si>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</si>
  <si>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</si>
  <si>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</si>
  <si>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</si>
  <si>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</si>
  <si>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</si>
  <si>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</si>
  <si>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</si>
  <si>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</si>
  <si>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</si>
  <si>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</si>
  <si>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</si>
  <si>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</si>
  <si>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</si>
  <si>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</si>
  <si>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</si>
  <si>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</si>
  <si>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</si>
  <si>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</si>
  <si>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</si>
  <si>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</si>
  <si>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</si>
  <si>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</si>
  <si>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</si>
  <si>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</si>
  <si>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</si>
  <si>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</si>
  <si>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</si>
  <si>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</si>
  <si>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</si>
  <si>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</si>
  <si>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</si>
  <si>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</si>
  <si>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</si>
  <si>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</si>
  <si>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</si>
  <si>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</si>
  <si>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</si>
  <si>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</si>
  <si>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</si>
  <si>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</si>
  <si>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</si>
  <si>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</si>
  <si>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</si>
  <si>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</si>
  <si>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</si>
  <si>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</si>
  <si>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</si>
  <si>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</si>
  <si>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</si>
  <si>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</si>
  <si>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</si>
  <si>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</si>
  <si>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</si>
  <si>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</si>
  <si>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</si>
  <si>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</si>
  <si>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</si>
  <si>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</si>
  <si>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</si>
  <si>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</si>
  <si>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</si>
  <si>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</si>
  <si>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</si>
  <si>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</si>
  <si>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</si>
  <si>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</si>
  <si>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</si>
  <si>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</si>
  <si>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</si>
  <si>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</si>
  <si>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</si>
  <si>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</si>
  <si>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</si>
  <si>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</si>
  <si>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</si>
  <si>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</si>
  <si>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</si>
  <si>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</si>
  <si>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</si>
  <si>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</si>
  <si>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</si>
  <si>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</si>
  <si>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</si>
  <si>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</si>
  <si>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</si>
  <si>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</si>
  <si>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</si>
  <si>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</si>
  <si>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</si>
  <si>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</si>
  <si>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</si>
  <si>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</si>
  <si>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</si>
  <si>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</si>
  <si>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</si>
  <si>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</si>
  <si>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</si>
  <si>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</si>
  <si>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</si>
  <si>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</si>
  <si>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</si>
  <si>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</si>
  <si>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</si>
  <si>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</si>
  <si>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</si>
  <si>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</si>
  <si>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</si>
  <si>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</si>
  <si>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</si>
  <si>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</si>
  <si>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</si>
  <si>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</si>
  <si>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</si>
  <si>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</si>
  <si>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</si>
  <si>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</si>
  <si>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</si>
  <si>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</si>
  <si>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</si>
  <si>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</si>
  <si>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</si>
  <si>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</si>
  <si>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</si>
  <si>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</si>
  <si>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</si>
  <si>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</si>
  <si>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</si>
  <si>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</si>
  <si>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</si>
  <si>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</si>
  <si>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</si>
  <si>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</si>
  <si>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</si>
  <si>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</si>
  <si>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</si>
  <si>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</si>
  <si>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</si>
  <si>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</si>
  <si>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</si>
  <si>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</si>
  <si>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</si>
  <si>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</si>
  <si>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</si>
  <si>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</si>
  <si>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</si>
  <si>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</si>
  <si>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</si>
  <si>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</si>
  <si>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</si>
  <si>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</si>
  <si>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</si>
  <si>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</si>
  <si>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</si>
  <si>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</si>
  <si>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</si>
  <si>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</si>
  <si>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</si>
  <si>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</si>
  <si>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</si>
  <si>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</si>
  <si>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</si>
  <si>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</si>
  <si>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</si>
  <si>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</si>
  <si>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</si>
  <si>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</si>
  <si>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</si>
  <si>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</si>
  <si>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</si>
  <si>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</si>
  <si>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</si>
  <si>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</si>
  <si>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</si>
  <si>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</si>
  <si>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</si>
  <si>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</si>
  <si>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</si>
  <si>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</si>
  <si>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</si>
  <si>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</si>
  <si>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</si>
  <si>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</si>
  <si>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</si>
  <si>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</si>
  <si>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</si>
  <si>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</si>
  <si>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</si>
  <si>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</si>
  <si>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</si>
  <si>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</si>
  <si>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</si>
  <si>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</si>
  <si>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</si>
  <si>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</si>
  <si>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</si>
  <si>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</si>
  <si>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</si>
  <si>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</si>
  <si>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</si>
  <si>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</si>
  <si>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</si>
  <si>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</si>
  <si>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</si>
  <si>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</si>
  <si>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</si>
  <si>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</si>
  <si>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</si>
  <si>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</si>
  <si>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</si>
  <si>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</si>
  <si>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</si>
  <si>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</si>
  <si>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</si>
  <si>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</si>
  <si>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</si>
  <si>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</si>
  <si>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</si>
  <si>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</si>
  <si>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</si>
  <si>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</si>
  <si>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</si>
  <si>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</si>
  <si>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</si>
  <si>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</si>
  <si>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</si>
  <si>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</si>
  <si>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</si>
  <si>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</si>
  <si>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</si>
  <si>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</si>
  <si>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</si>
  <si>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</si>
  <si>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</si>
  <si>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</si>
  <si>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</si>
  <si>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</si>
  <si>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</si>
  <si>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</si>
  <si>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</si>
  <si>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</si>
  <si>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</si>
  <si>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</si>
  <si>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</si>
  <si>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</si>
  <si>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</si>
  <si>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</si>
  <si>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</si>
  <si>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</si>
  <si>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</si>
  <si>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</si>
  <si>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</si>
  <si>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</si>
  <si>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</si>
  <si>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</si>
  <si>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</si>
  <si>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</si>
  <si>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</si>
  <si>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</si>
  <si>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</si>
  <si>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</si>
  <si>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</si>
  <si>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</si>
  <si>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</si>
  <si>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</si>
  <si>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</si>
  <si>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</si>
  <si>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</si>
  <si>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</si>
  <si>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</si>
  <si>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</si>
  <si>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</si>
  <si>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</si>
  <si>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</si>
  <si>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</si>
  <si>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</si>
  <si>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</si>
  <si>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</si>
  <si>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</si>
  <si>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</si>
  <si>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</si>
  <si>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</si>
  <si>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</si>
  <si>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</si>
  <si>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</si>
  <si>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</si>
  <si>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</si>
  <si>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</si>
  <si>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</si>
  <si>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</si>
  <si>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</si>
  <si>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</si>
  <si>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</si>
  <si>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</si>
  <si>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</si>
  <si>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</si>
  <si>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</si>
  <si>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</si>
  <si>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</si>
  <si>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</si>
  <si>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</si>
  <si>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</si>
  <si>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</si>
  <si>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</si>
  <si>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</si>
  <si>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</si>
  <si>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</si>
  <si>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</si>
  <si>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</si>
  <si>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</si>
  <si>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</si>
  <si>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</si>
  <si>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</si>
  <si>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</si>
  <si>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</si>
  <si>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</si>
  <si>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</si>
  <si>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</si>
  <si>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</si>
  <si>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</si>
  <si>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</si>
  <si>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</si>
  <si>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</si>
  <si>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</si>
  <si>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</si>
  <si>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</si>
  <si>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</si>
  <si>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</si>
  <si>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</si>
  <si>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</si>
  <si>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</si>
  <si>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</si>
  <si>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</si>
  <si>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</si>
  <si>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</si>
  <si>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</si>
  <si>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</si>
  <si>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</si>
  <si>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</si>
  <si>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</si>
  <si>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</si>
  <si>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</si>
  <si>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</si>
  <si>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</si>
  <si>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</si>
  <si>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</si>
  <si>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</si>
  <si>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</si>
  <si>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</si>
  <si>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</si>
  <si>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</si>
  <si>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</si>
  <si>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</si>
  <si>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</si>
  <si>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</si>
  <si>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</si>
  <si>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</si>
  <si>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</si>
  <si>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</si>
  <si>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</si>
  <si>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</si>
  <si>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</si>
  <si>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</si>
  <si>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</si>
  <si>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</si>
  <si>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</si>
  <si>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</si>
  <si>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</si>
  <si>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</si>
  <si>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</si>
  <si>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</si>
  <si>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</si>
  <si>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</si>
  <si>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</si>
  <si>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</si>
  <si>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</si>
  <si>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</si>
  <si>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</si>
  <si>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</si>
  <si>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</si>
  <si>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</si>
  <si>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</si>
  <si>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</si>
  <si>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</si>
  <si>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</si>
  <si>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</si>
  <si>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</si>
  <si>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</si>
  <si>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</si>
  <si>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</si>
  <si>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</si>
  <si>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</si>
  <si>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</si>
  <si>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</si>
  <si>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</si>
  <si>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</si>
  <si>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</si>
  <si>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</si>
  <si>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</si>
  <si>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</si>
  <si>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</si>
  <si>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</si>
  <si>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</si>
  <si>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</si>
  <si>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</si>
  <si>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</si>
  <si>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</si>
  <si>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</si>
  <si>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</si>
  <si>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</si>
  <si>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</si>
  <si>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</si>
  <si>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</si>
  <si>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</si>
  <si>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</si>
  <si>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</si>
  <si>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</si>
  <si>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</si>
  <si>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</si>
  <si>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</si>
  <si>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</si>
  <si>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</si>
  <si>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</si>
  <si>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</si>
  <si>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</si>
  <si>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</si>
  <si>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</si>
  <si>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</si>
  <si>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</si>
  <si>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</si>
  <si>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</si>
  <si>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</si>
  <si>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</si>
  <si>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</si>
  <si>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</si>
  <si>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</si>
  <si>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</si>
  <si>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</si>
  <si>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</si>
  <si>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</si>
  <si>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</si>
  <si>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</si>
  <si>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</si>
  <si>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</si>
  <si>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</si>
  <si>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</si>
  <si>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</si>
  <si>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</si>
  <si>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</si>
  <si>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</si>
  <si>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</si>
  <si>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</si>
  <si>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</si>
  <si>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</si>
  <si>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</si>
  <si>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</si>
  <si>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</si>
  <si>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</si>
  <si>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</si>
  <si>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</si>
  <si>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</si>
  <si>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</si>
  <si>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</si>
  <si>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</si>
  <si>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</si>
  <si>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</si>
  <si>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</si>
  <si>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</si>
  <si>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</si>
  <si>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</si>
  <si>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</si>
  <si>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</si>
  <si>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</si>
  <si>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</si>
  <si>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</si>
  <si>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</si>
  <si>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</si>
  <si>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</si>
  <si>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</si>
  <si>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</si>
  <si>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</si>
  <si>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</si>
  <si>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</si>
  <si>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</si>
  <si>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</si>
  <si>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</si>
  <si>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</si>
  <si>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</si>
  <si>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</si>
  <si>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</si>
  <si>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</si>
  <si>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</si>
  <si>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</si>
  <si>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</si>
  <si>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</si>
  <si>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</si>
  <si>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</si>
  <si>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</si>
  <si>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</si>
  <si>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</si>
  <si>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</si>
  <si>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</si>
  <si>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</si>
  <si>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</si>
  <si>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</si>
  <si>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</si>
  <si>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</si>
  <si>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</si>
  <si>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</si>
  <si>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</si>
  <si>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</si>
  <si>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</si>
  <si>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</si>
  <si>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</si>
  <si>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</si>
  <si>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</si>
  <si>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</si>
  <si>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</si>
  <si>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</si>
  <si>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</si>
  <si>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</si>
  <si>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</si>
  <si>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</si>
  <si>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</si>
  <si>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</si>
  <si>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</si>
  <si>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</si>
  <si>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</si>
  <si>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</si>
  <si>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</si>
  <si>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</si>
  <si>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</si>
  <si>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</si>
  <si>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</si>
  <si>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</si>
  <si>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</si>
  <si>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</si>
  <si>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</si>
  <si>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</si>
  <si>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</si>
  <si>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</si>
  <si>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</si>
  <si>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</si>
  <si>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</si>
  <si>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</si>
  <si>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</si>
  <si>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</si>
  <si>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</si>
  <si>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</si>
  <si>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</si>
  <si>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</si>
  <si>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</si>
  <si>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</si>
  <si>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</si>
  <si>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</si>
  <si>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</si>
  <si>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</si>
  <si>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</si>
  <si>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</si>
  <si>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</si>
  <si>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</si>
  <si>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</si>
  <si>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</si>
  <si>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</si>
  <si>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</si>
  <si>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</si>
  <si>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</si>
  <si>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</si>
  <si>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</si>
  <si>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</si>
  <si>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</si>
  <si>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</si>
  <si>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</si>
  <si>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</si>
  <si>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</si>
  <si>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</si>
  <si>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</si>
  <si>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</si>
  <si>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</si>
  <si>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</si>
  <si>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</si>
  <si>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</si>
  <si>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</si>
  <si>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</si>
  <si>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</si>
  <si>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</si>
  <si>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</si>
  <si>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</si>
  <si>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</si>
  <si>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</si>
  <si>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</si>
  <si>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</si>
  <si>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</si>
  <si>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</si>
  <si>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</si>
  <si>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</si>
  <si>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</si>
  <si>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</si>
  <si>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</si>
  <si>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</si>
  <si>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</si>
  <si>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</si>
  <si>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</si>
  <si>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</si>
  <si>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</si>
  <si>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</si>
  <si>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</si>
  <si>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</si>
  <si>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</si>
  <si>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</si>
  <si>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</si>
  <si>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</si>
  <si>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</si>
  <si>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</si>
  <si>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</si>
  <si>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</si>
  <si>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</si>
  <si>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</si>
  <si>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</si>
  <si>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</si>
  <si>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</si>
  <si>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</si>
  <si>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</si>
  <si>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</si>
  <si>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</si>
  <si>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</si>
  <si>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</si>
  <si>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</si>
  <si>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</si>
  <si>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</si>
  <si>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</si>
  <si>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</si>
  <si>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</si>
  <si>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</si>
  <si>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</si>
  <si>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</si>
  <si>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</si>
  <si>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</si>
  <si>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</si>
  <si>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</si>
  <si>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</si>
  <si>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</si>
  <si>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</si>
  <si>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</si>
  <si>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</si>
  <si>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</si>
  <si>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</si>
  <si>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</si>
  <si>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</si>
  <si>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</si>
  <si>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</si>
  <si>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</si>
  <si>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</si>
  <si>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</si>
  <si>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</si>
  <si>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</si>
  <si>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</si>
  <si>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</si>
  <si>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</si>
  <si>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</si>
  <si>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</si>
  <si>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</si>
  <si>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</si>
  <si>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</si>
  <si>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</si>
  <si>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</si>
  <si>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</si>
  <si>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</si>
  <si>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</si>
  <si>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</si>
  <si>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</si>
  <si>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</si>
  <si>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</si>
  <si>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</si>
  <si>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</si>
  <si>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</si>
  <si>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</si>
  <si>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</si>
  <si>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</si>
  <si>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</si>
  <si>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</si>
  <si>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</si>
  <si>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</si>
  <si>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</si>
  <si>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</si>
  <si>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</si>
  <si>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</si>
  <si>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</si>
  <si>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</si>
  <si>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</si>
  <si>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</si>
  <si>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</si>
  <si>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</si>
  <si>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</si>
  <si>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</si>
  <si>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</si>
  <si>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</si>
  <si>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</si>
  <si>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</si>
  <si>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</si>
  <si>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</si>
  <si>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</si>
  <si>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</si>
  <si>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</si>
  <si>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</si>
  <si>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</si>
  <si>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</si>
  <si>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</si>
  <si>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</si>
  <si>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</si>
  <si>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</si>
  <si>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</si>
  <si>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</si>
  <si>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</si>
  <si>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</si>
  <si>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</si>
  <si>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</si>
  <si>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</si>
  <si>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</si>
  <si>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</si>
  <si>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</si>
  <si>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</si>
  <si>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</si>
  <si>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</si>
  <si>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</si>
  <si>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</si>
  <si>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</si>
  <si>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</si>
  <si>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</si>
  <si>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</si>
  <si>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</si>
  <si>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</si>
  <si>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</si>
  <si>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</si>
  <si>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</si>
  <si>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</si>
  <si>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</si>
  <si>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</si>
  <si>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</si>
  <si>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</si>
  <si>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</si>
  <si>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</si>
  <si>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</si>
  <si>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</si>
  <si>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</si>
  <si>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</si>
  <si>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</si>
  <si>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</si>
  <si>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</si>
  <si>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</si>
  <si>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</si>
  <si>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</si>
  <si>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</si>
  <si>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</si>
  <si>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</si>
  <si>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</si>
  <si>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</si>
  <si>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</si>
  <si>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</si>
  <si>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</si>
  <si>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</si>
  <si>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</si>
  <si>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</si>
  <si>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</si>
  <si>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</si>
  <si>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</si>
  <si>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</si>
  <si>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</si>
  <si>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</si>
  <si>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</si>
  <si>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</si>
  <si>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</si>
  <si>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</si>
  <si>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</si>
  <si>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</si>
  <si>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</si>
  <si>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</si>
  <si>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</si>
  <si>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</si>
  <si>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</si>
  <si>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</si>
  <si>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</si>
  <si>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</si>
  <si>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</si>
  <si>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</si>
  <si>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</si>
  <si>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</si>
  <si>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</si>
  <si>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</si>
  <si>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</si>
  <si>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</si>
  <si>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</si>
  <si>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</si>
  <si>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</si>
  <si>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</si>
  <si>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</si>
  <si>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</si>
  <si>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</si>
  <si>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</si>
  <si>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</si>
  <si>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</si>
  <si>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</si>
  <si>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</si>
  <si>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</si>
  <si>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</si>
  <si>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</si>
  <si>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</si>
  <si>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</si>
  <si>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</si>
  <si>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</si>
  <si>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</si>
  <si>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</si>
  <si>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</si>
  <si>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</si>
  <si>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</si>
  <si>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</si>
  <si>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</si>
  <si>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</si>
  <si>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</si>
  <si>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</si>
  <si>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</si>
  <si>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</si>
  <si>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</si>
  <si>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</si>
  <si>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</si>
  <si>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</si>
  <si>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</si>
  <si>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</si>
  <si>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</si>
  <si>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</si>
  <si>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</si>
  <si>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</si>
  <si>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</si>
  <si>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</si>
  <si>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</si>
  <si>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</si>
  <si>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</si>
  <si>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</si>
  <si>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</si>
  <si>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</si>
  <si>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</si>
  <si>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</si>
  <si>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</si>
  <si>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</si>
  <si>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</si>
  <si>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</si>
  <si>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</si>
  <si>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</si>
  <si>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</si>
  <si>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</si>
  <si>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</si>
  <si>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</si>
  <si>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</si>
  <si>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</si>
  <si>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</si>
  <si>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</si>
  <si>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</si>
  <si>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</si>
  <si>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</si>
  <si>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</si>
  <si>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</si>
  <si>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</si>
  <si>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</si>
  <si>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</si>
  <si>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</si>
  <si>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</si>
  <si>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</si>
  <si>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</si>
  <si>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</si>
  <si>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</si>
  <si>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</si>
  <si>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</si>
  <si>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</si>
  <si>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</si>
  <si>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</si>
  <si>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</si>
  <si>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</si>
  <si>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</si>
  <si>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</si>
  <si>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</si>
  <si>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</si>
  <si>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</si>
  <si>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</si>
  <si>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</si>
  <si>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</si>
  <si>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</si>
  <si>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</si>
  <si>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</si>
  <si>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</si>
  <si>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</si>
  <si>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</si>
  <si>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</si>
  <si>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</si>
  <si>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</si>
  <si>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</si>
  <si>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</si>
  <si>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</si>
  <si>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</si>
  <si>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</si>
  <si>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</si>
  <si>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</si>
  <si>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</si>
  <si>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</si>
  <si>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</si>
  <si>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</si>
  <si>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</si>
  <si>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</si>
  <si>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</si>
  <si>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</si>
  <si>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</si>
  <si>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</si>
  <si>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</si>
  <si>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</si>
  <si>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</si>
  <si>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</si>
  <si>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</si>
  <si>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</si>
  <si>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</si>
  <si>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</si>
  <si>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</si>
  <si>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</si>
  <si>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</si>
  <si>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</si>
  <si>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</si>
  <si>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</si>
  <si>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</si>
  <si>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</si>
  <si>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</si>
  <si>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</si>
  <si>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</si>
  <si>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</si>
  <si>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</si>
  <si>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</si>
  <si>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</si>
  <si>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</si>
  <si>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</si>
  <si>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</si>
  <si>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</si>
  <si>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</si>
  <si>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</si>
  <si>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</si>
  <si>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</si>
  <si>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</si>
  <si>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</si>
  <si>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</si>
  <si>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</si>
  <si>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</si>
  <si>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</si>
  <si>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</si>
  <si>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</si>
  <si>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</si>
  <si>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</si>
  <si>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</si>
  <si>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</si>
  <si>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</si>
  <si>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</si>
  <si>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</si>
  <si>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</si>
  <si>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</si>
  <si>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</si>
  <si>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</si>
  <si>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</si>
  <si>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</si>
  <si>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</si>
  <si>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</si>
  <si>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</si>
  <si>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</si>
  <si>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</si>
  <si>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</si>
  <si>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</si>
  <si>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</si>
  <si>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</si>
  <si>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</si>
  <si>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</si>
  <si>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</si>
  <si>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</si>
  <si>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</si>
  <si>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</si>
  <si>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</si>
  <si>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</si>
  <si>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</si>
  <si>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</si>
  <si>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</si>
  <si>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</si>
  <si>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</si>
  <si>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</si>
  <si>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</si>
  <si>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</si>
  <si>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</si>
  <si>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</si>
  <si>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</si>
  <si>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</si>
  <si>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</si>
  <si>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</si>
  <si>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</si>
  <si>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</si>
  <si>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</si>
  <si>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</si>
  <si>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</si>
  <si>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</si>
  <si>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</si>
  <si>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</si>
  <si>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</si>
  <si>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</si>
  <si>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</si>
  <si>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</si>
  <si>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</si>
  <si>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</si>
  <si>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</si>
  <si>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</si>
  <si>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</si>
  <si>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</si>
  <si>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</si>
  <si>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</si>
  <si>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</si>
  <si>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</si>
  <si>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</si>
  <si>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</si>
  <si>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</si>
  <si>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</si>
  <si>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</si>
  <si>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</si>
  <si>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</si>
  <si>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</si>
  <si>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</si>
  <si>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</si>
  <si>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</si>
  <si>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</si>
  <si>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</si>
  <si>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</si>
  <si>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</si>
  <si>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</si>
  <si>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</si>
  <si>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</si>
  <si>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</si>
  <si>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</si>
  <si>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</si>
  <si>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</si>
  <si>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</si>
  <si>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</si>
  <si>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</si>
  <si>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</si>
  <si>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</si>
  <si>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</si>
  <si>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</si>
  <si>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</si>
  <si>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</si>
  <si>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</si>
  <si>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</si>
  <si>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</si>
  <si>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</si>
  <si>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</si>
  <si>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</si>
  <si>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</si>
  <si>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</si>
  <si>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</si>
  <si>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</si>
  <si>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</si>
  <si>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</si>
  <si>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</si>
  <si>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</si>
  <si>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</si>
  <si>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</si>
  <si>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</si>
  <si>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</si>
  <si>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</si>
  <si>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</si>
  <si>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</si>
  <si>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</si>
  <si>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</si>
  <si>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</si>
  <si>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</si>
  <si>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</si>
  <si>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</si>
  <si>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</si>
  <si>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</si>
  <si>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</si>
  <si>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</si>
  <si>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</si>
  <si>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</si>
  <si>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</si>
  <si>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</si>
  <si>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</si>
  <si>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</si>
  <si>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</si>
  <si>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</si>
  <si>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</si>
  <si>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</si>
  <si>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</si>
  <si>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</si>
  <si>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</si>
  <si>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</si>
  <si>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</si>
  <si>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</si>
  <si>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</si>
  <si>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</si>
  <si>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</si>
  <si>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</si>
  <si>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</si>
  <si>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</si>
  <si>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</si>
  <si>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</si>
  <si>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</si>
  <si>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</si>
  <si>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</si>
  <si>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</si>
  <si>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</si>
  <si>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</si>
  <si>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</si>
  <si>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</si>
  <si>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</si>
  <si>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</si>
  <si>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</si>
  <si>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</si>
  <si>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</si>
  <si>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</si>
  <si>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</si>
  <si>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</si>
  <si>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</si>
  <si>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</si>
  <si>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</si>
  <si>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</si>
  <si>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</si>
  <si>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</si>
  <si>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</si>
  <si>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</si>
  <si>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</si>
  <si>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</si>
  <si>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</si>
  <si>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</si>
  <si>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</si>
  <si>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</si>
  <si>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</si>
  <si>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</si>
  <si>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</si>
  <si>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</si>
  <si>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</si>
  <si>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</si>
  <si>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</si>
  <si>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</si>
  <si>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</si>
  <si>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</si>
  <si>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</si>
  <si>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</si>
  <si>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</si>
  <si>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</si>
  <si>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</si>
  <si>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</si>
  <si>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</si>
  <si>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</si>
  <si>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</si>
  <si>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</si>
  <si>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</si>
  <si>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</si>
  <si>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</si>
  <si>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</si>
  <si>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</si>
  <si>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</si>
  <si>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</si>
  <si>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</si>
  <si>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</si>
  <si>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</si>
  <si>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</si>
  <si>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</si>
  <si>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</si>
  <si>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</si>
  <si>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</si>
  <si>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</si>
  <si>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</si>
  <si>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</si>
  <si>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</si>
  <si>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</si>
  <si>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</si>
  <si>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</si>
  <si>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</si>
  <si>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</si>
  <si>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</si>
  <si>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</si>
  <si>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</si>
  <si>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</si>
  <si>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</si>
  <si>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</si>
  <si>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</si>
  <si>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</si>
  <si>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</si>
  <si>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</si>
  <si>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</si>
  <si>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</si>
  <si>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</si>
  <si>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</si>
  <si>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</si>
  <si>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</si>
  <si>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</si>
  <si>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</si>
  <si>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</si>
  <si>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</si>
  <si>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</si>
  <si>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</si>
  <si>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</si>
  <si>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</si>
  <si>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</si>
  <si>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</si>
  <si>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</si>
  <si>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</si>
  <si>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</si>
  <si>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</si>
  <si>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</si>
  <si>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</si>
  <si>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</si>
  <si>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</si>
  <si>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</si>
  <si>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</si>
  <si>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</si>
  <si>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</si>
  <si>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</si>
  <si>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</si>
  <si>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</si>
  <si>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</si>
  <si>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</si>
  <si>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</si>
  <si>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</si>
  <si>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</si>
  <si>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</si>
  <si>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</si>
  <si>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</si>
  <si>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</si>
  <si>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</si>
  <si>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</si>
  <si>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</si>
  <si>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</si>
  <si>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</si>
  <si>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</si>
  <si>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</si>
  <si>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</si>
  <si>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</si>
  <si>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</si>
  <si>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</si>
  <si>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</si>
  <si>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</si>
  <si>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</si>
  <si>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</si>
  <si>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</si>
  <si>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</si>
  <si>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</si>
  <si>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</si>
  <si>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</si>
  <si>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</si>
  <si>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</si>
  <si>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</si>
  <si>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</si>
  <si>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</si>
  <si>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</si>
  <si>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</si>
  <si>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</si>
  <si>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</si>
  <si>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</si>
  <si>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</si>
  <si>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</si>
  <si>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</si>
  <si>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</si>
  <si>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</si>
  <si>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</si>
  <si>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</si>
  <si>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</si>
  <si>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</si>
  <si>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</si>
  <si>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</si>
  <si>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</si>
  <si>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</si>
  <si>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</si>
  <si>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</si>
  <si>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</si>
  <si>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</si>
  <si>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</si>
  <si>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</si>
  <si>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</si>
  <si>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</si>
  <si>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</si>
  <si>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</si>
  <si>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</si>
  <si>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</si>
  <si>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</si>
  <si>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</si>
  <si>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</si>
  <si>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</si>
  <si>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</si>
  <si>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</si>
  <si>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</si>
  <si>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</si>
  <si>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</si>
  <si>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</si>
  <si>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</si>
  <si>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</si>
  <si>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</si>
  <si>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</si>
  <si>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</si>
  <si>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</si>
  <si>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</si>
  <si>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</si>
  <si>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</si>
  <si>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</si>
  <si>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</si>
  <si>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</si>
  <si>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</si>
  <si>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</si>
  <si>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</si>
  <si>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</si>
  <si>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</si>
  <si>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</si>
  <si>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</si>
  <si>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</si>
  <si>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</si>
  <si>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</si>
  <si>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</si>
  <si>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</si>
  <si>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</si>
  <si>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</si>
  <si>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</si>
  <si>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</si>
  <si>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</si>
  <si>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</si>
  <si>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</si>
  <si>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</si>
  <si>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</si>
  <si>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</si>
  <si>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</si>
  <si>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</si>
  <si>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</si>
  <si>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</si>
  <si>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</si>
  <si>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</si>
  <si>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</si>
  <si>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</si>
  <si>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</si>
  <si>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</si>
  <si>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</si>
  <si>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</si>
  <si>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</si>
  <si>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</si>
  <si>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</si>
  <si>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</si>
  <si>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</si>
  <si>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</si>
  <si>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</si>
  <si>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</si>
  <si>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</si>
  <si>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</si>
  <si>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</si>
  <si>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</si>
  <si>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</si>
  <si>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</si>
  <si>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</si>
  <si>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</si>
  <si>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</si>
  <si>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</si>
  <si>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</si>
  <si>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</si>
  <si>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</si>
  <si>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</si>
  <si>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</si>
  <si>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</si>
  <si>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</si>
  <si>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</si>
  <si>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</si>
  <si>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</si>
  <si>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</si>
  <si>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</si>
  <si>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</si>
  <si>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</si>
  <si>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</si>
  <si>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</si>
  <si>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</si>
  <si>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</si>
  <si>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</si>
  <si>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</si>
  <si>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</si>
  <si>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</si>
  <si>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</si>
  <si>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</si>
  <si>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</si>
  <si>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</si>
  <si>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</si>
  <si>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</si>
  <si>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</si>
  <si>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</si>
  <si>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</si>
  <si>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</si>
  <si>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</si>
  <si>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</si>
  <si>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</si>
  <si>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</si>
  <si>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</si>
  <si>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</si>
  <si>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</si>
  <si>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</si>
  <si>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</si>
  <si>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</si>
  <si>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</si>
  <si>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</si>
  <si>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</si>
  <si>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</si>
  <si>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</si>
  <si>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</si>
  <si>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</si>
  <si>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</si>
  <si>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</si>
  <si>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</si>
  <si>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</si>
  <si>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</si>
  <si>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</si>
  <si>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</si>
  <si>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</si>
  <si>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</si>
  <si>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</si>
  <si>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</si>
  <si>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</si>
  <si>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</si>
  <si>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</si>
  <si>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</si>
  <si>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</si>
  <si>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</si>
  <si>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</si>
  <si>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</si>
  <si>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</si>
  <si>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</si>
  <si>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</si>
  <si>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</si>
  <si>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</si>
  <si>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</si>
  <si>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</si>
  <si>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</si>
  <si>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</si>
  <si>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</si>
  <si>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</si>
  <si>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</si>
  <si>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</si>
  <si>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</si>
  <si>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</si>
  <si>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</si>
  <si>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</si>
  <si>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</si>
  <si>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</si>
  <si>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</si>
  <si>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</si>
  <si>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</si>
  <si>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</si>
  <si>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</si>
  <si>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</si>
  <si>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</si>
  <si>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</si>
  <si>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</si>
  <si>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</si>
  <si>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</si>
  <si>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</si>
  <si>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</si>
  <si>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</si>
  <si>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</si>
  <si>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</si>
  <si>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</si>
  <si>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</si>
  <si>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</si>
  <si>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</si>
  <si>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</si>
  <si>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</si>
  <si>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</si>
  <si>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</si>
  <si>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</si>
  <si>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</si>
  <si>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</si>
  <si>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</si>
  <si>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</si>
  <si>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</si>
  <si>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</si>
  <si>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</si>
  <si>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</si>
  <si>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</si>
  <si>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</si>
  <si>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</si>
  <si>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</si>
  <si>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</si>
  <si>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</si>
  <si>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</si>
  <si>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</si>
  <si>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</si>
  <si>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</si>
  <si>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</si>
  <si>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</si>
  <si>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</si>
  <si>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</si>
  <si>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</si>
  <si>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</si>
  <si>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</si>
  <si>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</si>
  <si>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</si>
  <si>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</si>
  <si>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</si>
  <si>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</si>
  <si>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</si>
  <si>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</si>
  <si>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</si>
  <si>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</si>
  <si>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</si>
  <si>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</si>
  <si>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</si>
  <si>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</si>
  <si>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</si>
  <si>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</si>
  <si>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</si>
  <si>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</si>
  <si>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</si>
  <si>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</si>
  <si>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</si>
  <si>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</si>
  <si>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</si>
  <si>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</si>
  <si>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</si>
  <si>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</si>
  <si>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</si>
  <si>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</si>
  <si>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</si>
  <si>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</si>
  <si>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</si>
  <si>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</si>
  <si>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</si>
  <si>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</si>
  <si>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</si>
  <si>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</si>
  <si>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</si>
  <si>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</si>
  <si>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</si>
  <si>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</si>
  <si>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</si>
  <si>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</si>
  <si>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</si>
  <si>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</si>
  <si>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</si>
  <si>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</si>
  <si>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</si>
  <si>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</si>
  <si>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</si>
  <si>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</si>
  <si>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</si>
  <si>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</si>
  <si>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</si>
  <si>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</si>
  <si>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</si>
  <si>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</si>
  <si>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</si>
  <si>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</si>
  <si>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</si>
  <si>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</si>
  <si>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</si>
  <si>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</si>
  <si>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</si>
  <si>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</si>
  <si>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</si>
  <si>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</si>
  <si>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</si>
  <si>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</si>
  <si>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</si>
  <si>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</si>
  <si>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</si>
  <si>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</si>
  <si>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</si>
  <si>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</si>
  <si>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</si>
  <si>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</si>
  <si>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</si>
  <si>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</si>
  <si>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</si>
  <si>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</si>
  <si>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</si>
  <si>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</si>
  <si>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</si>
  <si>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</si>
  <si>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</si>
  <si>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</si>
  <si>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</si>
  <si>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</si>
  <si>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</si>
  <si>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</si>
  <si>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</si>
  <si>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</si>
  <si>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</si>
  <si>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</si>
  <si>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</si>
  <si>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</si>
  <si>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</si>
  <si>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</si>
  <si>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</si>
  <si>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</si>
  <si>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</si>
  <si>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</si>
  <si>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</si>
  <si>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</si>
  <si>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</si>
  <si>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</si>
  <si>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</si>
  <si>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</si>
  <si>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</si>
  <si>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</si>
  <si>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</si>
  <si>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</si>
  <si>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</si>
  <si>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</si>
  <si>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</si>
  <si>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</si>
  <si>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</si>
  <si>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</si>
  <si>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</si>
  <si>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</si>
  <si>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</si>
  <si>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</si>
  <si>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</si>
  <si>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</si>
  <si>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</si>
  <si>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</si>
  <si>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</si>
  <si>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</si>
  <si>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</si>
  <si>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</si>
  <si>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</si>
  <si>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</si>
  <si>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</si>
  <si>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</si>
  <si>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</si>
  <si>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</si>
  <si>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</si>
  <si>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</si>
  <si>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</si>
  <si>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</si>
  <si>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</si>
  <si>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</si>
  <si>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</si>
  <si>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</si>
  <si>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</si>
  <si>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</si>
  <si>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</si>
  <si>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</si>
  <si>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</si>
  <si>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</si>
  <si>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</si>
  <si>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</si>
  <si>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</si>
  <si>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</si>
  <si>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</si>
  <si>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</si>
  <si>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</si>
  <si>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</si>
  <si>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</si>
  <si>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</si>
  <si>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</si>
  <si>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</si>
  <si>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</si>
  <si>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</si>
  <si>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</si>
  <si>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</si>
  <si>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</si>
  <si>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</si>
  <si>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</si>
  <si>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</si>
  <si>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</si>
  <si>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</si>
  <si>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</si>
  <si>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</si>
  <si>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</si>
  <si>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</si>
  <si>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</si>
  <si>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</si>
  <si>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</si>
  <si>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</si>
  <si>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</si>
  <si>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</si>
  <si>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</si>
  <si>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</si>
  <si>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</si>
  <si>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</si>
  <si>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</si>
  <si>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</si>
  <si>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</si>
  <si>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</si>
  <si>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</si>
  <si>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</si>
  <si>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</si>
  <si>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</si>
  <si>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</si>
  <si>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</si>
  <si>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</si>
  <si>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</si>
  <si>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</si>
  <si>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</si>
  <si>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</si>
  <si>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</si>
  <si>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</si>
  <si>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</si>
  <si>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</si>
  <si>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</si>
  <si>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</si>
  <si>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</si>
  <si>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</si>
  <si>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</si>
  <si>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</si>
  <si>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</si>
  <si>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</si>
  <si>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</si>
  <si>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</si>
  <si>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</si>
  <si>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</si>
  <si>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</si>
  <si>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</si>
  <si>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</si>
  <si>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</si>
  <si>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</si>
  <si>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</si>
  <si>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</si>
  <si>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</si>
  <si>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</si>
  <si>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</si>
  <si>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</si>
  <si>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</si>
  <si>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</si>
  <si>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</si>
  <si>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</si>
  <si>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</si>
  <si>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</si>
  <si>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</si>
  <si>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</si>
  <si>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</si>
  <si>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</si>
  <si>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</si>
  <si>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</si>
  <si>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</si>
  <si>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</si>
  <si>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</si>
  <si>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</si>
  <si>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</si>
  <si>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</si>
  <si>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</si>
  <si>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</si>
  <si>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</si>
  <si>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</si>
  <si>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</si>
  <si>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</si>
  <si>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</si>
  <si>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</si>
  <si>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</si>
  <si>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</si>
  <si>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</si>
  <si>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</si>
  <si>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</si>
  <si>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</si>
  <si>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</si>
  <si>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</si>
  <si>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</si>
  <si>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</si>
  <si>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</si>
  <si>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</si>
  <si>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</si>
  <si>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</si>
  <si>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</si>
  <si>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</si>
  <si>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</si>
  <si>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</si>
  <si>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</si>
  <si>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</si>
  <si>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</si>
  <si>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</si>
  <si>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</si>
  <si>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</si>
  <si>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</si>
  <si>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</si>
  <si>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</si>
  <si>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</si>
  <si>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</si>
  <si>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</si>
  <si>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</si>
  <si>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</si>
  <si>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</si>
  <si>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</si>
  <si>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</si>
  <si>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</si>
  <si>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</si>
  <si>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</si>
  <si>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</si>
  <si>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</si>
  <si>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</si>
  <si>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</si>
  <si>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</si>
  <si>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</si>
  <si>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</si>
  <si>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</si>
  <si>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</si>
  <si>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</si>
  <si>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</si>
  <si>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</si>
  <si>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</si>
  <si>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</si>
  <si>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</si>
  <si>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</si>
  <si>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</si>
  <si>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</si>
  <si>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</si>
  <si>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</si>
  <si>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</si>
  <si>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</si>
  <si>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</si>
  <si>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</si>
  <si>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</si>
  <si>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</si>
  <si>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</si>
  <si>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</si>
  <si>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</si>
  <si>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</si>
  <si>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</si>
  <si>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</si>
  <si>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</si>
  <si>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</si>
  <si>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</si>
  <si>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</si>
  <si>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</si>
  <si>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</si>
  <si>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</si>
  <si>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</si>
  <si>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</si>
  <si>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</si>
  <si>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</si>
  <si>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</si>
  <si>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</si>
  <si>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</si>
  <si>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</si>
  <si>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</si>
  <si>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</si>
  <si>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</si>
  <si>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</si>
  <si>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</si>
  <si>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</si>
  <si>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</si>
  <si>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</si>
  <si>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</si>
  <si>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</si>
  <si>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</si>
  <si>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</si>
  <si>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</si>
  <si>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</si>
  <si>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</si>
  <si>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</si>
  <si>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</si>
  <si>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</si>
  <si>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</si>
  <si>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</si>
  <si>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</si>
  <si>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</si>
  <si>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</si>
  <si>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</si>
  <si>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</si>
  <si>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</si>
  <si>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</si>
  <si>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</si>
  <si>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</si>
  <si>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</si>
  <si>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</si>
  <si>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</si>
  <si>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</si>
  <si>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</si>
  <si>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</si>
  <si>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</si>
  <si>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</si>
  <si>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</si>
  <si>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</si>
  <si>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</si>
  <si>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</si>
  <si>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</si>
  <si>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</si>
  <si>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</si>
  <si>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</si>
  <si>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</si>
  <si>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</si>
  <si>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</si>
  <si>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</si>
  <si>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</si>
  <si>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</si>
  <si>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</si>
  <si>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</si>
  <si>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</si>
  <si>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</si>
  <si>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</si>
  <si>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</si>
  <si>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</si>
  <si>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</si>
  <si>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</si>
  <si>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</si>
  <si>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</si>
  <si>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</si>
  <si>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</si>
  <si>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</si>
  <si>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</si>
  <si>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</si>
  <si>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</si>
  <si>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</si>
  <si>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</si>
  <si>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</si>
  <si>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</si>
  <si>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</si>
  <si>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</si>
  <si>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</si>
  <si>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</si>
  <si>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</si>
  <si>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</si>
  <si>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</si>
  <si>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</si>
  <si>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</si>
  <si>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</si>
  <si>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</si>
  <si>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</si>
  <si>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</si>
  <si>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</si>
  <si>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</si>
  <si>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</si>
  <si>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</si>
  <si>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</si>
  <si>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</si>
  <si>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</si>
  <si>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</si>
  <si>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</si>
  <si>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</si>
  <si>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</si>
  <si>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</si>
  <si>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</si>
  <si>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</si>
  <si>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</si>
  <si>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</si>
  <si>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</si>
  <si>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</si>
  <si>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</si>
  <si>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</si>
  <si>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</si>
  <si>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</si>
  <si>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</si>
  <si>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</si>
  <si>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</si>
  <si>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</si>
  <si>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</si>
  <si>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</si>
  <si>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</si>
  <si>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</si>
  <si>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</si>
  <si>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</si>
  <si>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</si>
  <si>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</si>
  <si>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</si>
  <si>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</si>
  <si>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</si>
  <si>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</si>
  <si>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</si>
  <si>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</si>
  <si>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</si>
  <si>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</si>
  <si>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</si>
  <si>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</si>
  <si>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</si>
  <si>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</si>
  <si>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</si>
  <si>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</si>
  <si>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</si>
  <si>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</si>
  <si>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</si>
  <si>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</si>
  <si>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</si>
  <si>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</si>
  <si>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</si>
  <si>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</si>
  <si>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</si>
  <si>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</si>
  <si>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</si>
  <si>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</si>
  <si>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</si>
  <si>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</si>
  <si>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</si>
  <si>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</si>
  <si>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</si>
  <si>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</si>
  <si>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</si>
  <si>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</si>
  <si>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</si>
  <si>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</si>
  <si>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</si>
  <si>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</si>
  <si>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</si>
  <si>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</si>
  <si>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</si>
  <si>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</si>
  <si>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</si>
  <si>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</si>
  <si>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</si>
  <si>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</si>
  <si>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</si>
  <si>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</si>
  <si>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</si>
  <si>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</si>
  <si>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</si>
  <si>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</si>
  <si>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</si>
  <si>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</si>
  <si>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</si>
  <si>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</si>
  <si>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</si>
  <si>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</si>
  <si>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</si>
  <si>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</si>
  <si>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</si>
  <si>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</si>
  <si>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</si>
  <si>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</si>
  <si>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</si>
  <si>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</si>
  <si>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</si>
  <si>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</si>
  <si>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</si>
  <si>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</si>
  <si>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</si>
  <si>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</si>
  <si>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</si>
  <si>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</si>
  <si>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</si>
  <si>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</si>
  <si>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</si>
  <si>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</si>
  <si>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</si>
  <si>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</si>
  <si>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</si>
  <si>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</si>
  <si>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</si>
  <si>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</si>
  <si>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</si>
  <si>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</si>
  <si>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</si>
  <si>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</si>
  <si>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</si>
  <si>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</si>
  <si>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</si>
  <si>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</si>
  <si>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</si>
  <si>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</si>
  <si>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</si>
  <si>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</si>
  <si>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</si>
  <si>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</si>
  <si>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</si>
  <si>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</si>
  <si>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</si>
  <si>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</si>
  <si>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</si>
  <si>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</si>
  <si>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</si>
  <si>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</si>
  <si>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</si>
  <si>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</si>
  <si>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</si>
  <si>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</si>
  <si>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</si>
  <si>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</si>
  <si>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</si>
  <si>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</si>
  <si>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</si>
  <si>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</si>
  <si>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</si>
  <si>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</si>
  <si>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</si>
  <si>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</si>
  <si>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</si>
  <si>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</si>
  <si>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</si>
  <si>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</si>
  <si>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</si>
  <si>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</si>
  <si>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</si>
  <si>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</si>
  <si>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</si>
  <si>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</si>
  <si>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</si>
  <si>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</si>
  <si>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</si>
  <si>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</si>
  <si>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</si>
  <si>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</si>
  <si>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</si>
  <si>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</si>
  <si>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</si>
  <si>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</si>
  <si>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</si>
  <si>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</si>
  <si>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</si>
  <si>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</si>
  <si>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</si>
  <si>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</si>
  <si>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</si>
  <si>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</si>
  <si>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</si>
  <si>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</si>
  <si>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</si>
  <si>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</si>
  <si>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</si>
  <si>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</si>
  <si>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</si>
  <si>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</si>
  <si>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</si>
  <si>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</si>
  <si>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</si>
  <si>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</si>
  <si>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</si>
  <si>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</si>
  <si>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</si>
  <si>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</si>
  <si>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</si>
  <si>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</si>
  <si>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</si>
  <si>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</si>
  <si>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</si>
  <si>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</si>
  <si>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</si>
  <si>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</si>
  <si>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</si>
  <si>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</si>
  <si>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</si>
  <si>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</si>
  <si>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</si>
  <si>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</si>
  <si>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</si>
  <si>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</si>
  <si>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</si>
  <si>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</si>
  <si>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</si>
  <si>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</si>
  <si>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</si>
  <si>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</si>
  <si>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</si>
  <si>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</si>
  <si>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</si>
  <si>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</si>
  <si>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</si>
  <si>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</si>
  <si>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</si>
  <si>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</si>
  <si>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</si>
  <si>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</si>
  <si>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</si>
  <si>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</si>
  <si>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</si>
  <si>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</si>
  <si>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</si>
  <si>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</si>
  <si>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</si>
  <si>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</si>
  <si>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</si>
  <si>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</si>
  <si>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</si>
  <si>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</si>
  <si>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</si>
  <si>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</si>
  <si>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</si>
  <si>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</si>
  <si>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</si>
  <si>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</si>
  <si>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</si>
  <si>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</si>
  <si>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</si>
  <si>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</si>
  <si>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</si>
  <si>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</si>
  <si>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</si>
  <si>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</si>
  <si>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</si>
  <si>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</si>
  <si>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</si>
  <si>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</si>
  <si>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</si>
  <si>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</si>
  <si>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</si>
  <si>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</si>
  <si>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</si>
  <si>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</si>
  <si>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</si>
  <si>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</si>
  <si>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</si>
  <si>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</si>
  <si>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</si>
  <si>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</si>
  <si>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</si>
  <si>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</si>
  <si>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</si>
  <si>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</si>
  <si>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</si>
  <si>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</si>
  <si>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</si>
  <si>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</si>
  <si>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</si>
  <si>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</si>
  <si>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</si>
  <si>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</si>
  <si>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</si>
  <si>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</si>
  <si>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</si>
  <si>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</si>
  <si>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</si>
  <si>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</si>
  <si>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</si>
  <si>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</si>
  <si>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</si>
  <si>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</si>
  <si>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</si>
  <si>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</si>
  <si>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</si>
  <si>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</si>
  <si>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</si>
  <si>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</si>
  <si>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</si>
  <si>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</si>
  <si>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</si>
  <si>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</si>
  <si>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</si>
  <si>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</si>
  <si>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</si>
  <si>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</si>
  <si>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</si>
  <si>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</si>
  <si>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</si>
  <si>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</si>
  <si>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</si>
  <si>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</si>
  <si>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</si>
  <si>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</si>
  <si>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</si>
  <si>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</si>
  <si>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</si>
  <si>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</si>
  <si>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</si>
  <si>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</si>
  <si>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</si>
  <si>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</si>
  <si>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</si>
  <si>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</si>
  <si>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</si>
  <si>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</si>
  <si>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</si>
  <si>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</si>
  <si>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</si>
  <si>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</si>
  <si>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</si>
  <si>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</si>
  <si>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</si>
  <si>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</si>
  <si>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</si>
  <si>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</si>
  <si>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</si>
  <si>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</si>
  <si>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</si>
  <si>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</si>
  <si>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</si>
  <si>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</si>
  <si>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</si>
  <si>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</si>
  <si>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</si>
  <si>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</si>
  <si>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</si>
  <si>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</si>
  <si>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</si>
  <si>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</si>
  <si>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</si>
  <si>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</si>
  <si>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</si>
  <si>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</si>
  <si>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</si>
  <si>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</si>
  <si>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</si>
  <si>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</si>
  <si>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</si>
  <si>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</si>
  <si>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</si>
  <si>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</si>
  <si>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</si>
  <si>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</si>
  <si>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</si>
  <si>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</si>
  <si>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</si>
  <si>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</si>
  <si>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</si>
  <si>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</si>
  <si>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</si>
  <si>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</si>
  <si>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</si>
  <si>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</si>
  <si>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</si>
  <si>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</si>
  <si>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</si>
  <si>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</si>
  <si>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</si>
  <si>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</si>
  <si>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</si>
  <si>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</si>
  <si>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</si>
  <si>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</si>
  <si>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</si>
  <si>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</si>
  <si>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</si>
  <si>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</si>
  <si>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</si>
  <si>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</si>
  <si>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</si>
  <si>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</si>
  <si>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</si>
  <si>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</si>
  <si>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</si>
  <si>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</si>
  <si>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</si>
  <si>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</si>
  <si>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</si>
  <si>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</si>
  <si>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</si>
  <si>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</si>
  <si>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</si>
  <si>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</si>
  <si>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</si>
  <si>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</si>
  <si>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</si>
  <si>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</si>
  <si>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</si>
  <si>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</si>
  <si>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</si>
  <si>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</si>
  <si>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</si>
  <si>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</si>
  <si>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</si>
  <si>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</si>
  <si>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</si>
  <si>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</si>
  <si>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</si>
  <si>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</si>
  <si>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</si>
  <si>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</si>
  <si>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</si>
  <si>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</si>
  <si>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</si>
  <si>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</si>
  <si>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</si>
  <si>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</si>
  <si>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</si>
  <si>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</si>
  <si>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</si>
  <si>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</si>
  <si>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</si>
  <si>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</si>
  <si>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</si>
  <si>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</si>
  <si>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</si>
  <si>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</si>
  <si>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</si>
  <si>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</si>
  <si>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</si>
  <si>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</si>
  <si>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</si>
  <si>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</si>
  <si>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</si>
  <si>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</si>
  <si>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</si>
  <si>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</si>
  <si>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</si>
  <si>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</si>
  <si>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</si>
  <si>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</si>
  <si>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</si>
  <si>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</si>
  <si>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</si>
  <si>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</si>
  <si>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</si>
  <si>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</si>
  <si>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</si>
  <si>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</si>
  <si>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</si>
  <si>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</si>
  <si>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</si>
  <si>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</si>
  <si>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</si>
  <si>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</si>
  <si>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</si>
  <si>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</si>
  <si>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</si>
  <si>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</si>
  <si>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</si>
  <si>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</si>
  <si>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</si>
  <si>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</si>
  <si>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</si>
  <si>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</si>
  <si>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</si>
  <si>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</si>
  <si>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</si>
  <si>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</si>
  <si>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</si>
  <si>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</si>
  <si>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</si>
  <si>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</si>
  <si>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</si>
  <si>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</si>
  <si>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</si>
  <si>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</si>
  <si>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</si>
  <si>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</si>
  <si>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</si>
  <si>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</si>
  <si>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</si>
  <si>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</si>
  <si>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</si>
  <si>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</si>
  <si>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</si>
  <si>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</si>
  <si>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</si>
  <si>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</si>
  <si>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</si>
  <si>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</si>
  <si>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</si>
  <si>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</si>
  <si>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</si>
  <si>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</si>
  <si>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</si>
  <si>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</si>
  <si>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</si>
  <si>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</si>
  <si>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</si>
  <si>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</si>
  <si>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</si>
  <si>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</si>
  <si>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</si>
  <si>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</si>
  <si>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</si>
  <si>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</si>
  <si>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</si>
  <si>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</si>
  <si>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</si>
  <si>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</si>
  <si>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</si>
  <si>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</si>
  <si>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</si>
  <si>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</si>
  <si>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</si>
  <si>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</si>
  <si>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</si>
  <si>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</si>
  <si>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</si>
  <si>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</si>
  <si>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</si>
  <si>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</si>
  <si>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</si>
  <si>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</si>
  <si>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</si>
  <si>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</si>
  <si>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</si>
  <si>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</si>
  <si>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</si>
  <si>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</si>
  <si>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</si>
  <si>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</si>
  <si>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</si>
  <si>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</si>
  <si>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</si>
  <si>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</si>
  <si>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</si>
  <si>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</si>
  <si>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</si>
  <si>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</si>
  <si>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</si>
  <si>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</si>
  <si>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</si>
  <si>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</si>
  <si>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</si>
  <si>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</si>
  <si>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</si>
  <si>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</si>
  <si>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</si>
  <si>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</si>
  <si>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</si>
  <si>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</si>
  <si>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</si>
  <si>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</si>
  <si>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</si>
  <si>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</si>
  <si>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</si>
  <si>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</si>
  <si>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</si>
  <si>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</si>
  <si>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</si>
  <si>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</si>
  <si>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</si>
  <si>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</si>
  <si>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</si>
  <si>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</si>
  <si>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</si>
  <si>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</si>
  <si>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</si>
  <si>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</si>
  <si>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</si>
  <si>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</si>
  <si>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</si>
  <si>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</si>
  <si>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</si>
  <si>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</si>
  <si>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</si>
  <si>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</si>
  <si>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</si>
  <si>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</si>
  <si>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</si>
  <si>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</si>
  <si>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</si>
  <si>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</si>
  <si>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</si>
  <si>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</si>
  <si>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</si>
  <si>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</si>
  <si>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</si>
  <si>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</si>
  <si>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</si>
  <si>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</si>
  <si>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</si>
  <si>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</si>
  <si>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</si>
  <si>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</si>
  <si>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</si>
  <si>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</si>
  <si>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</si>
  <si>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</si>
  <si>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</si>
  <si>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</si>
  <si>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</si>
  <si>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</si>
  <si>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</si>
  <si>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</si>
  <si>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</si>
  <si>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</si>
  <si>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</si>
  <si>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</si>
  <si>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</si>
  <si>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</si>
  <si>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</si>
  <si>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</si>
  <si>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</si>
  <si>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</si>
  <si>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</si>
  <si>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</si>
  <si>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</si>
  <si>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</si>
  <si>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</si>
  <si>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</si>
  <si>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</si>
  <si>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</si>
  <si>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</si>
  <si>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</si>
  <si>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</si>
  <si>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</si>
  <si>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</si>
  <si>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</si>
  <si>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</si>
  <si>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</si>
  <si>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</si>
  <si>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</si>
  <si>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</si>
  <si>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</si>
  <si>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</si>
  <si>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</si>
  <si>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</si>
  <si>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</si>
  <si>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</si>
  <si>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</si>
  <si>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</si>
  <si>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</si>
  <si>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</si>
  <si>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</si>
  <si>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</si>
  <si>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</si>
  <si>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</si>
  <si>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</si>
  <si>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</si>
  <si>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</si>
  <si>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</si>
  <si>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</si>
  <si>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</si>
  <si>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</si>
  <si>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</si>
  <si>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</si>
  <si>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</si>
  <si>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</si>
  <si>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</si>
  <si>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</si>
  <si>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</si>
  <si>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</si>
  <si>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</si>
  <si>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</si>
  <si>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</si>
  <si>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</si>
  <si>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</si>
  <si>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</si>
  <si>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</si>
  <si>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</si>
  <si>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</si>
  <si>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</si>
  <si>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</si>
  <si>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</si>
  <si>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</si>
  <si>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</si>
  <si>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</si>
  <si>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</si>
  <si>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</si>
  <si>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</si>
  <si>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</si>
  <si>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</si>
  <si>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</si>
  <si>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</si>
  <si>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</si>
  <si>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</si>
  <si>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</si>
  <si>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</si>
  <si>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</si>
  <si>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</si>
  <si>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</si>
  <si>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</si>
  <si>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</si>
  <si>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</si>
  <si>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</si>
  <si>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</si>
  <si>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</si>
  <si>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</si>
  <si>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</si>
  <si>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</si>
  <si>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</si>
  <si>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</si>
  <si>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</si>
  <si>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</si>
  <si>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</si>
  <si>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</si>
  <si>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</si>
  <si>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</si>
  <si>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</si>
  <si>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</si>
  <si>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</si>
  <si>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</si>
  <si>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</si>
  <si>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</si>
  <si>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</si>
  <si>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</si>
  <si>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</si>
  <si>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</si>
  <si>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</si>
  <si>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</si>
  <si>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</si>
  <si>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</si>
  <si>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</si>
  <si>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</si>
  <si>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</si>
  <si>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</si>
  <si>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</si>
  <si>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</si>
  <si>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</si>
  <si>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</si>
  <si>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</si>
  <si>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</si>
  <si>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</si>
  <si>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</si>
  <si>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</si>
  <si>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</si>
  <si>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</si>
  <si>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</si>
  <si>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</si>
  <si>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</si>
  <si>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</si>
  <si>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</si>
  <si>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</si>
  <si>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</si>
  <si>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</si>
  <si>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</si>
  <si>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</si>
  <si>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</si>
  <si>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</si>
  <si>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</si>
  <si>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</si>
  <si>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</si>
  <si>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</si>
  <si>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</si>
  <si>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</si>
  <si>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</si>
  <si>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</si>
  <si>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</si>
  <si>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</si>
  <si>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</si>
  <si>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</si>
  <si>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</si>
  <si>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</si>
  <si>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</si>
  <si>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</si>
  <si>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</si>
  <si>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</si>
  <si>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</si>
  <si>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</si>
  <si>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</si>
  <si>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</si>
  <si>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</si>
  <si>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</si>
  <si>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</si>
  <si>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</si>
  <si>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</si>
  <si>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</si>
  <si>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</si>
  <si>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</si>
  <si>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</si>
  <si>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</si>
  <si>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</si>
  <si>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</si>
  <si>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</si>
  <si>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</si>
  <si>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</si>
  <si>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</si>
  <si>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</si>
  <si>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</si>
  <si>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</si>
  <si>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</si>
  <si>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</si>
  <si>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</si>
  <si>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</si>
  <si>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</si>
  <si>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</si>
  <si>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</si>
  <si>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</si>
  <si>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</si>
  <si>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</si>
  <si>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</si>
  <si>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</si>
  <si>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</si>
  <si>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</si>
  <si>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</si>
  <si>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</si>
  <si>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</si>
  <si>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</si>
  <si>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</si>
  <si>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</si>
  <si>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</si>
  <si>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</si>
  <si>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</si>
  <si>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</si>
  <si>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</si>
  <si>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</si>
  <si>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</si>
  <si>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</si>
  <si>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</si>
  <si>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</si>
  <si>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</si>
  <si>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</si>
  <si>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</si>
  <si>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</si>
  <si>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</si>
  <si>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</si>
  <si>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</si>
  <si>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</si>
  <si>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</si>
  <si>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</si>
  <si>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</si>
  <si>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</si>
  <si>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</si>
  <si>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</si>
  <si>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</si>
  <si>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</si>
  <si>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</si>
  <si>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</si>
  <si>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</si>
  <si>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</si>
  <si>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</si>
  <si>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</si>
  <si>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</si>
  <si>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</si>
  <si>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</si>
  <si>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</si>
  <si>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</si>
  <si>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</si>
  <si>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</si>
  <si>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</si>
  <si>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</si>
  <si>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</si>
  <si>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</si>
  <si>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</si>
  <si>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</si>
  <si>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</si>
  <si>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</si>
  <si>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</si>
  <si>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</si>
  <si>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</si>
  <si>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</si>
  <si>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</si>
  <si>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</si>
  <si>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</si>
  <si>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</si>
  <si>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</si>
  <si>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</si>
  <si>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</si>
  <si>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</si>
  <si>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</si>
  <si>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</si>
  <si>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</si>
  <si>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</si>
  <si>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</si>
  <si>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</si>
  <si>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</si>
  <si>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</si>
  <si>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</si>
  <si>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</si>
  <si>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</si>
  <si>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</si>
  <si>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</si>
  <si>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</si>
  <si>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</si>
  <si>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</si>
  <si>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</si>
  <si>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</si>
  <si>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</si>
  <si>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</si>
  <si>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</si>
  <si>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</si>
  <si>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</si>
  <si>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</si>
  <si>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</si>
  <si>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</si>
  <si>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</si>
  <si>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</si>
  <si>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</si>
  <si>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</si>
  <si>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</si>
  <si>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</si>
  <si>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</si>
  <si>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</si>
  <si>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</si>
  <si>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</si>
  <si>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</si>
  <si>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</si>
  <si>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</si>
  <si>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</si>
  <si>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</si>
  <si>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</si>
  <si>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</si>
  <si>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</si>
  <si>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</si>
  <si>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</si>
  <si>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</si>
  <si>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</si>
  <si>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</si>
  <si>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</si>
  <si>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</si>
  <si>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</si>
  <si>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</si>
  <si>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</si>
  <si>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</si>
  <si>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</si>
  <si>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</si>
  <si>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</si>
  <si>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</si>
  <si>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</si>
  <si>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</si>
  <si>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</si>
  <si>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</si>
  <si>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</si>
  <si>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</si>
  <si>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</si>
  <si>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</si>
  <si>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</si>
  <si>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</si>
  <si>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</si>
  <si>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</si>
  <si>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</si>
  <si>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</si>
  <si>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</si>
  <si>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</si>
  <si>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</si>
  <si>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</si>
  <si>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</si>
  <si>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</si>
  <si>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</si>
  <si>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</si>
  <si>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</si>
  <si>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</si>
  <si>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</si>
  <si>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</si>
  <si>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</si>
  <si>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</si>
  <si>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</si>
  <si>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</si>
  <si>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</si>
  <si>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</si>
  <si>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</si>
  <si>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</si>
  <si>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</si>
  <si>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</si>
  <si>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</si>
  <si>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</si>
  <si>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</si>
  <si>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</si>
  <si>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</si>
  <si>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</si>
  <si>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</si>
  <si>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</si>
  <si>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</si>
  <si>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</si>
  <si>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</si>
  <si>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</si>
  <si>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</si>
  <si>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</si>
  <si>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</si>
  <si>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</si>
  <si>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</si>
  <si>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</si>
  <si>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</si>
  <si>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</si>
  <si>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</si>
  <si>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</si>
  <si>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</si>
  <si>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</si>
  <si>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</si>
  <si>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</si>
  <si>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</si>
  <si>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</si>
  <si>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</si>
  <si>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</si>
  <si>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</si>
  <si>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</si>
  <si>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</si>
  <si>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</si>
  <si>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</si>
  <si>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</si>
  <si>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</si>
  <si>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</si>
  <si>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</si>
  <si>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</si>
  <si>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</si>
  <si>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</si>
  <si>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</si>
  <si>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</si>
  <si>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</si>
  <si>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</si>
  <si>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</si>
  <si>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</si>
  <si>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</si>
  <si>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</si>
  <si>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</si>
  <si>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</si>
  <si>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</si>
  <si>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</si>
  <si>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</si>
  <si>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</si>
  <si>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</si>
  <si>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</si>
  <si>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</si>
  <si>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</si>
  <si>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</si>
  <si>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</si>
  <si>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</si>
  <si>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</si>
  <si>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</si>
  <si>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</si>
  <si>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</si>
  <si>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</si>
  <si>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</si>
  <si>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</si>
  <si>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</si>
  <si>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</si>
  <si>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</si>
  <si>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</si>
  <si>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</si>
  <si>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</si>
  <si>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</si>
  <si>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</si>
  <si>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</si>
  <si>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</si>
  <si>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</si>
  <si>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</si>
  <si>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</si>
  <si>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</si>
  <si>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</si>
  <si>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</si>
  <si>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</si>
  <si>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</si>
  <si>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</si>
  <si>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</si>
  <si>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</si>
  <si>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</si>
  <si>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</si>
  <si>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</si>
  <si>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</si>
  <si>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</si>
  <si>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</si>
  <si>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</si>
  <si>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</si>
  <si>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</si>
  <si>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</si>
  <si>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</si>
  <si>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</si>
  <si>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</si>
  <si>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</si>
  <si>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</si>
  <si>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</si>
  <si>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</si>
  <si>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</si>
  <si>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</si>
  <si>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</si>
  <si>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</si>
  <si>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</si>
  <si>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</si>
  <si>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</si>
  <si>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</si>
  <si>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</si>
  <si>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</si>
  <si>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</si>
  <si>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</si>
  <si>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</si>
  <si>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</si>
  <si>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</si>
  <si>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</si>
  <si>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</si>
  <si>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</si>
  <si>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</si>
  <si>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</si>
  <si>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</si>
  <si>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</si>
  <si>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</si>
  <si>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</si>
  <si>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</si>
  <si>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</si>
  <si>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</si>
  <si>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</si>
  <si>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</si>
  <si>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</si>
  <si>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</si>
  <si>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</si>
  <si>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</si>
  <si>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</si>
  <si>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</si>
  <si>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</si>
  <si>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</si>
  <si>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</si>
  <si>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</si>
  <si>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</si>
  <si>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</si>
  <si>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</si>
  <si>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</si>
  <si>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</si>
  <si>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</si>
  <si>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</si>
  <si>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</si>
  <si>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</si>
  <si>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</si>
  <si>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</si>
  <si>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</si>
  <si>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</si>
  <si>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</si>
  <si>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</si>
  <si>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</si>
  <si>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</si>
  <si>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</si>
  <si>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</si>
  <si>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</si>
  <si>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</si>
  <si>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</si>
  <si>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</si>
  <si>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</si>
  <si>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</si>
  <si>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</si>
  <si>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</si>
  <si>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</si>
  <si>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</si>
  <si>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</si>
  <si>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</si>
  <si>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</si>
  <si>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</si>
  <si>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</si>
  <si>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</si>
  <si>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</si>
  <si>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</si>
  <si>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</si>
  <si>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</si>
  <si>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</si>
  <si>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</si>
  <si>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</si>
  <si>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</si>
  <si>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</si>
  <si>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</si>
  <si>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</si>
  <si>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</si>
  <si>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</si>
  <si>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</si>
  <si>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</si>
  <si>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</si>
  <si>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</si>
  <si>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</si>
  <si>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</si>
  <si>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</si>
  <si>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</si>
  <si>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</si>
  <si>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</si>
  <si>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</si>
  <si>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</si>
  <si>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</si>
  <si>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</si>
  <si>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</si>
  <si>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</si>
  <si>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</si>
  <si>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</si>
  <si>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</si>
  <si>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</si>
  <si>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</si>
  <si>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</si>
  <si>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</si>
  <si>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</si>
  <si>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</si>
  <si>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</si>
  <si>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</si>
  <si>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</si>
  <si>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</si>
  <si>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</si>
  <si>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</si>
  <si>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</si>
  <si>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</si>
  <si>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</si>
  <si>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</si>
  <si>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</si>
  <si>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</si>
  <si>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</si>
  <si>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</si>
  <si>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</si>
  <si>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</si>
  <si>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</si>
  <si>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</si>
  <si>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</si>
  <si>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</si>
  <si>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</si>
  <si>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</si>
  <si>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</si>
  <si>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</si>
  <si>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</si>
  <si>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</si>
  <si>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</si>
  <si>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</si>
  <si>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</si>
  <si>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</si>
  <si>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</si>
  <si>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</si>
  <si>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</si>
  <si>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</si>
  <si>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</si>
  <si>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</si>
  <si>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</si>
  <si>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</si>
  <si>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</si>
  <si>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</si>
  <si>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</si>
  <si>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</si>
  <si>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</si>
  <si>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</si>
  <si>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</si>
  <si>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</si>
  <si>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</si>
  <si>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</si>
  <si>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</si>
  <si>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</si>
  <si>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</si>
  <si>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</si>
  <si>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</si>
  <si>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</si>
  <si>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</si>
  <si>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</si>
  <si>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</si>
  <si>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</si>
  <si>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</si>
  <si>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</si>
  <si>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</si>
  <si>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</si>
  <si>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</si>
  <si>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</si>
  <si>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</si>
  <si>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</si>
  <si>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</si>
  <si>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</si>
  <si>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</si>
  <si>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</si>
  <si>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</si>
  <si>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</si>
  <si>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</si>
  <si>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</si>
  <si>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</si>
  <si>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</si>
  <si>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</si>
  <si>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</si>
  <si>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</si>
  <si>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</si>
  <si>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</si>
  <si>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</si>
  <si>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</si>
  <si>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</si>
  <si>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</si>
  <si>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</si>
  <si>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</si>
  <si>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</si>
  <si>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</si>
  <si>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</si>
  <si>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</si>
  <si>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</si>
  <si>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</si>
  <si>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</si>
  <si>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</si>
  <si>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</si>
  <si>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</si>
  <si>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</si>
  <si>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</si>
  <si>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</si>
  <si>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</si>
  <si>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</si>
  <si>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</si>
  <si>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</si>
  <si>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</si>
  <si>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</si>
  <si>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</si>
  <si>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</si>
  <si>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</si>
  <si>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</si>
  <si>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</si>
  <si>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</si>
  <si>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</si>
  <si>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</si>
  <si>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</si>
  <si>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</si>
  <si>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</si>
  <si>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</si>
  <si>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</si>
  <si>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</si>
  <si>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</si>
  <si>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</si>
  <si>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</si>
  <si>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</si>
  <si>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</si>
  <si>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</si>
  <si>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</si>
  <si>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</si>
  <si>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</si>
  <si>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</si>
  <si>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</si>
  <si>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</si>
  <si>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</si>
  <si>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</si>
  <si>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</si>
  <si>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</si>
  <si>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</si>
  <si>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</si>
  <si>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</si>
  <si>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</si>
  <si>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</si>
  <si>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</si>
  <si>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</si>
  <si>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</si>
  <si>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</si>
  <si>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</si>
  <si>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</si>
  <si>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</si>
  <si>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</si>
  <si>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</si>
  <si>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</si>
  <si>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</si>
  <si>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</si>
  <si>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</si>
  <si>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</si>
  <si>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</si>
  <si>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</si>
  <si>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</si>
  <si>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</si>
  <si>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</si>
  <si>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</si>
  <si>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</si>
  <si>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</si>
  <si>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</si>
  <si>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</si>
  <si>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</si>
  <si>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</si>
  <si>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</si>
  <si>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</si>
  <si>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</si>
  <si>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</si>
  <si>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</si>
  <si>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</si>
  <si>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</si>
  <si>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</si>
  <si>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</si>
  <si>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</si>
  <si>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</si>
  <si>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</si>
  <si>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</si>
  <si>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</si>
  <si>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</si>
  <si>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</si>
  <si>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</si>
  <si>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</si>
  <si>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</si>
  <si>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</si>
  <si>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</si>
  <si>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</si>
  <si>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</si>
  <si>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</si>
  <si>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</si>
  <si>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</si>
  <si>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</si>
  <si>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</si>
  <si>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</si>
  <si>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</si>
  <si>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</si>
  <si>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</si>
  <si>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</si>
  <si>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</si>
  <si>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</si>
  <si>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</si>
  <si>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</si>
  <si>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</si>
  <si>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</si>
  <si>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</si>
  <si>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</si>
  <si>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</si>
  <si>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</si>
  <si>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</si>
  <si>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</si>
  <si>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</si>
  <si>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</si>
  <si>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</si>
  <si>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</si>
  <si>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</si>
  <si>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</si>
  <si>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</si>
  <si>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</si>
  <si>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</si>
  <si>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</si>
  <si>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</si>
  <si>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</si>
  <si>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</si>
  <si>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</si>
  <si>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</si>
  <si>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</si>
  <si>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</si>
  <si>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</si>
  <si>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</si>
  <si>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</si>
  <si>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</si>
  <si>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</si>
  <si>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</si>
  <si>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</si>
  <si>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</si>
  <si>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</si>
  <si>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</si>
  <si>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</si>
  <si>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</si>
  <si>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</si>
  <si>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</si>
  <si>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</si>
  <si>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</si>
  <si>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</si>
  <si>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</si>
  <si>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</si>
  <si>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</si>
  <si>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</si>
  <si>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</si>
  <si>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</si>
  <si>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</si>
  <si>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</si>
  <si>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</si>
  <si>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</si>
  <si>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</si>
  <si>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</si>
  <si>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</si>
  <si>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</si>
  <si>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</si>
  <si>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</si>
  <si>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</si>
  <si>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</si>
  <si>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</si>
  <si>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</si>
  <si>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</si>
  <si>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</si>
  <si>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</si>
  <si>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</si>
  <si>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</si>
  <si>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</si>
  <si>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</si>
  <si>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</si>
  <si>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</si>
  <si>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</si>
  <si>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</si>
  <si>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</si>
  <si>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</si>
  <si>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</si>
  <si>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</si>
  <si>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</si>
  <si>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</si>
  <si>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</si>
  <si>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</si>
  <si>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</si>
  <si>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</si>
  <si>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</si>
  <si>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</si>
  <si>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</si>
  <si>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</si>
  <si>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</si>
  <si>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</si>
  <si>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</si>
  <si>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</si>
  <si>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</si>
  <si>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</si>
  <si>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</si>
  <si>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</si>
  <si>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</si>
  <si>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</si>
  <si>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</si>
  <si>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</si>
  <si>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</si>
  <si>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</si>
  <si>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</si>
  <si>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</si>
  <si>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</si>
  <si>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</si>
  <si>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</si>
  <si>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</si>
  <si>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</si>
  <si>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</si>
  <si>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</si>
  <si>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</si>
  <si>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</si>
  <si>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</si>
  <si>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</si>
  <si>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</si>
  <si>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</si>
  <si>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</si>
  <si>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</si>
  <si>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</si>
  <si>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</si>
  <si>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</si>
  <si>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</si>
  <si>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</si>
  <si>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</si>
  <si>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</si>
  <si>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</si>
  <si>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</si>
  <si>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</si>
  <si>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</si>
  <si>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</si>
  <si>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</si>
  <si>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</si>
  <si>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</si>
  <si>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</si>
  <si>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</si>
  <si>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</si>
  <si>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</si>
  <si>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</si>
  <si>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</si>
  <si>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</si>
  <si>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</si>
  <si>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</si>
  <si>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</si>
  <si>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</si>
  <si>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</si>
  <si>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</si>
  <si>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</si>
  <si>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</si>
  <si>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</si>
  <si>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</si>
  <si>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</si>
  <si>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</si>
  <si>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</si>
  <si>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</si>
  <si>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</si>
  <si>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</si>
  <si>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</si>
  <si>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</si>
  <si>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</si>
  <si>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</si>
  <si>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</si>
  <si>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</si>
  <si>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</si>
  <si>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</si>
  <si>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</si>
  <si>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</si>
  <si>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</si>
  <si>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</si>
  <si>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</si>
  <si>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</si>
  <si>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</si>
  <si>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</si>
  <si>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</si>
  <si>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</si>
  <si>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</si>
  <si>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</si>
  <si>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</si>
  <si>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</si>
  <si>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</si>
  <si>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</si>
  <si>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</si>
  <si>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Total Projects(with Live)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</si>
</sst>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2" applyNumberFormat="1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vertical="center" indent="1"/>
    </xf>
    <xf numFmtId="9" fontId="0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512507"/>
      </font>
      <fill>
        <patternFill>
          <bgColor theme="7" tint="0.39994506668294322"/>
        </patternFill>
      </fill>
    </dxf>
    <dxf>
      <font>
        <color theme="4" tint="-0.499984740745262"/>
      </font>
      <fill>
        <patternFill>
          <bgColor theme="8" tint="0.39994506668294322"/>
        </patternFill>
      </fill>
    </dxf>
  </dxfs>
  <tableStyles count="0" defaultTableStyle="TableStyleMedium2" defaultPivotStyle="PivotStyleLight16"/>
  <colors>
    <mruColors>
      <color rgb="FF51250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[StarterBook_CY.xlsx]StarterBookPivotTable!PivotTable1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Success by</a:t>
            </a:r>
            <a:r>
              <a:rPr lang="en-US" baseline="0"/>
              <a:t> Category</a:t>
            </a:r>
            <a:endParaRPr lang="en-US"/>
          </a:p>
        </c:rich>
      </c:tx>
      <c:layout>
        <c:manualLayout>
          <c:xMode val="edge"/>
          <c:yMode val="edge"/>
          <c:x val="0.31071660130990886"/>
          <c:y val="3.32257737855760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2851461599004214E-2"/>
          <c:y val="0.18995152978140506"/>
          <c:w val="0.79217123123810296"/>
          <c:h val="0.5558765008388549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StarterBookPivotTable!$B$3:$B$4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StarterBookPivotTable!$A$5:$A$14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StarterBookPivotTable!$B$5:$B$14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AB-4C38-ABA3-5BD65B7198DE}"/>
            </c:ext>
          </c:extLst>
        </c:ser>
        <c:ser>
          <c:idx val="1"/>
          <c:order val="1"/>
          <c:tx>
            <c:strRef>
              <c:f>StarterBookPivotTable!$C$3:$C$4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StarterBookPivotTable!$A$5:$A$14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StarterBookPivotTable!$C$5:$C$14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AB-4C38-ABA3-5BD65B7198DE}"/>
            </c:ext>
          </c:extLst>
        </c:ser>
        <c:ser>
          <c:idx val="2"/>
          <c:order val="2"/>
          <c:tx>
            <c:strRef>
              <c:f>StarterBookPivotTable!$D$3:$D$4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StarterBookPivotTable!$A$5:$A$14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StarterBookPivotTable!$D$5:$D$14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AB-4C38-ABA3-5BD65B7198DE}"/>
            </c:ext>
          </c:extLst>
        </c:ser>
        <c:ser>
          <c:idx val="3"/>
          <c:order val="3"/>
          <c:tx>
            <c:strRef>
              <c:f>StarterBookPivotTable!$E$3:$E$4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StarterBookPivotTable!$A$5:$A$14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StarterBookPivotTable!$E$5:$E$14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CAB-4C38-ABA3-5BD65B7198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6432408"/>
        <c:axId val="316423224"/>
      </c:barChart>
      <c:catAx>
        <c:axId val="316432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423224"/>
        <c:crosses val="autoZero"/>
        <c:auto val="1"/>
        <c:lblAlgn val="ctr"/>
        <c:lblOffset val="100"/>
        <c:noMultiLvlLbl val="0"/>
      </c:catAx>
      <c:valAx>
        <c:axId val="31642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432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[StarterBook_CY.xlsx]StarterBookPivotTable2!PivotTable2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Success by Sub-Category</a:t>
            </a:r>
          </a:p>
        </c:rich>
      </c:tx>
      <c:layout>
        <c:manualLayout>
          <c:xMode val="edge"/>
          <c:yMode val="edge"/>
          <c:x val="0.32008570584727863"/>
          <c:y val="3.27081355917097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8544115106630781E-2"/>
          <c:y val="0.18576416275639571"/>
          <c:w val="0.81529400783500794"/>
          <c:h val="0.5403308245212982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StarterBookPivotTable2!$B$4:$B$5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StarterBookPivotTable2!$A$6:$A$47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StarterBookPivotTable2!$B$6:$B$47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6D-4C73-9F52-59A8508B2303}"/>
            </c:ext>
          </c:extLst>
        </c:ser>
        <c:ser>
          <c:idx val="1"/>
          <c:order val="1"/>
          <c:tx>
            <c:strRef>
              <c:f>StarterBookPivotTable2!$C$4:$C$5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StarterBookPivotTable2!$A$6:$A$47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StarterBookPivotTable2!$C$6:$C$47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BB6D-4C73-9F52-59A8508B2303}"/>
            </c:ext>
          </c:extLst>
        </c:ser>
        <c:ser>
          <c:idx val="2"/>
          <c:order val="2"/>
          <c:tx>
            <c:strRef>
              <c:f>StarterBookPivotTable2!$D$4:$D$5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StarterBookPivotTable2!$A$6:$A$47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StarterBookPivotTable2!$D$6:$D$47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BB6D-4C73-9F52-59A8508B2303}"/>
            </c:ext>
          </c:extLst>
        </c:ser>
        <c:ser>
          <c:idx val="3"/>
          <c:order val="3"/>
          <c:tx>
            <c:strRef>
              <c:f>StarterBookPivotTable2!$E$4:$E$5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StarterBookPivotTable2!$A$6:$A$47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StarterBookPivotTable2!$E$6:$E$47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BB6D-4C73-9F52-59A8508B23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5477216"/>
        <c:axId val="615470984"/>
      </c:barChart>
      <c:catAx>
        <c:axId val="615477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470984"/>
        <c:crosses val="autoZero"/>
        <c:auto val="1"/>
        <c:lblAlgn val="ctr"/>
        <c:lblOffset val="100"/>
        <c:noMultiLvlLbl val="0"/>
      </c:catAx>
      <c:valAx>
        <c:axId val="615470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477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[StarterBook_CY.xlsx]StarterBookPivotTable3!PivotTable3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Succes by Launch Date</a:t>
            </a:r>
            <a:endParaRPr lang="en-US"/>
          </a:p>
        </c:rich>
      </c:tx>
      <c:layout>
        <c:manualLayout>
          <c:xMode val="edge"/>
          <c:yMode val="edge"/>
          <c:x val="0.28077626137731471"/>
          <c:y val="6.49575201204114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2481677306762413E-2"/>
          <c:y val="0.20110285977286016"/>
          <c:w val="0.75043957218882462"/>
          <c:h val="0.6978614521526042"/>
        </c:manualLayout>
      </c:layout>
      <c:lineChart>
        <c:grouping val="standard"/>
        <c:varyColors val="0"/>
        <c:ser>
          <c:idx val="0"/>
          <c:order val="0"/>
          <c:tx>
            <c:strRef>
              <c:f>StarterBookPivotTable3!$B$4:$B$5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StarterBookPivotTable3!$A$6:$A$18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StarterBookPivotTable3!$B$6:$B$18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0E-45B8-A4AD-5B263C9C61A7}"/>
            </c:ext>
          </c:extLst>
        </c:ser>
        <c:ser>
          <c:idx val="1"/>
          <c:order val="1"/>
          <c:tx>
            <c:strRef>
              <c:f>StarterBookPivotTable3!$C$4:$C$5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StarterBookPivotTable3!$A$6:$A$18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StarterBookPivotTable3!$C$6:$C$18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0E-45B8-A4AD-5B263C9C61A7}"/>
            </c:ext>
          </c:extLst>
        </c:ser>
        <c:ser>
          <c:idx val="2"/>
          <c:order val="2"/>
          <c:tx>
            <c:strRef>
              <c:f>StarterBookPivotTable3!$D$4:$D$5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StarterBookPivotTable3!$A$6:$A$18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StarterBookPivotTable3!$D$6:$D$18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0E-45B8-A4AD-5B263C9C61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5449008"/>
        <c:axId val="615449336"/>
      </c:lineChart>
      <c:catAx>
        <c:axId val="61544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449336"/>
        <c:crosses val="autoZero"/>
        <c:auto val="1"/>
        <c:lblAlgn val="ctr"/>
        <c:lblOffset val="100"/>
        <c:noMultiLvlLbl val="0"/>
      </c:catAx>
      <c:valAx>
        <c:axId val="615449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44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0.33522727272727271</c:v>
                </c:pt>
                <c:pt idx="10">
                  <c:v>0.2857142857142857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93-4BE5-8563-1E73E16C94AB}"/>
            </c:ext>
          </c:extLst>
        </c:ser>
        <c:ser>
          <c:idx val="1"/>
          <c:order val="1"/>
          <c:tx>
            <c:strRef>
              <c:f>Bonus!$H$1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0.92715231788079466</c:v>
                </c:pt>
                <c:pt idx="2">
                  <c:v>0.6247240618101545</c:v>
                </c:pt>
                <c:pt idx="3">
                  <c:v>0.31788079470198677</c:v>
                </c:pt>
                <c:pt idx="4">
                  <c:v>0.19867549668874171</c:v>
                </c:pt>
                <c:pt idx="5">
                  <c:v>0.15894039735099338</c:v>
                </c:pt>
                <c:pt idx="6">
                  <c:v>0.141280353200883</c:v>
                </c:pt>
                <c:pt idx="7">
                  <c:v>8.1677704194260486E-2</c:v>
                </c:pt>
                <c:pt idx="8">
                  <c:v>4.856512141280353E-2</c:v>
                </c:pt>
                <c:pt idx="9">
                  <c:v>0.19646799116997793</c:v>
                </c:pt>
                <c:pt idx="10">
                  <c:v>2.4282560706401765E-2</c:v>
                </c:pt>
                <c:pt idx="11">
                  <c:v>0.4370860927152318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93-4BE5-8563-1E73E16C94AB}"/>
            </c:ext>
          </c:extLst>
        </c:ser>
        <c:ser>
          <c:idx val="2"/>
          <c:order val="2"/>
          <c:tx>
            <c:strRef>
              <c:f>Bonus!$I$1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Bonus!$I$2:$I$13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0.13245033112582782</c:v>
                </c:pt>
                <c:pt idx="2">
                  <c:v>0.11479028697571744</c:v>
                </c:pt>
                <c:pt idx="3">
                  <c:v>8.8300220750551883E-2</c:v>
                </c:pt>
                <c:pt idx="4">
                  <c:v>3.7527593818984545E-2</c:v>
                </c:pt>
                <c:pt idx="5">
                  <c:v>3.0905077262693158E-2</c:v>
                </c:pt>
                <c:pt idx="6">
                  <c:v>3.9735099337748346E-2</c:v>
                </c:pt>
                <c:pt idx="7">
                  <c:v>2.8697571743929361E-2</c:v>
                </c:pt>
                <c:pt idx="8">
                  <c:v>1.5452538631346579E-2</c:v>
                </c:pt>
                <c:pt idx="9">
                  <c:v>6.1810154525386317E-2</c:v>
                </c:pt>
                <c:pt idx="10">
                  <c:v>8.8300220750551876E-3</c:v>
                </c:pt>
                <c:pt idx="11">
                  <c:v>0.18322295805739514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93-4BE5-8563-1E73E16C94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7689064"/>
        <c:axId val="317689392"/>
      </c:lineChart>
      <c:catAx>
        <c:axId val="317689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689392"/>
        <c:crosses val="autoZero"/>
        <c:auto val="1"/>
        <c:lblAlgn val="ctr"/>
        <c:lblOffset val="100"/>
        <c:noMultiLvlLbl val="0"/>
      </c:catAx>
      <c:valAx>
        <c:axId val="31768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689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350520</xdr:colOff>
      <xdr:row>0</xdr:row>
      <xdr:rowOff>53340</xdr:rowOff>
    </xdr:from>
    <xdr:to>
      <xdr:col>16</xdr:col>
      <xdr:colOff>373380</xdr:colOff>
      <xdr:row>20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B140DE-4825-4BF0-B44C-786B0F7391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220980</xdr:colOff>
      <xdr:row>2</xdr:row>
      <xdr:rowOff>167640</xdr:rowOff>
    </xdr:from>
    <xdr:to>
      <xdr:col>11</xdr:col>
      <xdr:colOff>388620</xdr:colOff>
      <xdr:row>27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44BB6D-ECE1-46E7-A09D-009692373A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1</xdr:row>
      <xdr:rowOff>80010</xdr:rowOff>
    </xdr:from>
    <xdr:to>
      <xdr:col>16</xdr:col>
      <xdr:colOff>45720</xdr:colOff>
      <xdr:row>23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36677E-22C8-4C47-9569-0DBC60303D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49530</xdr:rowOff>
    </xdr:from>
    <xdr:to>
      <xdr:col>14</xdr:col>
      <xdr:colOff>541020</xdr:colOff>
      <xdr:row>40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BD7F91-F275-491A-9A90-CDE8F1FA99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avis Young" refreshedDate="43939.614515972222" createdVersion="6" refreshedVersion="6" minRefreshableVersion="3" recordCount="4114" xr:uid="{CE32BE83-51CA-4CCF-8300-76FDABE089A3}">
  <cacheSource type="worksheet">
    <worksheetSource ref="A1:R4115" sheet="StarterBook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avis Young" refreshedDate="43939.633869560188" createdVersion="6" refreshedVersion="6" minRefreshableVersion="3" recordCount="4114" xr:uid="{595E0F8D-5C4F-4C53-BFEE-C7662F3EE513}">
  <cacheSource type="worksheet">
    <worksheetSource ref="A1:T4115" sheet="StarterBook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x v="1"/>
    <x v="1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x v="2"/>
    <x v="2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x v="3"/>
    <x v="3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x v="4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x v="6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x v="8"/>
    <x v="8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x v="12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x v="8"/>
    <x v="13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x v="12"/>
    <x v="14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x v="13"/>
    <x v="15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x v="16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x v="15"/>
    <x v="17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x v="11"/>
    <x v="18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x v="19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x v="13"/>
    <x v="20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x v="18"/>
    <x v="22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x v="23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x v="19"/>
    <x v="24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x v="21"/>
    <x v="26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x v="22"/>
    <x v="27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x v="14"/>
    <x v="28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x v="29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x v="23"/>
    <x v="30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x v="24"/>
    <x v="31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x v="25"/>
    <x v="32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x v="26"/>
    <x v="33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x v="34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x v="3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x v="12"/>
    <x v="36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x v="29"/>
    <x v="3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x v="30"/>
    <x v="38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x v="31"/>
    <x v="39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x v="40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x v="42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x v="41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x v="10"/>
    <x v="44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x v="33"/>
    <x v="45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x v="46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x v="14"/>
    <x v="48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x v="20"/>
    <x v="49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x v="50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x v="5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x v="9"/>
    <x v="52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x v="54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x v="6"/>
    <x v="55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x v="3"/>
    <x v="57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x v="58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x v="37"/>
    <x v="59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x v="60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x v="61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x v="13"/>
    <x v="62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x v="63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x v="39"/>
    <x v="64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x v="13"/>
    <x v="65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x v="66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x v="67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x v="68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x v="2"/>
    <x v="69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x v="41"/>
    <x v="71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x v="8"/>
    <x v="74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x v="43"/>
    <x v="75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x v="44"/>
    <x v="76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x v="78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x v="14"/>
    <x v="79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x v="82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x v="2"/>
    <x v="83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x v="84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x v="86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x v="12"/>
    <x v="88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x v="2"/>
    <x v="89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x v="10"/>
    <x v="9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x v="93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x v="50"/>
    <x v="95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x v="15"/>
    <x v="96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x v="10"/>
    <x v="97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x v="12"/>
    <x v="99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x v="46"/>
    <x v="100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x v="2"/>
    <x v="49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x v="101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x v="10"/>
    <x v="102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x v="15"/>
    <x v="29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x v="46"/>
    <x v="105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x v="8"/>
    <x v="106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x v="107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x v="10"/>
    <x v="108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x v="109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x v="52"/>
    <x v="110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x v="8"/>
    <x v="111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x v="10"/>
    <x v="113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x v="116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x v="55"/>
    <x v="117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x v="117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x v="119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x v="121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x v="57"/>
    <x v="122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x v="117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x v="38"/>
    <x v="117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x v="123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x v="59"/>
    <x v="117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x v="10"/>
    <x v="117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x v="117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x v="117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x v="2"/>
    <x v="83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x v="117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x v="115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x v="12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x v="39"/>
    <x v="117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x v="13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x v="131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x v="64"/>
    <x v="13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x v="66"/>
    <x v="134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x v="63"/>
    <x v="135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x v="13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x v="136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x v="137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x v="13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x v="139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x v="70"/>
    <x v="140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x v="117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x v="72"/>
    <x v="141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x v="73"/>
    <x v="117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x v="10"/>
    <x v="142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x v="74"/>
    <x v="143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x v="6"/>
    <x v="144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x v="30"/>
    <x v="145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x v="144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x v="63"/>
    <x v="116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x v="75"/>
    <x v="117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x v="76"/>
    <x v="117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x v="117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x v="146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x v="15"/>
    <x v="117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x v="52"/>
    <x v="147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x v="69"/>
    <x v="117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x v="28"/>
    <x v="148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x v="149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x v="77"/>
    <x v="150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x v="78"/>
    <x v="151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x v="152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x v="79"/>
    <x v="153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x v="117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x v="10"/>
    <x v="25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x v="117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x v="154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x v="14"/>
    <x v="155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x v="10"/>
    <x v="156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x v="158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x v="8"/>
    <x v="159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x v="160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x v="31"/>
    <x v="161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x v="12"/>
    <x v="162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x v="81"/>
    <x v="163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x v="12"/>
    <x v="117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x v="30"/>
    <x v="164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x v="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x v="83"/>
    <x v="117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x v="167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x v="63"/>
    <x v="117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x v="168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x v="84"/>
    <x v="116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x v="63"/>
    <x v="17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x v="85"/>
    <x v="115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x v="57"/>
    <x v="172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x v="63"/>
    <x v="174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x v="63"/>
    <x v="175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x v="63"/>
    <x v="117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x v="176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x v="86"/>
    <x v="117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x v="48"/>
    <x v="117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x v="88"/>
    <x v="156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x v="117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x v="6"/>
    <x v="117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x v="117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x v="177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x v="23"/>
    <x v="178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x v="90"/>
    <x v="117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x v="117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x v="36"/>
    <x v="155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x v="117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x v="28"/>
    <x v="156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x v="18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x v="93"/>
    <x v="181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x v="31"/>
    <x v="182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x v="183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x v="10"/>
    <x v="185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x v="186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x v="189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x v="193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x v="6"/>
    <x v="194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x v="199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x v="22"/>
    <x v="20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x v="30"/>
    <x v="44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x v="97"/>
    <x v="205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x v="206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x v="209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x v="212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x v="22"/>
    <x v="213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x v="23"/>
    <x v="21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x v="215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x v="100"/>
    <x v="216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x v="217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x v="21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x v="101"/>
    <x v="220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x v="102"/>
    <x v="221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x v="79"/>
    <x v="222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x v="224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x v="36"/>
    <x v="22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x v="22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x v="96"/>
    <x v="230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x v="31"/>
    <x v="233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x v="22"/>
    <x v="234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x v="103"/>
    <x v="235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x v="31"/>
    <x v="237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x v="93"/>
    <x v="238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x v="239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x v="240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x v="104"/>
    <x v="241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x v="51"/>
    <x v="242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x v="28"/>
    <x v="243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x v="29"/>
    <x v="244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x v="28"/>
    <x v="247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x v="22"/>
    <x v="248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x v="250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x v="251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x v="25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x v="36"/>
    <x v="253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x v="11"/>
    <x v="254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x v="10"/>
    <x v="255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x v="19"/>
    <x v="258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x v="31"/>
    <x v="259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x v="0"/>
    <x v="261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x v="264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x v="265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x v="266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x v="267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x v="268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x v="269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x v="275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x v="276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x v="19"/>
    <x v="277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x v="278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x v="56"/>
    <x v="279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x v="282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x v="283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x v="108"/>
    <x v="286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x v="289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x v="19"/>
    <x v="292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x v="51"/>
    <x v="2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x v="295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x v="297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x v="48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x v="36"/>
    <x v="301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x v="114"/>
    <x v="302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x v="115"/>
    <x v="305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x v="60"/>
    <x v="307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x v="43"/>
    <x v="308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x v="51"/>
    <x v="309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x v="311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x v="312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x v="31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x v="36"/>
    <x v="314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x v="315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x v="31"/>
    <x v="316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x v="317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x v="319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x v="31"/>
    <x v="320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x v="32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x v="322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x v="323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x v="324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x v="22"/>
    <x v="326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x v="63"/>
    <x v="328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x v="331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x v="10"/>
    <x v="338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x v="339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x v="121"/>
    <x v="340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x v="341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x v="13"/>
    <x v="342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x v="343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x v="2"/>
    <x v="34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x v="346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x v="347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x v="348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x v="349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x v="28"/>
    <x v="351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x v="352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x v="353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x v="6"/>
    <x v="354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x v="356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x v="358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x v="35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x v="360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x v="361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x v="14"/>
    <x v="362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x v="117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x v="364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x v="365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x v="158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x v="28"/>
    <x v="117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x v="22"/>
    <x v="367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x v="117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x v="10"/>
    <x v="139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x v="117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x v="73"/>
    <x v="368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x v="3"/>
    <x v="115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x v="28"/>
    <x v="155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x v="124"/>
    <x v="370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x v="30"/>
    <x v="37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x v="372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x v="63"/>
    <x v="373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x v="117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x v="47"/>
    <x v="374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x v="375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x v="3"/>
    <x v="376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x v="372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x v="117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x v="3"/>
    <x v="378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x v="0"/>
    <x v="379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x v="117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x v="56"/>
    <x v="38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x v="132"/>
    <x v="116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x v="133"/>
    <x v="381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x v="382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x v="12"/>
    <x v="117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x v="384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x v="126"/>
    <x v="116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x v="135"/>
    <x v="387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x v="15"/>
    <x v="117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x v="388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x v="79"/>
    <x v="389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x v="11"/>
    <x v="39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x v="3"/>
    <x v="115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x v="393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x v="14"/>
    <x v="117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x v="138"/>
    <x v="394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x v="28"/>
    <x v="117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x v="3"/>
    <x v="117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x v="117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x v="395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x v="39"/>
    <x v="117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x v="127"/>
    <x v="116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x v="140"/>
    <x v="134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x v="3"/>
    <x v="117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x v="398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x v="401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x v="61"/>
    <x v="156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x v="141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x v="10"/>
    <x v="115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x v="117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x v="10"/>
    <x v="403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x v="143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x v="63"/>
    <x v="404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x v="15"/>
    <x v="155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x v="143"/>
    <x v="405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x v="10"/>
    <x v="117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x v="117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x v="407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x v="9"/>
    <x v="409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x v="8"/>
    <x v="411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x v="15"/>
    <x v="412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x v="413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x v="146"/>
    <x v="414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x v="147"/>
    <x v="416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x v="3"/>
    <x v="418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x v="20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x v="42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x v="116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x v="37"/>
    <x v="379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x v="117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x v="101"/>
    <x v="117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x v="31"/>
    <x v="430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x v="6"/>
    <x v="148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x v="433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x v="434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x v="116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x v="117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x v="30"/>
    <x v="17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x v="94"/>
    <x v="436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x v="31"/>
    <x v="437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x v="58"/>
    <x v="116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x v="10"/>
    <x v="115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x v="152"/>
    <x v="441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x v="14"/>
    <x v="442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x v="116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x v="117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x v="117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x v="7"/>
    <x v="116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x v="28"/>
    <x v="115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x v="7"/>
    <x v="117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x v="3"/>
    <x v="443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x v="444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x v="51"/>
    <x v="116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x v="51"/>
    <x v="156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x v="31"/>
    <x v="375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x v="57"/>
    <x v="44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x v="22"/>
    <x v="360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x v="17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x v="30"/>
    <x v="447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x v="63"/>
    <x v="395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x v="10"/>
    <x v="173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x v="10"/>
    <x v="449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x v="117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x v="139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x v="154"/>
    <x v="117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x v="3"/>
    <x v="117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x v="117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x v="156"/>
    <x v="116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x v="10"/>
    <x v="117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x v="115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x v="63"/>
    <x v="458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x v="22"/>
    <x v="117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x v="10"/>
    <x v="116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x v="31"/>
    <x v="369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x v="13"/>
    <x v="460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x v="61"/>
    <x v="461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x v="80"/>
    <x v="116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x v="465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x v="13"/>
    <x v="467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x v="19"/>
    <x v="470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x v="471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x v="472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x v="47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x v="6"/>
    <x v="477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x v="9"/>
    <x v="481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x v="3"/>
    <x v="483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x v="484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x v="14"/>
    <x v="486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x v="61"/>
    <x v="13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x v="61"/>
    <x v="489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x v="82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x v="63"/>
    <x v="493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x v="498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x v="63"/>
    <x v="500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x v="163"/>
    <x v="502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x v="117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x v="22"/>
    <x v="507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x v="57"/>
    <x v="509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x v="51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x v="164"/>
    <x v="116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x v="56"/>
    <x v="517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x v="57"/>
    <x v="518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x v="117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x v="36"/>
    <x v="377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x v="38"/>
    <x v="117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x v="52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x v="36"/>
    <x v="524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x v="167"/>
    <x v="525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x v="526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x v="57"/>
    <x v="527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x v="456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x v="531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x v="10"/>
    <x v="532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x v="22"/>
    <x v="534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x v="51"/>
    <x v="537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x v="538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x v="22"/>
    <x v="539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x v="54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x v="0"/>
    <x v="543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x v="15"/>
    <x v="547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x v="93"/>
    <x v="550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x v="10"/>
    <x v="553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x v="174"/>
    <x v="555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x v="556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x v="3"/>
    <x v="558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x v="560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x v="30"/>
    <x v="567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x v="10"/>
    <x v="568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x v="10"/>
    <x v="569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x v="117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x v="10"/>
    <x v="117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x v="570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x v="115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x v="573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x v="575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x v="39"/>
    <x v="576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x v="369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x v="28"/>
    <x v="578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x v="134"/>
    <x v="579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x v="485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x v="582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x v="583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x v="38"/>
    <x v="584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x v="58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x v="30"/>
    <x v="589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x v="6"/>
    <x v="591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x v="593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x v="594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x v="595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x v="15"/>
    <x v="597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x v="13"/>
    <x v="5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x v="6"/>
    <x v="603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x v="23"/>
    <x v="604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x v="23"/>
    <x v="606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x v="28"/>
    <x v="578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x v="15"/>
    <x v="609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x v="23"/>
    <x v="611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x v="39"/>
    <x v="612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x v="44"/>
    <x v="140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x v="615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x v="9"/>
    <x v="617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x v="134"/>
    <x v="618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x v="78"/>
    <x v="620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x v="62"/>
    <x v="621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x v="2"/>
    <x v="624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x v="625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x v="15"/>
    <x v="98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x v="12"/>
    <x v="627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x v="628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x v="10"/>
    <x v="630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x v="30"/>
    <x v="631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x v="10"/>
    <x v="63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x v="634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x v="637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x v="639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x v="640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x v="185"/>
    <x v="115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x v="43"/>
    <x v="452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x v="23"/>
    <x v="642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x v="643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x v="8"/>
    <x v="64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x v="43"/>
    <x v="452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x v="186"/>
    <x v="645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x v="646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x v="38"/>
    <x v="647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x v="23"/>
    <x v="649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x v="456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x v="8"/>
    <x v="141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x v="578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x v="8"/>
    <x v="372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x v="189"/>
    <x v="65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x v="77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x v="654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x v="660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x v="17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x v="82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x v="66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x v="92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x v="148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x v="667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x v="117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x v="119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x v="47"/>
    <x v="668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x v="10"/>
    <x v="577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x v="11"/>
    <x v="456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x v="669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x v="118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x v="115"/>
    <x v="670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x v="36"/>
    <x v="117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x v="193"/>
    <x v="117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x v="30"/>
    <x v="117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x v="8"/>
    <x v="134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x v="15"/>
    <x v="117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x v="22"/>
    <x v="173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x v="117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x v="674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x v="22"/>
    <x v="117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x v="107"/>
    <x v="607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x v="117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x v="196"/>
    <x v="677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x v="679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x v="155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x v="117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x v="39"/>
    <x v="379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x v="9"/>
    <x v="683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x v="684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x v="57"/>
    <x v="685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x v="36"/>
    <x v="6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x v="117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x v="23"/>
    <x v="374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x v="22"/>
    <x v="687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x v="10"/>
    <x v="688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x v="63"/>
    <x v="689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x v="197"/>
    <x v="690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x v="386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x v="14"/>
    <x v="694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x v="698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x v="19"/>
    <x v="700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x v="22"/>
    <x v="703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x v="11"/>
    <x v="704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x v="63"/>
    <x v="668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x v="712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x v="178"/>
    <x v="158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x v="63"/>
    <x v="717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x v="3"/>
    <x v="718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x v="57"/>
    <x v="720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x v="23"/>
    <x v="654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x v="10"/>
    <x v="654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x v="127"/>
    <x v="724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x v="31"/>
    <x v="729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x v="730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x v="732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x v="3"/>
    <x v="738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x v="739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x v="22"/>
    <x v="742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x v="743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x v="9"/>
    <x v="745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x v="13"/>
    <x v="746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x v="747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x v="748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x v="54"/>
    <x v="749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x v="3"/>
    <x v="753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x v="13"/>
    <x v="754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x v="755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x v="105"/>
    <x v="756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x v="37"/>
    <x v="759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x v="45"/>
    <x v="117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x v="115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x v="763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x v="360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x v="3"/>
    <x v="764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x v="117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x v="116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x v="14"/>
    <x v="117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x v="30"/>
    <x v="117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x v="117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x v="3"/>
    <x v="117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x v="184"/>
    <x v="117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x v="155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x v="23"/>
    <x v="117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x v="212"/>
    <x v="121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x v="60"/>
    <x v="766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x v="372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x v="41"/>
    <x v="447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x v="213"/>
    <x v="117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x v="152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x v="47"/>
    <x v="115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x v="76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x v="28"/>
    <x v="372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x v="768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x v="769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x v="770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x v="22"/>
    <x v="77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x v="118"/>
    <x v="433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x v="3"/>
    <x v="443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x v="131"/>
    <x v="117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x v="11"/>
    <x v="772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x v="102"/>
    <x v="493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x v="184"/>
    <x v="117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x v="101"/>
    <x v="773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x v="36"/>
    <x v="7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x v="139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x v="776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x v="69"/>
    <x v="777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x v="57"/>
    <x v="779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x v="31"/>
    <x v="780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x v="379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x v="23"/>
    <x v="173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x v="57"/>
    <x v="78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x v="6"/>
    <x v="94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x v="36"/>
    <x v="782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x v="784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x v="44"/>
    <x v="78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x v="786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x v="787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x v="116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x v="139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x v="115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x v="69"/>
    <x v="789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x v="28"/>
    <x v="790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x v="31"/>
    <x v="117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x v="65"/>
    <x v="792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x v="117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x v="10"/>
    <x v="143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x v="117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x v="13"/>
    <x v="115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x v="793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x v="28"/>
    <x v="116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x v="22"/>
    <x v="577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x v="117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x v="3"/>
    <x v="794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x v="9"/>
    <x v="17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x v="31"/>
    <x v="116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x v="155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x v="6"/>
    <x v="139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x v="117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x v="2"/>
    <x v="117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x v="797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x v="117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x v="58"/>
    <x v="173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x v="798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x v="31"/>
    <x v="117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x v="36"/>
    <x v="799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x v="63"/>
    <x v="73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x v="30"/>
    <x v="800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x v="117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x v="194"/>
    <x v="608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x v="6"/>
    <x v="155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x v="10"/>
    <x v="144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x v="117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x v="117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x v="428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x v="117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x v="127"/>
    <x v="805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x v="102"/>
    <x v="806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x v="31"/>
    <x v="173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x v="31"/>
    <x v="379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x v="7"/>
    <x v="117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x v="36"/>
    <x v="807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x v="793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x v="115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x v="117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x v="127"/>
    <x v="667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x v="808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x v="63"/>
    <x v="460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x v="173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x v="810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x v="811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x v="13"/>
    <x v="728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x v="7"/>
    <x v="814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x v="2"/>
    <x v="81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x v="816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x v="213"/>
    <x v="817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x v="107"/>
    <x v="821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x v="225"/>
    <x v="825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x v="826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x v="227"/>
    <x v="832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x v="833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x v="22"/>
    <x v="835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x v="28"/>
    <x v="836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x v="839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x v="32"/>
    <x v="840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x v="7"/>
    <x v="842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x v="229"/>
    <x v="843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x v="36"/>
    <x v="844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x v="23"/>
    <x v="846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x v="230"/>
    <x v="84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x v="36"/>
    <x v="848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x v="850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x v="30"/>
    <x v="117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x v="30"/>
    <x v="117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x v="6"/>
    <x v="854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x v="8"/>
    <x v="860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x v="30"/>
    <x v="86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x v="86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x v="12"/>
    <x v="864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x v="866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x v="867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x v="14"/>
    <x v="871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x v="30"/>
    <x v="872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x v="13"/>
    <x v="874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x v="15"/>
    <x v="137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x v="196"/>
    <x v="878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x v="14"/>
    <x v="704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x v="3"/>
    <x v="881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x v="884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x v="885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x v="886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x v="9"/>
    <x v="887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x v="888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x v="36"/>
    <x v="891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x v="28"/>
    <x v="894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x v="895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x v="13"/>
    <x v="896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x v="15"/>
    <x v="897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x v="15"/>
    <x v="367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x v="8"/>
    <x v="9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x v="902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x v="903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x v="2"/>
    <x v="904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x v="13"/>
    <x v="907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x v="8"/>
    <x v="908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x v="909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x v="910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x v="911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x v="8"/>
    <x v="912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x v="63"/>
    <x v="916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x v="3"/>
    <x v="917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x v="236"/>
    <x v="918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x v="22"/>
    <x v="109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x v="920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x v="57"/>
    <x v="923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x v="116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x v="925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x v="938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x v="939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x v="63"/>
    <x v="943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x v="243"/>
    <x v="117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x v="947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x v="22"/>
    <x v="952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x v="953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x v="954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x v="13"/>
    <x v="958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x v="9"/>
    <x v="959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x v="15"/>
    <x v="961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x v="963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x v="51"/>
    <x v="966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x v="967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x v="15"/>
    <x v="970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x v="2"/>
    <x v="972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x v="3"/>
    <x v="973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x v="250"/>
    <x v="975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x v="13"/>
    <x v="976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x v="3"/>
    <x v="977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x v="251"/>
    <x v="437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x v="6"/>
    <x v="97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x v="6"/>
    <x v="982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x v="44"/>
    <x v="983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x v="984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x v="2"/>
    <x v="986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x v="70"/>
    <x v="987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x v="2"/>
    <x v="988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x v="30"/>
    <x v="989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x v="3"/>
    <x v="990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x v="8"/>
    <x v="992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x v="1000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x v="854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x v="31"/>
    <x v="522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x v="14"/>
    <x v="493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x v="117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x v="39"/>
    <x v="1002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x v="117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x v="434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x v="360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x v="252"/>
    <x v="158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x v="51"/>
    <x v="1004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x v="10"/>
    <x v="1005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x v="3"/>
    <x v="117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x v="10"/>
    <x v="124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x v="117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x v="1008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x v="36"/>
    <x v="493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x v="1010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x v="255"/>
    <x v="117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x v="69"/>
    <x v="73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x v="116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x v="369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x v="32"/>
    <x v="117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x v="10"/>
    <x v="1011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x v="12"/>
    <x v="117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x v="117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x v="259"/>
    <x v="117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x v="36"/>
    <x v="1012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x v="23"/>
    <x v="1013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x v="10"/>
    <x v="1014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x v="1016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x v="79"/>
    <x v="1017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x v="260"/>
    <x v="1019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x v="1021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x v="15"/>
    <x v="1023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x v="1024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x v="102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x v="12"/>
    <x v="1026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x v="1027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x v="1028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x v="1030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x v="155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x v="13"/>
    <x v="117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x v="403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x v="3"/>
    <x v="117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x v="36"/>
    <x v="175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x v="38"/>
    <x v="173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x v="262"/>
    <x v="117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x v="13"/>
    <x v="117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x v="117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x v="36"/>
    <x v="116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x v="139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x v="263"/>
    <x v="1035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x v="29"/>
    <x v="1036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x v="115"/>
    <x v="1038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x v="1040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x v="1043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x v="1045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x v="6"/>
    <x v="1047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x v="31"/>
    <x v="1048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x v="1049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x v="36"/>
    <x v="1052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x v="1053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x v="102"/>
    <x v="1054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x v="1057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x v="9"/>
    <x v="1058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x v="1061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x v="9"/>
    <x v="1062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x v="266"/>
    <x v="1063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x v="106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x v="1066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x v="101"/>
    <x v="1067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x v="1071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x v="360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x v="17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x v="115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x v="117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x v="9"/>
    <x v="116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x v="269"/>
    <x v="117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x v="176"/>
    <x v="177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x v="2"/>
    <x v="575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x v="117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x v="117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x v="47"/>
    <x v="117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x v="15"/>
    <x v="1076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x v="30"/>
    <x v="173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x v="47"/>
    <x v="428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x v="36"/>
    <x v="155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x v="1077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x v="1080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x v="11"/>
    <x v="117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x v="12"/>
    <x v="685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x v="10"/>
    <x v="1084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x v="920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x v="28"/>
    <x v="139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x v="28"/>
    <x v="1085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x v="117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x v="15"/>
    <x v="117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x v="274"/>
    <x v="117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x v="38"/>
    <x v="117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x v="127"/>
    <x v="806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x v="251"/>
    <x v="117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x v="29"/>
    <x v="158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x v="28"/>
    <x v="82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x v="668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x v="53"/>
    <x v="73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x v="36"/>
    <x v="117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x v="116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x v="2"/>
    <x v="117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x v="1088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x v="30"/>
    <x v="1089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x v="1090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x v="13"/>
    <x v="1091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x v="3"/>
    <x v="1095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x v="13"/>
    <x v="1098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x v="134"/>
    <x v="1099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x v="110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x v="1101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x v="3"/>
    <x v="1104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x v="39"/>
    <x v="95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x v="15"/>
    <x v="1105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x v="28"/>
    <x v="932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x v="1106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x v="28"/>
    <x v="1109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x v="111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x v="1111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x v="23"/>
    <x v="1112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x v="12"/>
    <x v="1113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x v="1116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x v="3"/>
    <x v="1117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x v="13"/>
    <x v="1118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x v="28"/>
    <x v="1121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x v="1123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x v="30"/>
    <x v="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x v="647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x v="10"/>
    <x v="1124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x v="1125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x v="1127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x v="1129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x v="1130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x v="13"/>
    <x v="11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x v="15"/>
    <x v="1136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x v="1138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x v="1139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x v="1140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x v="1141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x v="1142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x v="28"/>
    <x v="1144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x v="30"/>
    <x v="1145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x v="1147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x v="1149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x v="13"/>
    <x v="1150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x v="180"/>
    <x v="1151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x v="28"/>
    <x v="1153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x v="9"/>
    <x v="1154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x v="1155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x v="702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x v="28"/>
    <x v="1156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x v="117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x v="1158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x v="6"/>
    <x v="1159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x v="175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x v="1161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x v="262"/>
    <x v="1162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x v="1163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x v="10"/>
    <x v="1165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x v="139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x v="1168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x v="281"/>
    <x v="116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x v="10"/>
    <x v="152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x v="13"/>
    <x v="1170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x v="13"/>
    <x v="117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x v="117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x v="117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x v="257"/>
    <x v="1079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x v="10"/>
    <x v="1172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x v="117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x v="155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x v="143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x v="282"/>
    <x v="1174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x v="19"/>
    <x v="73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x v="117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x v="117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x v="116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x v="145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x v="115"/>
    <x v="117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x v="21"/>
    <x v="1177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x v="28"/>
    <x v="117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x v="3"/>
    <x v="117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x v="116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x v="178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x v="9"/>
    <x v="1178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x v="23"/>
    <x v="447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x v="10"/>
    <x v="17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x v="117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x v="38"/>
    <x v="414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x v="11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x v="1180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x v="63"/>
    <x v="118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x v="284"/>
    <x v="118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x v="3"/>
    <x v="1187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x v="38"/>
    <x v="1188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x v="1191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x v="10"/>
    <x v="1192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x v="10"/>
    <x v="1194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x v="1195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x v="213"/>
    <x v="1196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x v="213"/>
    <x v="1197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x v="15"/>
    <x v="117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x v="1201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x v="1202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x v="79"/>
    <x v="1203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x v="1032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x v="62"/>
    <x v="1205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x v="1207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x v="1210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x v="11"/>
    <x v="1211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x v="1214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x v="1217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x v="3"/>
    <x v="1218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x v="62"/>
    <x v="382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x v="13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x v="1219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x v="9"/>
    <x v="1220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x v="31"/>
    <x v="122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x v="1222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x v="89"/>
    <x v="1223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x v="266"/>
    <x v="1224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x v="23"/>
    <x v="1227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x v="1228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x v="1229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x v="8"/>
    <x v="1230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x v="1231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x v="22"/>
    <x v="1234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x v="10"/>
    <x v="50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x v="1235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x v="163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x v="52"/>
    <x v="493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x v="214"/>
    <x v="13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x v="222"/>
    <x v="117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x v="1237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x v="117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x v="31"/>
    <x v="1238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x v="102"/>
    <x v="123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x v="36"/>
    <x v="117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x v="30"/>
    <x v="1241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x v="43"/>
    <x v="452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x v="9"/>
    <x v="1243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x v="13"/>
    <x v="895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x v="1247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x v="1248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x v="28"/>
    <x v="1249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x v="83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x v="3"/>
    <x v="1250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x v="2"/>
    <x v="624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x v="10"/>
    <x v="1251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x v="1254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x v="1255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x v="13"/>
    <x v="1256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x v="43"/>
    <x v="356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x v="7"/>
    <x v="1263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x v="1268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x v="874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x v="142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x v="9"/>
    <x v="1270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x v="1099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x v="30"/>
    <x v="115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x v="460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x v="115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x v="1272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x v="117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x v="719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x v="1275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x v="375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x v="3"/>
    <x v="152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x v="117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x v="117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x v="117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x v="360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x v="10"/>
    <x v="1276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x v="1277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x v="15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x v="1286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x v="1287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x v="28"/>
    <x v="1288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x v="298"/>
    <x v="128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x v="1291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x v="433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x v="9"/>
    <x v="1294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x v="155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x v="11"/>
    <x v="1079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x v="115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x v="240"/>
    <x v="1300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x v="13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x v="22"/>
    <x v="1301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x v="303"/>
    <x v="1302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x v="1304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x v="15"/>
    <x v="1305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x v="13"/>
    <x v="1306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x v="356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x v="15"/>
    <x v="1308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x v="20"/>
    <x v="972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x v="305"/>
    <x v="131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x v="1311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x v="28"/>
    <x v="1312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x v="13"/>
    <x v="1313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x v="1317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x v="1318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x v="1319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x v="1322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x v="1323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x v="13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x v="1327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x v="57"/>
    <x v="1330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x v="63"/>
    <x v="1331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x v="1332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x v="1334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x v="36"/>
    <x v="1335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x v="63"/>
    <x v="1336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x v="11"/>
    <x v="1339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x v="1341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x v="54"/>
    <x v="134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x v="1343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x v="63"/>
    <x v="1350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x v="10"/>
    <x v="1352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x v="194"/>
    <x v="135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x v="23"/>
    <x v="1358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x v="63"/>
    <x v="1359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x v="136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x v="63"/>
    <x v="1362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x v="117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x v="1364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x v="62"/>
    <x v="136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x v="12"/>
    <x v="379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x v="155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x v="9"/>
    <x v="1238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x v="13"/>
    <x v="133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x v="15"/>
    <x v="369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x v="1367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x v="1368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x v="310"/>
    <x v="1369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x v="1370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x v="56"/>
    <x v="13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x v="1373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x v="11"/>
    <x v="1375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x v="11"/>
    <x v="1380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x v="1383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x v="1385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x v="3"/>
    <x v="1386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x v="1388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x v="139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x v="31"/>
    <x v="1396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x v="9"/>
    <x v="1398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x v="30"/>
    <x v="1399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x v="63"/>
    <x v="1401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x v="1405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x v="1406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x v="1407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x v="6"/>
    <x v="1408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x v="1409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x v="9"/>
    <x v="1410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x v="1414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x v="63"/>
    <x v="1419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x v="1424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x v="317"/>
    <x v="1427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x v="57"/>
    <x v="1431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x v="23"/>
    <x v="143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x v="319"/>
    <x v="1436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x v="1442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x v="20"/>
    <x v="1443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x v="204"/>
    <x v="1444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x v="321"/>
    <x v="1445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x v="145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x v="447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x v="1452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x v="1454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x v="1456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x v="30"/>
    <x v="1457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x v="1458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x v="1461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x v="904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x v="142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x v="1463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x v="9"/>
    <x v="1464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x v="198"/>
    <x v="1468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x v="147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x v="23"/>
    <x v="1473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x v="13"/>
    <x v="1474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x v="43"/>
    <x v="452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x v="39"/>
    <x v="1475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x v="1477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x v="28"/>
    <x v="1480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x v="13"/>
    <x v="1132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x v="6"/>
    <x v="1481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x v="63"/>
    <x v="1482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x v="622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x v="184"/>
    <x v="129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x v="1483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x v="22"/>
    <x v="115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x v="89"/>
    <x v="1484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x v="379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x v="1369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x v="247"/>
    <x v="1079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x v="2"/>
    <x v="379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x v="1485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x v="12"/>
    <x v="1487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x v="148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x v="58"/>
    <x v="148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x v="28"/>
    <x v="1491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x v="11"/>
    <x v="1492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x v="117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x v="322"/>
    <x v="1493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x v="116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x v="303"/>
    <x v="1495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x v="213"/>
    <x v="369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x v="63"/>
    <x v="1496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x v="1497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x v="11"/>
    <x v="155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x v="1172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x v="49"/>
    <x v="369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x v="10"/>
    <x v="129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x v="324"/>
    <x v="1498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x v="96"/>
    <x v="1499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x v="82"/>
    <x v="1500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x v="1079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x v="44"/>
    <x v="1501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x v="150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x v="1503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x v="62"/>
    <x v="1504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x v="1505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x v="325"/>
    <x v="147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x v="1507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x v="18"/>
    <x v="1508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x v="23"/>
    <x v="1509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x v="325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x v="1511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x v="10"/>
    <x v="1513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x v="1514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x v="1515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x v="28"/>
    <x v="1516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x v="10"/>
    <x v="1517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x v="9"/>
    <x v="1519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x v="3"/>
    <x v="1521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x v="1522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x v="22"/>
    <x v="1523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x v="1524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x v="1526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x v="3"/>
    <x v="1531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x v="210"/>
    <x v="968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x v="32"/>
    <x v="1532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x v="15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x v="1534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x v="7"/>
    <x v="1535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x v="1538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x v="932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x v="13"/>
    <x v="41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x v="1543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x v="1547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x v="131"/>
    <x v="1548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x v="28"/>
    <x v="1101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x v="8"/>
    <x v="1551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x v="1557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x v="30"/>
    <x v="1562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x v="10"/>
    <x v="1563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x v="1564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x v="93"/>
    <x v="1566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x v="1567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x v="102"/>
    <x v="1568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x v="23"/>
    <x v="1569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x v="31"/>
    <x v="1570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x v="1572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x v="3"/>
    <x v="1573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x v="1575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x v="1576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x v="17"/>
    <x v="1577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x v="8"/>
    <x v="1579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x v="1580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x v="0"/>
    <x v="1581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x v="2"/>
    <x v="1584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x v="333"/>
    <x v="1585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x v="334"/>
    <x v="1586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x v="41"/>
    <x v="1588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x v="1589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x v="1590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x v="126"/>
    <x v="1592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x v="1593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x v="15"/>
    <x v="1596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x v="159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x v="1600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x v="28"/>
    <x v="1602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x v="160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x v="0"/>
    <x v="1607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x v="13"/>
    <x v="1608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x v="1609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x v="1611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x v="47"/>
    <x v="1612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x v="12"/>
    <x v="1614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x v="1616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x v="1618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x v="1621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x v="16"/>
    <x v="1622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x v="162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x v="28"/>
    <x v="162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x v="11"/>
    <x v="1627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x v="1628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x v="1629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x v="10"/>
    <x v="1630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x v="163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x v="1638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x v="7"/>
    <x v="164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x v="9"/>
    <x v="1641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x v="10"/>
    <x v="164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x v="1644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x v="164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x v="339"/>
    <x v="165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x v="1079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x v="678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x v="51"/>
    <x v="970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x v="439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x v="19"/>
    <x v="1652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x v="1654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x v="6"/>
    <x v="1656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x v="610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x v="165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x v="1660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x v="14"/>
    <x v="1661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x v="1664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x v="10"/>
    <x v="117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x v="452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x v="117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x v="127"/>
    <x v="1665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x v="493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x v="117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x v="341"/>
    <x v="1651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x v="19"/>
    <x v="379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x v="434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x v="3"/>
    <x v="117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x v="117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x v="117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x v="369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x v="117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x v="329"/>
    <x v="678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x v="342"/>
    <x v="117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x v="117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x v="343"/>
    <x v="155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x v="115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x v="1668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x v="74"/>
    <x v="117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x v="11"/>
    <x v="117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x v="434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x v="344"/>
    <x v="1669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x v="73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x v="11"/>
    <x v="117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x v="22"/>
    <x v="379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x v="155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x v="287"/>
    <x v="117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x v="115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x v="117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x v="14"/>
    <x v="401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x v="117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x v="10"/>
    <x v="1673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x v="36"/>
    <x v="134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x v="75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x v="118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x v="9"/>
    <x v="379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x v="400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x v="31"/>
    <x v="139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x v="12"/>
    <x v="116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x v="2"/>
    <x v="116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x v="127"/>
    <x v="13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x v="31"/>
    <x v="622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x v="117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x v="63"/>
    <x v="116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x v="19"/>
    <x v="116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x v="57"/>
    <x v="369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x v="32"/>
    <x v="369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x v="117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x v="6"/>
    <x v="117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x v="36"/>
    <x v="155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x v="10"/>
    <x v="115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x v="51"/>
    <x v="1678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x v="95"/>
    <x v="1679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x v="3"/>
    <x v="1687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x v="1690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x v="43"/>
    <x v="1691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x v="15"/>
    <x v="1692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x v="1693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x v="1603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x v="1696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x v="13"/>
    <x v="66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x v="13"/>
    <x v="580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x v="176"/>
    <x v="1698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x v="28"/>
    <x v="1699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x v="13"/>
    <x v="1700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x v="1702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x v="30"/>
    <x v="1705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x v="50"/>
    <x v="1706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x v="47"/>
    <x v="1707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x v="43"/>
    <x v="1709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x v="41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x v="1099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x v="171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x v="1714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x v="1493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x v="20"/>
    <x v="661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x v="1718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x v="12"/>
    <x v="44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x v="1722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x v="1724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x v="172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x v="117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x v="19"/>
    <x v="117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x v="39"/>
    <x v="117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x v="134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x v="350"/>
    <x v="117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x v="57"/>
    <x v="117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x v="146"/>
    <x v="117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x v="117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x v="852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x v="29"/>
    <x v="117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x v="1728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x v="117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x v="60"/>
    <x v="654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x v="1730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x v="51"/>
    <x v="1731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x v="1732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x v="23"/>
    <x v="1734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x v="23"/>
    <x v="1735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x v="12"/>
    <x v="1736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x v="1733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x v="22"/>
    <x v="1741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x v="102"/>
    <x v="1743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x v="1744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x v="176"/>
    <x v="1747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x v="10"/>
    <x v="1749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x v="1751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x v="1516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x v="9"/>
    <x v="1756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x v="42"/>
    <x v="1761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x v="21"/>
    <x v="1762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x v="1763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x v="1764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x v="117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x v="22"/>
    <x v="117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x v="173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x v="117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x v="1011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x v="156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x v="11"/>
    <x v="117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x v="117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x v="3"/>
    <x v="117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x v="117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x v="152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x v="10"/>
    <x v="798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x v="161"/>
    <x v="116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x v="28"/>
    <x v="139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x v="3"/>
    <x v="117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x v="9"/>
    <x v="139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x v="15"/>
    <x v="375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x v="155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x v="117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x v="36"/>
    <x v="1767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x v="1768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x v="1769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x v="354"/>
    <x v="456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x v="63"/>
    <x v="1505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x v="1770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x v="177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x v="257"/>
    <x v="702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x v="22"/>
    <x v="1772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x v="1774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x v="1776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x v="355"/>
    <x v="1778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x v="51"/>
    <x v="1781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x v="31"/>
    <x v="1784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x v="36"/>
    <x v="1786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x v="1791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x v="1794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x v="357"/>
    <x v="179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x v="10"/>
    <x v="179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x v="1799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x v="358"/>
    <x v="1800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x v="10"/>
    <x v="180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x v="1802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x v="2"/>
    <x v="1805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x v="360"/>
    <x v="1806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x v="1807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x v="1808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x v="15"/>
    <x v="493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x v="152"/>
    <x v="1811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x v="362"/>
    <x v="1814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x v="36"/>
    <x v="181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x v="60"/>
    <x v="1816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x v="197"/>
    <x v="1819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x v="1822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x v="1823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x v="28"/>
    <x v="1240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x v="1834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x v="183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x v="849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x v="261"/>
    <x v="183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x v="6"/>
    <x v="434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x v="12"/>
    <x v="1837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x v="1275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x v="25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x v="63"/>
    <x v="115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x v="36"/>
    <x v="117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x v="63"/>
    <x v="1838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x v="99"/>
    <x v="428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x v="10"/>
    <x v="13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x v="36"/>
    <x v="1840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x v="1841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x v="1842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x v="365"/>
    <x v="117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x v="204"/>
    <x v="119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x v="79"/>
    <x v="1845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x v="1288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x v="281"/>
    <x v="1846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x v="1847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x v="22"/>
    <x v="1849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x v="127"/>
    <x v="185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x v="1852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x v="31"/>
    <x v="1855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x v="1858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x v="1859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x v="31"/>
    <x v="186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x v="1866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x v="57"/>
    <x v="1867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x v="36"/>
    <x v="1869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x v="51"/>
    <x v="1870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x v="100"/>
    <x v="187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x v="43"/>
    <x v="622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x v="6"/>
    <x v="428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x v="30"/>
    <x v="188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x v="117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x v="1688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x v="10"/>
    <x v="500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x v="3"/>
    <x v="178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x v="369"/>
    <x v="117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x v="163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x v="117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x v="92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x v="3"/>
    <x v="1884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x v="15"/>
    <x v="115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x v="10"/>
    <x v="1275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x v="379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x v="371"/>
    <x v="456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x v="372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x v="117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x v="10"/>
    <x v="173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x v="23"/>
    <x v="1172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x v="369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x v="1886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x v="373"/>
    <x v="116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x v="57"/>
    <x v="117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x v="1887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x v="28"/>
    <x v="647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x v="10"/>
    <x v="1888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x v="30"/>
    <x v="1889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x v="13"/>
    <x v="42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x v="9"/>
    <x v="1891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x v="778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x v="176"/>
    <x v="655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x v="134"/>
    <x v="189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x v="1897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x v="2"/>
    <x v="1898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x v="28"/>
    <x v="190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x v="9"/>
    <x v="1902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x v="10"/>
    <x v="54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x v="1904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x v="3"/>
    <x v="1906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x v="1907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x v="1908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x v="1909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x v="49"/>
    <x v="898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x v="1911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x v="3"/>
    <x v="1912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x v="44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x v="81"/>
    <x v="1158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x v="109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x v="191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x v="1917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x v="9"/>
    <x v="142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x v="9"/>
    <x v="1918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x v="191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x v="200"/>
    <x v="1920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x v="1467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x v="28"/>
    <x v="1921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x v="115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x v="117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x v="13"/>
    <x v="117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x v="2"/>
    <x v="139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x v="10"/>
    <x v="483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x v="28"/>
    <x v="1926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x v="452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x v="1927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x v="1928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x v="117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x v="13"/>
    <x v="428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x v="764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x v="49"/>
    <x v="439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x v="434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x v="63"/>
    <x v="17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x v="30"/>
    <x v="13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x v="117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x v="1929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x v="720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x v="9"/>
    <x v="117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x v="1932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x v="1001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x v="117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x v="792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x v="101"/>
    <x v="193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x v="44"/>
    <x v="176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x v="9"/>
    <x v="1936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x v="577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x v="687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x v="62"/>
    <x v="83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x v="10"/>
    <x v="379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x v="63"/>
    <x v="117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x v="14"/>
    <x v="110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x v="1938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x v="117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x v="360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x v="379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x v="73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x v="1940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x v="369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x v="11"/>
    <x v="116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x v="377"/>
    <x v="1944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x v="369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x v="31"/>
    <x v="116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x v="1945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x v="378"/>
    <x v="1011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x v="1946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x v="1947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x v="20"/>
    <x v="152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x v="194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x v="83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x v="43"/>
    <x v="452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x v="195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x v="1952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x v="28"/>
    <x v="325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x v="1954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x v="30"/>
    <x v="651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x v="1957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x v="1958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x v="15"/>
    <x v="41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x v="1959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x v="116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x v="1961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x v="117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x v="3"/>
    <x v="173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x v="117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x v="369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x v="363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x v="898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x v="38"/>
    <x v="526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x v="668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x v="58"/>
    <x v="117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x v="117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x v="1971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x v="1972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x v="8"/>
    <x v="1973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x v="13"/>
    <x v="1975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x v="159"/>
    <x v="678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x v="10"/>
    <x v="1896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x v="9"/>
    <x v="1980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x v="10"/>
    <x v="1982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x v="382"/>
    <x v="1983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x v="297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x v="262"/>
    <x v="1985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x v="325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x v="22"/>
    <x v="198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x v="1117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x v="1988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x v="9"/>
    <x v="1989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x v="28"/>
    <x v="1141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x v="1990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x v="19"/>
    <x v="1992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x v="383"/>
    <x v="1964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x v="83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x v="39"/>
    <x v="1996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x v="1997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x v="1998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x v="6"/>
    <x v="1999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x v="20"/>
    <x v="1144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x v="2000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x v="200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x v="23"/>
    <x v="2002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x v="104"/>
    <x v="2005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x v="2008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x v="2013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x v="2017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x v="10"/>
    <x v="2018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x v="2019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x v="646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x v="28"/>
    <x v="2020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x v="2021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x v="31"/>
    <x v="2023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x v="31"/>
    <x v="2024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x v="202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x v="2026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x v="9"/>
    <x v="2027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x v="386"/>
    <x v="2028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x v="1151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x v="2029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x v="2"/>
    <x v="2033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x v="2034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x v="20"/>
    <x v="69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x v="2035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x v="73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x v="3"/>
    <x v="13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x v="116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x v="117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x v="117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x v="135"/>
    <x v="400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x v="80"/>
    <x v="117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x v="9"/>
    <x v="2038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x v="96"/>
    <x v="2039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x v="115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x v="90"/>
    <x v="204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x v="14"/>
    <x v="2042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x v="36"/>
    <x v="2044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x v="3"/>
    <x v="84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x v="308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x v="2048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x v="2049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x v="2050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x v="57"/>
    <x v="379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x v="155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x v="2054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x v="452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x v="2057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x v="393"/>
    <x v="143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x v="1699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x v="2058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x v="79"/>
    <x v="2059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x v="63"/>
    <x v="375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x v="31"/>
    <x v="115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x v="22"/>
    <x v="2061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x v="2062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x v="673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x v="3"/>
    <x v="452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x v="47"/>
    <x v="357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x v="28"/>
    <x v="116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x v="69"/>
    <x v="551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x v="396"/>
    <x v="1491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x v="15"/>
    <x v="115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x v="212"/>
    <x v="851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x v="397"/>
    <x v="375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x v="86"/>
    <x v="117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x v="3"/>
    <x v="672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x v="393"/>
    <x v="2043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x v="11"/>
    <x v="115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x v="2"/>
    <x v="2067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x v="155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x v="117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x v="2069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x v="372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x v="207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x v="31"/>
    <x v="117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x v="63"/>
    <x v="2071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x v="40"/>
    <x v="2073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x v="166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x v="8"/>
    <x v="2075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x v="2076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x v="9"/>
    <x v="2077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x v="2078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x v="23"/>
    <x v="74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x v="10"/>
    <x v="208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x v="15"/>
    <x v="2081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x v="37"/>
    <x v="2082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x v="2083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x v="2084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x v="2087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x v="2088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x v="9"/>
    <x v="2089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x v="30"/>
    <x v="2090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x v="6"/>
    <x v="209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x v="13"/>
    <x v="2092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x v="2095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x v="2096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x v="2098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x v="285"/>
    <x v="2099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x v="38"/>
    <x v="2100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x v="614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x v="2101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x v="30"/>
    <x v="444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x v="270"/>
    <x v="2102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x v="50"/>
    <x v="2103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x v="2105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x v="23"/>
    <x v="117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x v="192"/>
    <x v="118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x v="3"/>
    <x v="1301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x v="127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x v="399"/>
    <x v="1122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x v="3"/>
    <x v="1288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x v="636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x v="116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x v="379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x v="23"/>
    <x v="2111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x v="13"/>
    <x v="660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x v="37"/>
    <x v="201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x v="22"/>
    <x v="2116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x v="36"/>
    <x v="2117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x v="30"/>
    <x v="2119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x v="379"/>
    <x v="2120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x v="2121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x v="39"/>
    <x v="2123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x v="2124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x v="2127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x v="10"/>
    <x v="2128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x v="2131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x v="19"/>
    <x v="2132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x v="3"/>
    <x v="2136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x v="213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x v="183"/>
    <x v="2138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x v="2139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x v="3"/>
    <x v="2140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x v="14"/>
    <x v="2142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x v="145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x v="268"/>
    <x v="2145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x v="22"/>
    <x v="2146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x v="2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x v="2148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x v="39"/>
    <x v="2150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x v="2151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x v="215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x v="2153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x v="401"/>
    <x v="2154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x v="30"/>
    <x v="2155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x v="30"/>
    <x v="2156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x v="12"/>
    <x v="2158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x v="15"/>
    <x v="2161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x v="2162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x v="2163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x v="2166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x v="2167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x v="9"/>
    <x v="2172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x v="402"/>
    <x v="2173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x v="30"/>
    <x v="911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x v="683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x v="2179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x v="2180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x v="218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x v="62"/>
    <x v="2182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x v="9"/>
    <x v="1734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x v="33"/>
    <x v="2186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x v="2187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x v="36"/>
    <x v="2188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x v="2189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x v="2190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x v="8"/>
    <x v="611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x v="18"/>
    <x v="2191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x v="115"/>
    <x v="2192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x v="30"/>
    <x v="1676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x v="13"/>
    <x v="2193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x v="472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x v="405"/>
    <x v="2196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x v="13"/>
    <x v="2197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x v="2065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x v="30"/>
    <x v="2198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x v="2200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x v="15"/>
    <x v="2201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x v="6"/>
    <x v="2203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x v="28"/>
    <x v="2205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x v="12"/>
    <x v="44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x v="406"/>
    <x v="2208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x v="49"/>
    <x v="156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x v="2210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x v="36"/>
    <x v="2211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x v="2212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x v="9"/>
    <x v="2213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x v="959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x v="12"/>
    <x v="627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x v="176"/>
    <x v="647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x v="1494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x v="62"/>
    <x v="22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x v="2218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x v="2219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x v="607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x v="9"/>
    <x v="2221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x v="2222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x v="23"/>
    <x v="2224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x v="7"/>
    <x v="2225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x v="2229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x v="1287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x v="2230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x v="28"/>
    <x v="2231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x v="2232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x v="15"/>
    <x v="2233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x v="48"/>
    <x v="1766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x v="28"/>
    <x v="831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x v="8"/>
    <x v="2234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x v="142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x v="6"/>
    <x v="2235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x v="2236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x v="2237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x v="2238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x v="12"/>
    <x v="2243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x v="174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x v="15"/>
    <x v="2245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x v="3"/>
    <x v="2246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x v="2196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x v="2"/>
    <x v="83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x v="15"/>
    <x v="2248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x v="2249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x v="2"/>
    <x v="1622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x v="15"/>
    <x v="41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x v="49"/>
    <x v="668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x v="38"/>
    <x v="459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x v="225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x v="41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x v="3"/>
    <x v="2255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x v="2256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x v="2"/>
    <x v="225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x v="2259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x v="142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x v="9"/>
    <x v="2090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x v="48"/>
    <x v="148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x v="176"/>
    <x v="2265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x v="49"/>
    <x v="457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x v="2269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x v="192"/>
    <x v="1959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x v="15"/>
    <x v="646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x v="13"/>
    <x v="2270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x v="13"/>
    <x v="2271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x v="196"/>
    <x v="2272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x v="128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x v="30"/>
    <x v="227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x v="38"/>
    <x v="2276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x v="2277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x v="156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x v="41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x v="28"/>
    <x v="2280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x v="1158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x v="2283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x v="22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x v="2288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x v="13"/>
    <x v="2289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x v="2"/>
    <x v="2292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x v="2294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x v="2296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x v="8"/>
    <x v="2297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x v="9"/>
    <x v="168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x v="229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x v="49"/>
    <x v="672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x v="2300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x v="2302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x v="13"/>
    <x v="895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x v="43"/>
    <x v="2303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x v="857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x v="2305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x v="15"/>
    <x v="2306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x v="2308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x v="9"/>
    <x v="2309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x v="295"/>
    <x v="2310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x v="2311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x v="13"/>
    <x v="948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x v="2316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x v="402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x v="2318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x v="472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x v="13"/>
    <x v="2321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x v="17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x v="23"/>
    <x v="2323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x v="30"/>
    <x v="2324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x v="325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x v="3"/>
    <x v="2326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x v="147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x v="15"/>
    <x v="232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x v="325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x v="2329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x v="911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x v="417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x v="2330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x v="13"/>
    <x v="40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x v="13"/>
    <x v="1132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x v="23"/>
    <x v="2332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x v="2333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x v="2334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x v="2338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x v="28"/>
    <x v="1958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x v="10"/>
    <x v="2339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x v="13"/>
    <x v="2340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x v="20"/>
    <x v="2341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x v="2342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x v="62"/>
    <x v="2344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x v="30"/>
    <x v="911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x v="2347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x v="190"/>
    <x v="2307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x v="28"/>
    <x v="806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x v="30"/>
    <x v="2348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x v="2349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x v="62"/>
    <x v="2351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x v="10"/>
    <x v="2352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x v="41"/>
    <x v="2222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x v="2353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x v="1929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x v="2354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x v="28"/>
    <x v="202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x v="13"/>
    <x v="2361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x v="2362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x v="2"/>
    <x v="83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x v="9"/>
    <x v="2363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x v="173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x v="1911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x v="15"/>
    <x v="2366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x v="42"/>
    <x v="581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x v="646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x v="28"/>
    <x v="2367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x v="2259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x v="909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x v="51"/>
    <x v="2369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x v="1508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x v="48"/>
    <x v="167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x v="2370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x v="2371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x v="1132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x v="27"/>
    <x v="2372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x v="1699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x v="1644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x v="28"/>
    <x v="1666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x v="2"/>
    <x v="2373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x v="185"/>
    <x v="31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x v="2374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x v="1904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x v="131"/>
    <x v="2377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x v="134"/>
    <x v="25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x v="2379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x v="95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x v="238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x v="21"/>
    <x v="38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x v="2381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x v="895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x v="932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x v="9"/>
    <x v="2384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x v="28"/>
    <x v="2385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x v="30"/>
    <x v="142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x v="2387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x v="41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x v="117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x v="116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x v="173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x v="10"/>
    <x v="2389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x v="2390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x v="8"/>
    <x v="2391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x v="60"/>
    <x v="117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x v="179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x v="126"/>
    <x v="1168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x v="31"/>
    <x v="116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x v="493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x v="117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x v="378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x v="28"/>
    <x v="116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x v="3"/>
    <x v="517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x v="79"/>
    <x v="2392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x v="83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x v="2393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x v="13"/>
    <x v="1118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x v="2395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x v="15"/>
    <x v="17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x v="2398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x v="983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x v="38"/>
    <x v="647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x v="2403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x v="2404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x v="23"/>
    <x v="2406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x v="605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x v="119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x v="14"/>
    <x v="2407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x v="13"/>
    <x v="42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x v="2409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x v="8"/>
    <x v="2412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x v="47"/>
    <x v="241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x v="18"/>
    <x v="241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x v="9"/>
    <x v="1980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x v="504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x v="15"/>
    <x v="1122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x v="79"/>
    <x v="2417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x v="28"/>
    <x v="2343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x v="2419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x v="242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x v="2421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x v="2381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x v="2"/>
    <x v="2422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x v="15"/>
    <x v="2423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x v="1980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x v="24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x v="2426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x v="586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x v="174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x v="28"/>
    <x v="2427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x v="46"/>
    <x v="2428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x v="2"/>
    <x v="365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x v="2429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x v="990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x v="243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x v="2431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x v="2432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x v="2"/>
    <x v="1890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x v="48"/>
    <x v="2433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x v="126"/>
    <x v="2434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x v="37"/>
    <x v="2437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x v="243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x v="22"/>
    <x v="2440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x v="972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x v="16"/>
    <x v="449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x v="15"/>
    <x v="117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x v="2442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x v="325"/>
    <x v="17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x v="176"/>
    <x v="403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x v="15"/>
    <x v="795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x v="22"/>
    <x v="117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x v="173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x v="41"/>
    <x v="117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x v="117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x v="213"/>
    <x v="115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x v="0"/>
    <x v="167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x v="30"/>
    <x v="379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x v="2443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x v="2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x v="28"/>
    <x v="2445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x v="2446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x v="142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x v="131"/>
    <x v="2447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x v="15"/>
    <x v="317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x v="23"/>
    <x v="2450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x v="10"/>
    <x v="2451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x v="21"/>
    <x v="2452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x v="10"/>
    <x v="97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x v="646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x v="2453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x v="3"/>
    <x v="2454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x v="245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x v="41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x v="28"/>
    <x v="2457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x v="10"/>
    <x v="106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x v="911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x v="262"/>
    <x v="570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x v="36"/>
    <x v="2460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x v="2463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x v="574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x v="424"/>
    <x v="851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x v="15"/>
    <x v="117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x v="78"/>
    <x v="428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x v="20"/>
    <x v="115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x v="116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x v="3"/>
    <x v="2465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x v="44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x v="117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x v="14"/>
    <x v="2466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x v="15"/>
    <x v="2468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x v="49"/>
    <x v="2469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x v="2470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x v="28"/>
    <x v="247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x v="365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x v="43"/>
    <x v="357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x v="30"/>
    <x v="2477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x v="20"/>
    <x v="526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x v="2479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x v="2480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x v="213"/>
    <x v="117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x v="2484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x v="72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x v="13"/>
    <x v="2485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x v="332"/>
    <x v="654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x v="2489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x v="39"/>
    <x v="2492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x v="124"/>
    <x v="1230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x v="28"/>
    <x v="2495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x v="30"/>
    <x v="1483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x v="57"/>
    <x v="375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x v="34"/>
    <x v="2496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x v="92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x v="116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x v="13"/>
    <x v="173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x v="51"/>
    <x v="116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x v="12"/>
    <x v="117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x v="177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x v="1084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x v="13"/>
    <x v="143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x v="2345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x v="10"/>
    <x v="115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x v="426"/>
    <x v="2497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x v="15"/>
    <x v="13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x v="117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x v="117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x v="2"/>
    <x v="379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x v="117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x v="3"/>
    <x v="117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x v="1497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x v="134"/>
    <x v="92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x v="2502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x v="28"/>
    <x v="155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x v="183"/>
    <x v="575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x v="366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x v="30"/>
    <x v="2503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x v="117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x v="3"/>
    <x v="158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x v="2373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x v="358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x v="654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x v="2503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x v="6"/>
    <x v="2505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x v="36"/>
    <x v="116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x v="15"/>
    <x v="139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x v="13"/>
    <x v="117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x v="115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x v="678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x v="10"/>
    <x v="456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x v="493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x v="10"/>
    <x v="493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x v="117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x v="6"/>
    <x v="117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x v="110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x v="117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x v="2511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x v="2512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x v="139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x v="10"/>
    <x v="143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x v="38"/>
    <x v="117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x v="12"/>
    <x v="666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x v="462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x v="117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x v="430"/>
    <x v="117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x v="117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x v="117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x v="1001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x v="372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x v="577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x v="691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x v="372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x v="251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x v="28"/>
    <x v="2518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x v="1002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x v="117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x v="11"/>
    <x v="1281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x v="483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x v="2524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x v="44"/>
    <x v="118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x v="15"/>
    <x v="573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x v="117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x v="2"/>
    <x v="173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x v="2526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x v="158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x v="13"/>
    <x v="139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x v="117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x v="21"/>
    <x v="526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x v="6"/>
    <x v="115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x v="1937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x v="167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x v="2"/>
    <x v="116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x v="13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x v="139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x v="312"/>
    <x v="2529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x v="1820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x v="117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x v="117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x v="116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x v="2"/>
    <x v="119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x v="15"/>
    <x v="176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x v="792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x v="173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x v="36"/>
    <x v="366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x v="102"/>
    <x v="2530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x v="39"/>
    <x v="117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x v="117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x v="22"/>
    <x v="117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x v="402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x v="3"/>
    <x v="2534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x v="2"/>
    <x v="452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x v="911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x v="10"/>
    <x v="577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x v="3"/>
    <x v="577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x v="43"/>
    <x v="117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x v="116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x v="2536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x v="116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x v="2"/>
    <x v="117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x v="15"/>
    <x v="195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x v="483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x v="3"/>
    <x v="156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x v="441"/>
    <x v="117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x v="23"/>
    <x v="2539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x v="442"/>
    <x v="2540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x v="21"/>
    <x v="357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x v="28"/>
    <x v="78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x v="117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x v="117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x v="49"/>
    <x v="117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x v="117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x v="115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x v="779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x v="376"/>
    <x v="117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x v="1168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x v="573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x v="17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x v="655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x v="11"/>
    <x v="25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x v="96"/>
    <x v="117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x v="444"/>
    <x v="117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x v="2"/>
    <x v="254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x v="28"/>
    <x v="173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x v="762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x v="2094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x v="2404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x v="13"/>
    <x v="78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x v="1765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x v="2"/>
    <x v="117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x v="9"/>
    <x v="1077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88B22F-F11E-40D0-AB49-0F6717FE060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countASubtotal="1">
      <items count="5">
        <item x="0"/>
        <item x="2"/>
        <item x="1"/>
        <item x="3"/>
        <item t="countA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602D14-A5E5-4068-9148-084C10C7FE7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5E8061-1ED9-435A-8B8F-371C9A4CF7D5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A61D3-68F4-4AC5-BA4C-C65D1FA42869}">
  <dimension ref="A1:F14"/>
  <sheetViews>
    <sheetView workbookViewId="0">
      <selection activeCell="B19" sqref="B19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7" t="s">
        <v>8223</v>
      </c>
      <c r="B1" t="s">
        <v>8323</v>
      </c>
    </row>
    <row r="3" spans="1:6" x14ac:dyDescent="0.3">
      <c r="A3" s="7" t="s">
        <v>8321</v>
      </c>
      <c r="B3" s="7" t="s">
        <v>8322</v>
      </c>
    </row>
    <row r="4" spans="1:6" x14ac:dyDescent="0.3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3">
      <c r="A5" s="8" t="s">
        <v>8311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">
      <c r="A6" s="8" t="s">
        <v>8312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">
      <c r="A7" s="8" t="s">
        <v>8313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">
      <c r="A8" s="8" t="s">
        <v>8314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8315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">
      <c r="A10" s="8" t="s">
        <v>8316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">
      <c r="A11" s="8" t="s">
        <v>8317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">
      <c r="A12" s="8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">
      <c r="A13" s="8" t="s">
        <v>8319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">
      <c r="A14" s="8" t="s">
        <v>8320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0A338-A823-4A64-800B-3F803532DA2D}">
  <dimension ref="A1:F47"/>
  <sheetViews>
    <sheetView topLeftCell="B1" workbookViewId="0">
      <selection activeCell="H31" sqref="H31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7" max="82" width="20.44140625" bestFit="1" customWidth="1"/>
    <col min="83" max="83" width="25.21875" bestFit="1" customWidth="1"/>
    <col min="84" max="84" width="17.77734375" bestFit="1" customWidth="1"/>
  </cols>
  <sheetData>
    <row r="1" spans="1:6" x14ac:dyDescent="0.3">
      <c r="A1" s="7" t="s">
        <v>8223</v>
      </c>
      <c r="B1" t="s">
        <v>8224</v>
      </c>
    </row>
    <row r="2" spans="1:6" x14ac:dyDescent="0.3">
      <c r="A2" s="7" t="s">
        <v>8365</v>
      </c>
      <c r="B2" t="s">
        <v>8323</v>
      </c>
    </row>
    <row r="4" spans="1:6" x14ac:dyDescent="0.3">
      <c r="A4" s="7" t="s">
        <v>8321</v>
      </c>
      <c r="B4" s="7" t="s">
        <v>8322</v>
      </c>
    </row>
    <row r="5" spans="1:6" x14ac:dyDescent="0.3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3">
      <c r="A6" s="8" t="s">
        <v>8324</v>
      </c>
      <c r="B6" s="9"/>
      <c r="C6" s="9">
        <v>78</v>
      </c>
      <c r="D6" s="9"/>
      <c r="E6" s="9"/>
      <c r="F6" s="9">
        <v>78</v>
      </c>
    </row>
    <row r="7" spans="1:6" x14ac:dyDescent="0.3">
      <c r="A7" s="8" t="s">
        <v>8325</v>
      </c>
      <c r="B7" s="9"/>
      <c r="C7" s="9"/>
      <c r="D7" s="9">
        <v>16</v>
      </c>
      <c r="E7" s="9"/>
      <c r="F7" s="9">
        <v>16</v>
      </c>
    </row>
    <row r="8" spans="1:6" x14ac:dyDescent="0.3">
      <c r="A8" s="8" t="s">
        <v>8326</v>
      </c>
      <c r="B8" s="9"/>
      <c r="C8" s="9"/>
      <c r="D8" s="9">
        <v>23</v>
      </c>
      <c r="E8" s="9"/>
      <c r="F8" s="9">
        <v>23</v>
      </c>
    </row>
    <row r="9" spans="1:6" x14ac:dyDescent="0.3">
      <c r="A9" s="8" t="s">
        <v>8327</v>
      </c>
      <c r="B9" s="9"/>
      <c r="C9" s="9">
        <v>32</v>
      </c>
      <c r="D9" s="9"/>
      <c r="E9" s="9"/>
      <c r="F9" s="9">
        <v>32</v>
      </c>
    </row>
    <row r="10" spans="1:6" x14ac:dyDescent="0.3">
      <c r="A10" s="8" t="s">
        <v>8328</v>
      </c>
      <c r="B10" s="9">
        <v>33</v>
      </c>
      <c r="C10" s="9"/>
      <c r="D10" s="9"/>
      <c r="E10" s="9"/>
      <c r="F10" s="9">
        <v>33</v>
      </c>
    </row>
    <row r="11" spans="1:6" x14ac:dyDescent="0.3">
      <c r="A11" s="8" t="s">
        <v>8329</v>
      </c>
      <c r="B11" s="9">
        <v>164</v>
      </c>
      <c r="C11" s="9"/>
      <c r="D11" s="9"/>
      <c r="E11" s="9"/>
      <c r="F11" s="9">
        <v>164</v>
      </c>
    </row>
    <row r="12" spans="1:6" x14ac:dyDescent="0.3">
      <c r="A12" s="8" t="s">
        <v>8330</v>
      </c>
      <c r="B12" s="9"/>
      <c r="C12" s="9">
        <v>52</v>
      </c>
      <c r="D12" s="9"/>
      <c r="E12" s="9"/>
      <c r="F12" s="9">
        <v>52</v>
      </c>
    </row>
    <row r="13" spans="1:6" x14ac:dyDescent="0.3">
      <c r="A13" s="8" t="s">
        <v>8331</v>
      </c>
      <c r="B13" s="9">
        <v>30</v>
      </c>
      <c r="C13" s="9"/>
      <c r="D13" s="9"/>
      <c r="E13" s="9"/>
      <c r="F13" s="9">
        <v>30</v>
      </c>
    </row>
    <row r="14" spans="1:6" x14ac:dyDescent="0.3">
      <c r="A14" s="8" t="s">
        <v>8332</v>
      </c>
      <c r="B14" s="9"/>
      <c r="C14" s="9">
        <v>37</v>
      </c>
      <c r="D14" s="9"/>
      <c r="E14" s="9">
        <v>17</v>
      </c>
      <c r="F14" s="9">
        <v>54</v>
      </c>
    </row>
    <row r="15" spans="1:6" x14ac:dyDescent="0.3">
      <c r="A15" s="8" t="s">
        <v>8333</v>
      </c>
      <c r="B15" s="9"/>
      <c r="C15" s="9">
        <v>34</v>
      </c>
      <c r="D15" s="9"/>
      <c r="E15" s="9"/>
      <c r="F15" s="9">
        <v>34</v>
      </c>
    </row>
    <row r="16" spans="1:6" x14ac:dyDescent="0.3">
      <c r="A16" s="8" t="s">
        <v>8334</v>
      </c>
      <c r="B16" s="9"/>
      <c r="C16" s="9">
        <v>101</v>
      </c>
      <c r="D16" s="9">
        <v>15</v>
      </c>
      <c r="E16" s="9"/>
      <c r="F16" s="9">
        <v>116</v>
      </c>
    </row>
    <row r="17" spans="1:6" x14ac:dyDescent="0.3">
      <c r="A17" s="8" t="s">
        <v>8335</v>
      </c>
      <c r="B17" s="9"/>
      <c r="C17" s="9">
        <v>13</v>
      </c>
      <c r="D17" s="9"/>
      <c r="E17" s="9"/>
      <c r="F17" s="9">
        <v>13</v>
      </c>
    </row>
    <row r="18" spans="1:6" x14ac:dyDescent="0.3">
      <c r="A18" s="8" t="s">
        <v>8336</v>
      </c>
      <c r="B18" s="9">
        <v>103</v>
      </c>
      <c r="C18" s="9"/>
      <c r="D18" s="9"/>
      <c r="E18" s="9"/>
      <c r="F18" s="9">
        <v>103</v>
      </c>
    </row>
    <row r="19" spans="1:6" x14ac:dyDescent="0.3">
      <c r="A19" s="8" t="s">
        <v>8337</v>
      </c>
      <c r="B19" s="9">
        <v>138</v>
      </c>
      <c r="C19" s="9">
        <v>20</v>
      </c>
      <c r="D19" s="9"/>
      <c r="E19" s="9"/>
      <c r="F19" s="9">
        <v>158</v>
      </c>
    </row>
    <row r="20" spans="1:6" x14ac:dyDescent="0.3">
      <c r="A20" s="8" t="s">
        <v>8338</v>
      </c>
      <c r="B20" s="9"/>
      <c r="C20" s="9">
        <v>53</v>
      </c>
      <c r="D20" s="9"/>
      <c r="E20" s="9"/>
      <c r="F20" s="9">
        <v>53</v>
      </c>
    </row>
    <row r="21" spans="1:6" x14ac:dyDescent="0.3">
      <c r="A21" s="8" t="s">
        <v>8339</v>
      </c>
      <c r="B21" s="9">
        <v>7</v>
      </c>
      <c r="C21" s="9">
        <v>7</v>
      </c>
      <c r="D21" s="9"/>
      <c r="E21" s="9"/>
      <c r="F21" s="9">
        <v>14</v>
      </c>
    </row>
    <row r="22" spans="1:6" x14ac:dyDescent="0.3">
      <c r="A22" s="8" t="s">
        <v>8340</v>
      </c>
      <c r="B22" s="9">
        <v>14</v>
      </c>
      <c r="C22" s="9"/>
      <c r="D22" s="9"/>
      <c r="E22" s="9"/>
      <c r="F22" s="9">
        <v>14</v>
      </c>
    </row>
    <row r="23" spans="1:6" x14ac:dyDescent="0.3">
      <c r="A23" s="8" t="s">
        <v>8341</v>
      </c>
      <c r="B23" s="9"/>
      <c r="C23" s="9">
        <v>23</v>
      </c>
      <c r="D23" s="9"/>
      <c r="E23" s="9"/>
      <c r="F23" s="9">
        <v>23</v>
      </c>
    </row>
    <row r="24" spans="1:6" x14ac:dyDescent="0.3">
      <c r="A24" s="8" t="s">
        <v>8342</v>
      </c>
      <c r="B24" s="9">
        <v>45</v>
      </c>
      <c r="C24" s="9">
        <v>40</v>
      </c>
      <c r="D24" s="9">
        <v>11</v>
      </c>
      <c r="E24" s="9"/>
      <c r="F24" s="9">
        <v>96</v>
      </c>
    </row>
    <row r="25" spans="1:6" x14ac:dyDescent="0.3">
      <c r="A25" s="8" t="s">
        <v>8343</v>
      </c>
      <c r="B25" s="9"/>
      <c r="C25" s="9">
        <v>14</v>
      </c>
      <c r="D25" s="9"/>
      <c r="E25" s="9"/>
      <c r="F25" s="9">
        <v>14</v>
      </c>
    </row>
    <row r="26" spans="1:6" x14ac:dyDescent="0.3">
      <c r="A26" s="8" t="s">
        <v>8344</v>
      </c>
      <c r="B26" s="9">
        <v>49</v>
      </c>
      <c r="C26" s="9"/>
      <c r="D26" s="9"/>
      <c r="E26" s="9"/>
      <c r="F26" s="9">
        <v>49</v>
      </c>
    </row>
    <row r="27" spans="1:6" x14ac:dyDescent="0.3">
      <c r="A27" s="8" t="s">
        <v>8345</v>
      </c>
      <c r="B27" s="9"/>
      <c r="C27" s="9">
        <v>11</v>
      </c>
      <c r="D27" s="9"/>
      <c r="E27" s="9"/>
      <c r="F27" s="9">
        <v>11</v>
      </c>
    </row>
    <row r="28" spans="1:6" x14ac:dyDescent="0.3">
      <c r="A28" s="8" t="s">
        <v>8346</v>
      </c>
      <c r="B28" s="9">
        <v>62</v>
      </c>
      <c r="C28" s="9">
        <v>34</v>
      </c>
      <c r="D28" s="9"/>
      <c r="E28" s="9"/>
      <c r="F28" s="9">
        <v>96</v>
      </c>
    </row>
    <row r="29" spans="1:6" x14ac:dyDescent="0.3">
      <c r="A29" s="8" t="s">
        <v>8347</v>
      </c>
      <c r="B29" s="9"/>
      <c r="C29" s="9">
        <v>13</v>
      </c>
      <c r="D29" s="9"/>
      <c r="E29" s="9"/>
      <c r="F29" s="9">
        <v>13</v>
      </c>
    </row>
    <row r="30" spans="1:6" x14ac:dyDescent="0.3">
      <c r="A30" s="8" t="s">
        <v>8348</v>
      </c>
      <c r="B30" s="9">
        <v>412</v>
      </c>
      <c r="C30" s="9">
        <v>250</v>
      </c>
      <c r="D30" s="9"/>
      <c r="E30" s="9">
        <v>9</v>
      </c>
      <c r="F30" s="9">
        <v>671</v>
      </c>
    </row>
    <row r="31" spans="1:6" x14ac:dyDescent="0.3">
      <c r="A31" s="8" t="s">
        <v>8349</v>
      </c>
      <c r="B31" s="9">
        <v>35</v>
      </c>
      <c r="C31" s="9"/>
      <c r="D31" s="9"/>
      <c r="E31" s="9"/>
      <c r="F31" s="9">
        <v>35</v>
      </c>
    </row>
    <row r="32" spans="1:6" x14ac:dyDescent="0.3">
      <c r="A32" s="8" t="s">
        <v>8350</v>
      </c>
      <c r="B32" s="9">
        <v>20</v>
      </c>
      <c r="C32" s="9"/>
      <c r="D32" s="9"/>
      <c r="E32" s="9"/>
      <c r="F32" s="9">
        <v>20</v>
      </c>
    </row>
    <row r="33" spans="1:6" x14ac:dyDescent="0.3">
      <c r="A33" s="8" t="s">
        <v>8351</v>
      </c>
      <c r="B33" s="9"/>
      <c r="C33" s="9">
        <v>14</v>
      </c>
      <c r="D33" s="9"/>
      <c r="E33" s="9"/>
      <c r="F33" s="9">
        <v>14</v>
      </c>
    </row>
    <row r="34" spans="1:6" x14ac:dyDescent="0.3">
      <c r="A34" s="8" t="s">
        <v>8352</v>
      </c>
      <c r="B34" s="9">
        <v>240</v>
      </c>
      <c r="C34" s="9"/>
      <c r="D34" s="9"/>
      <c r="E34" s="9"/>
      <c r="F34" s="9">
        <v>240</v>
      </c>
    </row>
    <row r="35" spans="1:6" x14ac:dyDescent="0.3">
      <c r="A35" s="8" t="s">
        <v>8353</v>
      </c>
      <c r="B35" s="9"/>
      <c r="C35" s="9"/>
      <c r="D35" s="9">
        <v>31</v>
      </c>
      <c r="E35" s="9"/>
      <c r="F35" s="9">
        <v>31</v>
      </c>
    </row>
    <row r="36" spans="1:6" x14ac:dyDescent="0.3">
      <c r="A36" s="8" t="s">
        <v>8354</v>
      </c>
      <c r="B36" s="9">
        <v>48</v>
      </c>
      <c r="C36" s="9"/>
      <c r="D36" s="9"/>
      <c r="E36" s="9"/>
      <c r="F36" s="9">
        <v>48</v>
      </c>
    </row>
    <row r="37" spans="1:6" x14ac:dyDescent="0.3">
      <c r="A37" s="8" t="s">
        <v>8355</v>
      </c>
      <c r="B37" s="9">
        <v>34</v>
      </c>
      <c r="C37" s="9"/>
      <c r="D37" s="9"/>
      <c r="E37" s="9">
        <v>4</v>
      </c>
      <c r="F37" s="9">
        <v>38</v>
      </c>
    </row>
    <row r="38" spans="1:6" x14ac:dyDescent="0.3">
      <c r="A38" s="8" t="s">
        <v>8356</v>
      </c>
      <c r="B38" s="9">
        <v>31</v>
      </c>
      <c r="C38" s="9">
        <v>1</v>
      </c>
      <c r="D38" s="9">
        <v>15</v>
      </c>
      <c r="E38" s="9"/>
      <c r="F38" s="9">
        <v>47</v>
      </c>
    </row>
    <row r="39" spans="1:6" x14ac:dyDescent="0.3">
      <c r="A39" s="8" t="s">
        <v>8357</v>
      </c>
      <c r="B39" s="9">
        <v>68</v>
      </c>
      <c r="C39" s="9">
        <v>59</v>
      </c>
      <c r="D39" s="9">
        <v>15</v>
      </c>
      <c r="E39" s="9">
        <v>3</v>
      </c>
      <c r="F39" s="9">
        <v>145</v>
      </c>
    </row>
    <row r="40" spans="1:6" x14ac:dyDescent="0.3">
      <c r="A40" s="8" t="s">
        <v>8358</v>
      </c>
      <c r="B40" s="9">
        <v>52</v>
      </c>
      <c r="C40" s="9"/>
      <c r="D40" s="9"/>
      <c r="E40" s="9"/>
      <c r="F40" s="9">
        <v>52</v>
      </c>
    </row>
    <row r="41" spans="1:6" x14ac:dyDescent="0.3">
      <c r="A41" s="8" t="s">
        <v>8359</v>
      </c>
      <c r="B41" s="9">
        <v>49</v>
      </c>
      <c r="C41" s="9"/>
      <c r="D41" s="9"/>
      <c r="E41" s="9"/>
      <c r="F41" s="9">
        <v>49</v>
      </c>
    </row>
    <row r="42" spans="1:6" x14ac:dyDescent="0.3">
      <c r="A42" s="8" t="s">
        <v>8360</v>
      </c>
      <c r="B42" s="9"/>
      <c r="C42" s="9">
        <v>21</v>
      </c>
      <c r="D42" s="9">
        <v>6</v>
      </c>
      <c r="E42" s="9"/>
      <c r="F42" s="9">
        <v>27</v>
      </c>
    </row>
    <row r="43" spans="1:6" x14ac:dyDescent="0.3">
      <c r="A43" s="8" t="s">
        <v>8361</v>
      </c>
      <c r="B43" s="9"/>
      <c r="C43" s="9">
        <v>73</v>
      </c>
      <c r="D43" s="9"/>
      <c r="E43" s="9"/>
      <c r="F43" s="9">
        <v>73</v>
      </c>
    </row>
    <row r="44" spans="1:6" x14ac:dyDescent="0.3">
      <c r="A44" s="8" t="s">
        <v>8362</v>
      </c>
      <c r="B44" s="9">
        <v>17</v>
      </c>
      <c r="C44" s="9">
        <v>81</v>
      </c>
      <c r="D44" s="9">
        <v>47</v>
      </c>
      <c r="E44" s="9"/>
      <c r="F44" s="9">
        <v>145</v>
      </c>
    </row>
    <row r="45" spans="1:6" x14ac:dyDescent="0.3">
      <c r="A45" s="8" t="s">
        <v>8363</v>
      </c>
      <c r="B45" s="9"/>
      <c r="C45" s="9">
        <v>36</v>
      </c>
      <c r="D45" s="9">
        <v>59</v>
      </c>
      <c r="E45" s="9"/>
      <c r="F45" s="9">
        <v>95</v>
      </c>
    </row>
    <row r="46" spans="1:6" x14ac:dyDescent="0.3">
      <c r="A46" s="8" t="s">
        <v>8364</v>
      </c>
      <c r="B46" s="9"/>
      <c r="C46" s="9"/>
      <c r="D46" s="9">
        <v>19</v>
      </c>
      <c r="E46" s="9"/>
      <c r="F46" s="9">
        <v>19</v>
      </c>
    </row>
    <row r="47" spans="1:6" x14ac:dyDescent="0.3">
      <c r="A47" s="8" t="s">
        <v>8320</v>
      </c>
      <c r="B47" s="9">
        <v>1651</v>
      </c>
      <c r="C47" s="9">
        <v>1097</v>
      </c>
      <c r="D47" s="9">
        <v>257</v>
      </c>
      <c r="E47" s="9">
        <v>33</v>
      </c>
      <c r="F47" s="9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54131-9EB9-40DC-98F1-21DA9B9847C4}">
  <dimension ref="A1:E18"/>
  <sheetViews>
    <sheetView topLeftCell="A4" workbookViewId="0">
      <selection activeCell="E23" sqref="E23"/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7" t="s">
        <v>8365</v>
      </c>
      <c r="B1" t="s">
        <v>8323</v>
      </c>
    </row>
    <row r="2" spans="1:5" x14ac:dyDescent="0.3">
      <c r="A2" s="7" t="s">
        <v>8380</v>
      </c>
      <c r="B2" t="s">
        <v>8323</v>
      </c>
    </row>
    <row r="4" spans="1:5" x14ac:dyDescent="0.3">
      <c r="A4" s="7" t="s">
        <v>8321</v>
      </c>
      <c r="B4" s="7" t="s">
        <v>8322</v>
      </c>
    </row>
    <row r="5" spans="1:5" x14ac:dyDescent="0.3">
      <c r="A5" s="7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3">
      <c r="A6" s="11" t="s">
        <v>8374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3">
      <c r="A7" s="11" t="s">
        <v>8375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">
      <c r="A8" s="11" t="s">
        <v>8376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3">
      <c r="A9" s="11" t="s">
        <v>8377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3">
      <c r="A10" s="11" t="s">
        <v>8368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3">
      <c r="A11" s="11" t="s">
        <v>8378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3">
      <c r="A12" s="11" t="s">
        <v>8369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3">
      <c r="A13" s="11" t="s">
        <v>8370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3">
      <c r="A14" s="11" t="s">
        <v>8371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3">
      <c r="A15" s="11" t="s">
        <v>8372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3">
      <c r="A16" s="11" t="s">
        <v>8373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3">
      <c r="A17" s="11" t="s">
        <v>8379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3">
      <c r="A18" s="11" t="s">
        <v>8320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D1" zoomScale="55" zoomScaleNormal="55" workbookViewId="0">
      <selection activeCell="S2" sqref="S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109375" bestFit="1" customWidth="1"/>
    <col min="16" max="16" width="22.109375" bestFit="1" customWidth="1"/>
    <col min="17" max="17" width="11.77734375" bestFit="1" customWidth="1"/>
    <col min="18" max="18" width="17.6640625" bestFit="1" customWidth="1"/>
    <col min="19" max="19" width="30.21875" bestFit="1" customWidth="1"/>
    <col min="20" max="20" width="28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$E2/$D2</f>
        <v>1.3685882352941177</v>
      </c>
      <c r="P2" s="6">
        <f>$E2/$L2</f>
        <v>63.917582417582416</v>
      </c>
      <c r="Q2" t="str">
        <f>LEFT(N2,SEARCH("/",N2,1)-1)</f>
        <v>film &amp; video</v>
      </c>
      <c r="R2" t="str">
        <f>RIGHT(N2,LEN(N2) - SEARCH("/",N2,1))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$E3/$D3</f>
        <v>1.4260827250608272</v>
      </c>
      <c r="P3" s="6">
        <f t="shared" ref="P3:P66" si="1">$E3/$L3</f>
        <v>185.48101265822785</v>
      </c>
      <c r="Q3" t="str">
        <f t="shared" ref="Q3:Q66" si="2">LEFT(N3,SEARCH("/",N3,1)-1)</f>
        <v>film &amp; video</v>
      </c>
      <c r="R3" t="str">
        <f t="shared" ref="R3:R66" si="3">RIGHT(N3,LEN(N3) - SEARCH("/",N3,1))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$E67/$D67</f>
        <v>1.0752857142857142</v>
      </c>
      <c r="P67" s="6">
        <f t="shared" ref="P67:P130" si="7">$E67/$L67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 - SEARCH("/",N67,1))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$E131/$D131</f>
        <v>0</v>
      </c>
      <c r="P131" s="6" t="e">
        <f t="shared" ref="P131:P194" si="13">$E131/$L131</f>
        <v>#DIV/0!</v>
      </c>
      <c r="Q131" t="str">
        <f t="shared" ref="Q131:Q194" si="14">LEFT(N131,SEARCH("/",N131,1)-1)</f>
        <v>film &amp; video</v>
      </c>
      <c r="R131" t="str">
        <f t="shared" ref="R131:R194" si="15">RIGHT(N131,LEN(N131) - SEARCH("/",N131,1))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$E195/$D195</f>
        <v>0</v>
      </c>
      <c r="P195" s="6" t="e">
        <f t="shared" ref="P195:P258" si="19">$E195/$L195</f>
        <v>#DIV/0!</v>
      </c>
      <c r="Q195" t="str">
        <f t="shared" ref="Q195:Q258" si="20">LEFT(N195,SEARCH("/",N195,1)-1)</f>
        <v>film &amp; video</v>
      </c>
      <c r="R195" t="str">
        <f t="shared" ref="R195:R258" si="21">RIGHT(N195,LEN(N195) - SEARCH("/",N195,1))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$E259/$D259</f>
        <v>1.0672648571428571</v>
      </c>
      <c r="P259" s="6">
        <f t="shared" ref="P259:P322" si="25">$E259/$L259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 - SEARCH("/",N259,1))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$E323/$D323</f>
        <v>1.0266285714285714</v>
      </c>
      <c r="P323" s="6">
        <f t="shared" ref="P323:P386" si="31">$E323/$L323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 - SEARCH("/",N323,1))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$E387/$D387</f>
        <v>1.05982</v>
      </c>
      <c r="P387" s="6">
        <f t="shared" ref="P387:P450" si="37">$E387/$L387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 - SEARCH("/",N387,1))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$E451/$D451</f>
        <v>2.2499999999999999E-2</v>
      </c>
      <c r="P451" s="6">
        <f t="shared" ref="P451:P514" si="43">$E451/$L451</f>
        <v>9</v>
      </c>
      <c r="Q451" t="str">
        <f t="shared" ref="Q451:Q514" si="44">LEFT(N451,SEARCH("/",N451,1)-1)</f>
        <v>film &amp; video</v>
      </c>
      <c r="R451" t="str">
        <f t="shared" ref="R451:R514" si="45">RIGHT(N451,LEN(N451) - SEARCH("/",N451,1))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$E515/$D515</f>
        <v>0.13924</v>
      </c>
      <c r="P515" s="6">
        <f t="shared" ref="P515:P578" si="49">$E515/$L515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 - SEARCH("/",N515,1))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$E579/$D579</f>
        <v>2E-3</v>
      </c>
      <c r="P579" s="6">
        <f t="shared" ref="P579:P642" si="55">$E579/$L579</f>
        <v>10</v>
      </c>
      <c r="Q579" t="str">
        <f t="shared" ref="Q579:Q642" si="56">LEFT(N579,SEARCH("/",N579,1)-1)</f>
        <v>technology</v>
      </c>
      <c r="R579" t="str">
        <f t="shared" ref="R579:R642" si="57">RIGHT(N579,LEN(N579) - SEARCH("/",N579,1))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$E643/$D643</f>
        <v>1.1916249999999999</v>
      </c>
      <c r="P643" s="6">
        <f t="shared" ref="P643:P706" si="61">$E643/$L643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 - SEARCH("/",N643,1))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$E707/$D707</f>
        <v>9.7699999999999992E-3</v>
      </c>
      <c r="P707" s="6">
        <f t="shared" ref="P707:P770" si="67">$E707/$L707</f>
        <v>195.4</v>
      </c>
      <c r="Q707" t="str">
        <f t="shared" ref="Q707:Q770" si="68">LEFT(N707,SEARCH("/",N707,1)-1)</f>
        <v>technology</v>
      </c>
      <c r="R707" t="str">
        <f t="shared" ref="R707:R770" si="69">RIGHT(N707,LEN(N707) - SEARCH("/",N707,1))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$E771/$D771</f>
        <v>0.41399999999999998</v>
      </c>
      <c r="P771" s="6">
        <f t="shared" ref="P771:P834" si="73">$E771/$L771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 - SEARCH("/",N771,1))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$E835/$D835</f>
        <v>1.0166666666666666</v>
      </c>
      <c r="P835" s="6">
        <f t="shared" ref="P835:P898" si="79">$E835/$L835</f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 - SEARCH("/",N835,1))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$E899/$D899</f>
        <v>0</v>
      </c>
      <c r="P899" s="6" t="e">
        <f t="shared" ref="P899:P962" si="85">$E899/$L899</f>
        <v>#DIV/0!</v>
      </c>
      <c r="Q899" t="str">
        <f t="shared" ref="Q899:Q962" si="86">LEFT(N899,SEARCH("/",N899,1)-1)</f>
        <v>music</v>
      </c>
      <c r="R899" t="str">
        <f t="shared" ref="R899:R962" si="87">RIGHT(N899,LEN(N899) - SEARCH("/",N899,1))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$E963/$D963</f>
        <v>0.42188421052631581</v>
      </c>
      <c r="P963" s="6">
        <f t="shared" ref="P963:P1026" si="91">$E963/$L963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 - SEARCH("/",N963,1))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$E1027/$D1027</f>
        <v>1.099283142857143</v>
      </c>
      <c r="P1027" s="6">
        <f t="shared" ref="P1027:P1090" si="97">$E1027/$L1027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 - SEARCH("/",N1027,1))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$E1091/$D1091</f>
        <v>7.8266666666666665E-2</v>
      </c>
      <c r="P1091" s="6">
        <f t="shared" ref="P1091:P1154" si="103">$E1091/$L1091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 - SEARCH("/",N1091,1))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$E1155/$D1155</f>
        <v>6.2500000000000003E-3</v>
      </c>
      <c r="P1155" s="6">
        <f t="shared" ref="P1155:P1218" si="109">$E1155/$L1155</f>
        <v>50</v>
      </c>
      <c r="Q1155" t="str">
        <f t="shared" ref="Q1155:Q1218" si="110">LEFT(N1155,SEARCH("/",N1155,1)-1)</f>
        <v>food</v>
      </c>
      <c r="R1155" t="str">
        <f t="shared" ref="R1155:R1218" si="111">RIGHT(N1155,LEN(N1155) - SEARCH("/",N1155,1))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$E1219/$D1219</f>
        <v>1.026</v>
      </c>
      <c r="P1219" s="6">
        <f t="shared" ref="P1219:P1282" si="115">$E1219/$L1219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 - SEARCH("/",N1219,1))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$E1283/$D1283</f>
        <v>1.1071428571428572</v>
      </c>
      <c r="P1283" s="6">
        <f t="shared" ref="P1283:P1346" si="121">$E1283/$L1283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 - SEARCH("/",N1283,1))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$E1347/$D1347</f>
        <v>1.25</v>
      </c>
      <c r="P1347" s="6">
        <f t="shared" ref="P1347:P1410" si="127">$E1347/$L1347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 - SEARCH("/",N1347,1))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$E1411/$D1411</f>
        <v>0</v>
      </c>
      <c r="P1411" s="6" t="e">
        <f t="shared" ref="P1411:P1474" si="133">$E1411/$L1411</f>
        <v>#DIV/0!</v>
      </c>
      <c r="Q1411" t="str">
        <f t="shared" ref="Q1411:Q1474" si="134">LEFT(N1411,SEARCH("/",N1411,1)-1)</f>
        <v>publishing</v>
      </c>
      <c r="R1411" t="str">
        <f t="shared" ref="R1411:R1474" si="135">RIGHT(N1411,LEN(N1411) - SEARCH("/",N1411,1))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$E1475/$D1475</f>
        <v>1.20516</v>
      </c>
      <c r="P1475" s="6">
        <f t="shared" ref="P1475:P1538" si="139">$E1475/$L1475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 - SEARCH("/",N1475,1))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$E1539/$D1539</f>
        <v>1.7989999999999999</v>
      </c>
      <c r="P1539" s="6">
        <f t="shared" ref="P1539:P1602" si="145">$E1539/$L1539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 - SEARCH("/",N1539,1))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$E1603/$D1603</f>
        <v>1.082492</v>
      </c>
      <c r="P1603" s="6">
        <f t="shared" ref="P1603:P1666" si="151">$E1603/$L1603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 - SEARCH("/",N1603,1))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$E1667/$D1667</f>
        <v>1.1945714285714286</v>
      </c>
      <c r="P1667" s="6">
        <f t="shared" ref="P1667:P1730" si="157">$E1667/$L1667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 - SEARCH("/",N1667,1))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$E1731/$D1731</f>
        <v>0</v>
      </c>
      <c r="P1731" s="6" t="e">
        <f t="shared" ref="P1731:P1794" si="163">$E1731/$L1731</f>
        <v>#DIV/0!</v>
      </c>
      <c r="Q1731" t="str">
        <f t="shared" ref="Q1731:Q1794" si="164">LEFT(N1731,SEARCH("/",N1731,1)-1)</f>
        <v>music</v>
      </c>
      <c r="R1731" t="str">
        <f t="shared" ref="R1731:R1794" si="165">RIGHT(N1731,LEN(N1731) - SEARCH("/",N1731,1))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$E1795/$D1795</f>
        <v>1.3333333333333334E-2</v>
      </c>
      <c r="P1795" s="6">
        <f t="shared" ref="P1795:P1858" si="169">$E1795/$L1795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 - SEARCH("/",N1795,1))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$E1859/$D1859</f>
        <v>1</v>
      </c>
      <c r="P1859" s="6">
        <f t="shared" ref="P1859:P1922" si="175">$E1859/$L1859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 - SEARCH("/",N1859,1))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$E1923/$D1923</f>
        <v>1.3680000000000001</v>
      </c>
      <c r="P1923" s="6">
        <f t="shared" ref="P1923:P1986" si="181">$E1923/$L1923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 - SEARCH("/",N1923,1))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$E1987/$D1987</f>
        <v>3.1875000000000001E-2</v>
      </c>
      <c r="P1987" s="6">
        <f t="shared" ref="P1987:P2050" si="187">$E1987/$L1987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 - SEARCH("/",N1987,1))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$E2051/$D2051</f>
        <v>1.2019070000000001</v>
      </c>
      <c r="P2051" s="6">
        <f t="shared" ref="P2051:P2114" si="193">$E2051/$L2051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 - SEARCH("/",N2051,1))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$E2115/$D2115</f>
        <v>1.0485714285714285</v>
      </c>
      <c r="P2115" s="6">
        <f t="shared" ref="P2115:P2178" si="199">$E2115/$L2115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 - SEARCH("/",N2115,1))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$E2179/$D2179</f>
        <v>1.0012000000000001</v>
      </c>
      <c r="P2179" s="6">
        <f t="shared" ref="P2179:P2242" si="205">$E2179/$L2179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 - SEARCH("/",N2179,1))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$E2243/$D2243</f>
        <v>8.0640000000000001</v>
      </c>
      <c r="P2243" s="6">
        <f t="shared" ref="P2243:P2306" si="211">$E2243/$L2243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 - SEARCH("/",N2243,1))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$E2307/$D2307</f>
        <v>1.0122777777777778</v>
      </c>
      <c r="P2307" s="6">
        <f t="shared" ref="P2307:P2370" si="217">$E2307/$L2307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 - SEARCH("/",N2307,1))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$E2371/$D2371</f>
        <v>0</v>
      </c>
      <c r="P2371" s="6" t="e">
        <f t="shared" ref="P2371:P2434" si="223">$E2371/$L2371</f>
        <v>#DIV/0!</v>
      </c>
      <c r="Q2371" t="str">
        <f t="shared" ref="Q2371:Q2434" si="224">LEFT(N2371,SEARCH("/",N2371,1)-1)</f>
        <v>technology</v>
      </c>
      <c r="R2371" t="str">
        <f t="shared" ref="R2371:R2434" si="225">RIGHT(N2371,LEN(N2371) - SEARCH("/",N2371,1))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$E2435/$D2435</f>
        <v>0</v>
      </c>
      <c r="P2435" s="6" t="e">
        <f t="shared" ref="P2435:P2498" si="229">$E2435/$L2435</f>
        <v>#DIV/0!</v>
      </c>
      <c r="Q2435" t="str">
        <f t="shared" ref="Q2435:Q2498" si="230">LEFT(N2435,SEARCH("/",N2435,1)-1)</f>
        <v>food</v>
      </c>
      <c r="R2435" t="str">
        <f t="shared" ref="R2435:R2498" si="231">RIGHT(N2435,LEN(N2435) - SEARCH("/",N2435,1))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$E2499/$D2499</f>
        <v>1.127715</v>
      </c>
      <c r="P2499" s="6">
        <f t="shared" ref="P2499:P2562" si="235">$E2499/$L2499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 - SEARCH("/",N2499,1))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$E2563/$D2563</f>
        <v>0</v>
      </c>
      <c r="P2563" s="6" t="e">
        <f t="shared" ref="P2563:P2626" si="241">$E2563/$L2563</f>
        <v>#DIV/0!</v>
      </c>
      <c r="Q2563" t="str">
        <f t="shared" ref="Q2563:Q2626" si="242">LEFT(N2563,SEARCH("/",N2563,1)-1)</f>
        <v>food</v>
      </c>
      <c r="R2563" t="str">
        <f t="shared" ref="R2563:R2626" si="243">RIGHT(N2563,LEN(N2563) - SEARCH("/",N2563,1))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$E2627/$D2627</f>
        <v>9.56</v>
      </c>
      <c r="P2627" s="6">
        <f t="shared" ref="P2627:P2690" si="247">$E2627/$L2627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 - SEARCH("/",N2627,1))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$E2691/$D2691</f>
        <v>2.8571428571428571E-5</v>
      </c>
      <c r="P2691" s="6">
        <f t="shared" ref="P2691:P2754" si="253">$E2691/$L2691</f>
        <v>1</v>
      </c>
      <c r="Q2691" t="str">
        <f t="shared" ref="Q2691:Q2754" si="254">LEFT(N2691,SEARCH("/",N2691,1)-1)</f>
        <v>food</v>
      </c>
      <c r="R2691" t="str">
        <f t="shared" ref="R2691:R2754" si="255">RIGHT(N2691,LEN(N2691) - SEARCH("/",N2691,1))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$E2755/$D2755</f>
        <v>0.19</v>
      </c>
      <c r="P2755" s="6">
        <f t="shared" ref="P2755:P2818" si="259">$E2755/$L2755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 - SEARCH("/",N2755,1))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$E2819/$D2819</f>
        <v>1.3</v>
      </c>
      <c r="P2819" s="6">
        <f t="shared" ref="P2819:P2882" si="265">$E2819/$L2819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 - SEARCH("/",N2819,1))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$E2883/$D2883</f>
        <v>0</v>
      </c>
      <c r="P2883" s="6" t="e">
        <f t="shared" ref="P2883:P2946" si="271">$E2883/$L2883</f>
        <v>#DIV/0!</v>
      </c>
      <c r="Q2883" t="str">
        <f t="shared" ref="Q2883:Q2946" si="272">LEFT(N2883,SEARCH("/",N2883,1)-1)</f>
        <v>theater</v>
      </c>
      <c r="R2883" t="str">
        <f t="shared" ref="R2883:R2946" si="273">RIGHT(N2883,LEN(N2883) - SEARCH("/",N2883,1))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$E2947/$D2947</f>
        <v>0</v>
      </c>
      <c r="P2947" s="6" t="e">
        <f t="shared" ref="P2947:P3010" si="277">$E2947/$L2947</f>
        <v>#DIV/0!</v>
      </c>
      <c r="Q2947" t="str">
        <f t="shared" ref="Q2947:Q3010" si="278">LEFT(N2947,SEARCH("/",N2947,1)-1)</f>
        <v>theater</v>
      </c>
      <c r="R2947" t="str">
        <f t="shared" ref="R2947:R3010" si="279">RIGHT(N2947,LEN(N2947) - SEARCH("/",N2947,1))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$E3011/$D3011</f>
        <v>1.19756</v>
      </c>
      <c r="P3011" s="6">
        <f t="shared" ref="P3011:P3074" si="283">$E3011/$L3011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 - SEARCH("/",N3011,1))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$E3075/$D3075</f>
        <v>2.3035714285714285E-4</v>
      </c>
      <c r="P3075" s="6">
        <f t="shared" ref="P3075:P3138" si="289">$E3075/$L3075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 - SEARCH("/",N3075,1))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$E3139/$D3139</f>
        <v>3.3333333333333333E-2</v>
      </c>
      <c r="P3139" s="6">
        <f t="shared" ref="P3139:P3202" si="295">$E3139/$L3139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 - SEARCH("/",N3139,1))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$E3203/$D3203</f>
        <v>1.2500000000000001E-2</v>
      </c>
      <c r="P3203" s="6">
        <f t="shared" ref="P3203:P3266" si="301">$E3203/$L3203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 - SEARCH("/",N3203,1))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$E3267/$D3267</f>
        <v>1.64</v>
      </c>
      <c r="P3267" s="6">
        <f t="shared" ref="P3267:P3330" si="307">$E3267/$L3267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RIGHT(N3267,LEN(N3267) - SEARCH("/",N3267,1))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$E3331/$D3331</f>
        <v>1.1679999999999999</v>
      </c>
      <c r="P3331" s="6">
        <f t="shared" ref="P3331:P3394" si="313">$E3331/$L3331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RIGHT(N3331,LEN(N3331) - SEARCH("/",N3331,1))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$E3395/$D3395</f>
        <v>1.0580000000000001</v>
      </c>
      <c r="P3395" s="6">
        <f t="shared" ref="P3395:P3458" si="319">$E3395/$L3395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RIGHT(N3395,LEN(N3395) - SEARCH("/",N3395,1))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$E3459/$D3459</f>
        <v>1.4019999999999999</v>
      </c>
      <c r="P3459" s="6">
        <f t="shared" ref="P3459:P3522" si="325">$E3459/$L3459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RIGHT(N3459,LEN(N3459) - SEARCH("/",N3459,1))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$E3523/$D3523</f>
        <v>1.6942857142857144</v>
      </c>
      <c r="P3523" s="6">
        <f t="shared" ref="P3523:P3586" si="331">$E3523/$L3523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RIGHT(N3523,LEN(N3523) - SEARCH("/",N3523,1))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$E3587/$D3587</f>
        <v>1.1911764705882353</v>
      </c>
      <c r="P3587" s="6">
        <f t="shared" ref="P3587:P3650" si="337">$E3587/$L3587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RIGHT(N3587,LEN(N3587) - SEARCH("/",N3587,1))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$E3651/$D3651</f>
        <v>1.04</v>
      </c>
      <c r="P3651" s="6">
        <f t="shared" ref="P3651:P3714" si="343">$E3651/$L3651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 - SEARCH("/",N3651,1))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$E3715/$D3715</f>
        <v>1.0149999999999999</v>
      </c>
      <c r="P3715" s="6">
        <f t="shared" ref="P3715:P3778" si="349">$E3715/$L3715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RIGHT(N3715,LEN(N3715) - SEARCH("/",N3715,1))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$E3779/$D3779</f>
        <v>1.4319999999999999</v>
      </c>
      <c r="P3779" s="6">
        <f t="shared" ref="P3779:P3842" si="355">$E3779/$L3779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RIGHT(N3779,LEN(N3779) - SEARCH("/",N3779,1))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$E3843/$D3843</f>
        <v>8.72E-2</v>
      </c>
      <c r="P3843" s="6">
        <f t="shared" ref="P3843:P3906" si="361">$E3843/$L3843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RIGHT(N3843,LEN(N3843) - SEARCH("/",N3843,1))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$E3907/$D3907</f>
        <v>0.11533333333333333</v>
      </c>
      <c r="P3907" s="6">
        <f t="shared" ref="P3907:P3970" si="367">$E3907/$L3907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RIGHT(N3907,LEN(N3907) - SEARCH("/",N3907,1))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$E3971/$D3971</f>
        <v>7.4690265486725665E-2</v>
      </c>
      <c r="P3971" s="6">
        <f t="shared" ref="P3971:P4034" si="373">$E3971/$L3971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RIGHT(N3971,LEN(N3971) - SEARCH("/",N3971,1))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$E4035/$D4035</f>
        <v>0.25698702928870293</v>
      </c>
      <c r="P4035" s="6">
        <f t="shared" ref="P4035:P4098" si="379">$E4035/$L4035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RIGHT(N4035,LEN(N4035) - SEARCH("/",N4035,1))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$E4099/$D4099</f>
        <v>0</v>
      </c>
      <c r="P4099" s="6" t="e">
        <f t="shared" ref="P4099:P4115" si="385">$E4099/$L4099</f>
        <v>#DIV/0!</v>
      </c>
      <c r="Q4099" t="str">
        <f t="shared" ref="Q4099:Q4115" si="386">LEFT(N4099,SEARCH("/",N4099,1)-1)</f>
        <v>theater</v>
      </c>
      <c r="R4099" t="str">
        <f t="shared" ref="R4099:R4115" si="387">RIGHT(N4099,LEN(N4099) - SEARCH("/",N4099,1))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A1:R4115" xr:uid="{D00FF7D8-D925-4241-9C03-21FB51AD2AC2}"/>
  <conditionalFormatting sqref="F1:F1048576">
    <cfRule type="containsText" dxfId="3" priority="5" operator="containsText" text="live">
      <formula>NOT(ISERROR(SEARCH("live",F1)))</formula>
    </cfRule>
    <cfRule type="containsText" dxfId="2" priority="6" operator="containsText" text="canceled">
      <formula>NOT(ISERROR(SEARCH("canceled",F1)))</formula>
    </cfRule>
    <cfRule type="containsText" dxfId="1" priority="7" operator="containsText" text="failed">
      <formula>NOT(ISERROR(SEARCH("failed",F1)))</formula>
    </cfRule>
    <cfRule type="containsText" dxfId="0" priority="8" operator="containsText" text="successful">
      <formula>NOT(ISERROR(SEARCH("successful",F1)))</formula>
    </cfRule>
    <cfRule type="expression" priority="9">
      <formula>IF($F$2="successful", color = "green")</formula>
    </cfRule>
    <cfRule type="expression" priority="10">
      <formula>IF("successful", color = green)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C00000"/>
        <color rgb="FF00B050"/>
        <color theme="4" tint="-0.499984740745262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60958-432A-41F1-8B23-6ED1B32E1E2D}">
  <dimension ref="A1:I13"/>
  <sheetViews>
    <sheetView tabSelected="1" workbookViewId="0">
      <selection activeCell="J2" sqref="J2"/>
    </sheetView>
  </sheetViews>
  <sheetFormatPr defaultRowHeight="14.4" x14ac:dyDescent="0.3"/>
  <cols>
    <col min="1" max="1" width="27.88671875" bestFit="1" customWidth="1"/>
    <col min="2" max="2" width="16.44140625" bestFit="1" customWidth="1"/>
    <col min="3" max="3" width="12.77734375" bestFit="1" customWidth="1"/>
    <col min="4" max="4" width="16" bestFit="1" customWidth="1"/>
    <col min="5" max="5" width="12.21875" hidden="1" customWidth="1"/>
    <col min="6" max="6" width="12.21875" customWidth="1"/>
    <col min="7" max="7" width="19.109375" bestFit="1" customWidth="1"/>
    <col min="8" max="8" width="15.44140625" bestFit="1" customWidth="1"/>
    <col min="9" max="9" width="18.6640625" bestFit="1" customWidth="1"/>
  </cols>
  <sheetData>
    <row r="1" spans="1:9" x14ac:dyDescent="0.3">
      <c r="A1" t="s">
        <v>8381</v>
      </c>
      <c r="B1" t="s">
        <v>8382</v>
      </c>
      <c r="C1" t="s">
        <v>8383</v>
      </c>
      <c r="D1" t="s">
        <v>8388</v>
      </c>
      <c r="E1" t="s">
        <v>8401</v>
      </c>
      <c r="F1" t="s">
        <v>8384</v>
      </c>
      <c r="G1" t="s">
        <v>8385</v>
      </c>
      <c r="H1" t="s">
        <v>8386</v>
      </c>
      <c r="I1" t="s">
        <v>8387</v>
      </c>
    </row>
    <row r="2" spans="1:9" x14ac:dyDescent="0.3">
      <c r="A2" s="12" t="s">
        <v>8389</v>
      </c>
      <c r="B2">
        <f>COUNTIFS(StarterBookData!$F$2:$F$4115,"successful",StarterBookData!$D$2:$D$4115,"&lt;1000")</f>
        <v>322</v>
      </c>
      <c r="C2">
        <f>COUNTIFS(StarterBookData!$F$2:$F$4115,"failed",StarterBookData!$D$2:$D$4115,"&lt;1000")</f>
        <v>113</v>
      </c>
      <c r="D2">
        <f>COUNTIFS(StarterBookData!$F$2:$F$4115,"canceled",StarterBookData!$D$2:$D$4115,"&lt;1000")</f>
        <v>18</v>
      </c>
      <c r="E2">
        <f>COUNTIF(StarterBookData!D2:D4115,"&lt;1000")</f>
        <v>461</v>
      </c>
      <c r="F2">
        <f>SUM(B2:D2)</f>
        <v>453</v>
      </c>
      <c r="G2" s="13">
        <f>$B2/$F2</f>
        <v>0.71081677704194257</v>
      </c>
      <c r="H2" s="13">
        <f>$C2/$F$2</f>
        <v>0.24944812362030905</v>
      </c>
      <c r="I2" s="13">
        <f>$D2/$F$2</f>
        <v>3.9735099337748346E-2</v>
      </c>
    </row>
    <row r="3" spans="1:9" x14ac:dyDescent="0.3">
      <c r="A3" s="12" t="s">
        <v>8390</v>
      </c>
      <c r="B3">
        <f>COUNTIFS(StarterBookData!$F$2:$F$4115,"successful",StarterBookData!$D$2:$D$4115,"&gt;999",StarterBookData!$D$2:$D$4115,"&lt;5000")</f>
        <v>932</v>
      </c>
      <c r="C3">
        <f>COUNTIFS(StarterBookData!$F$2:$F$4115,"failed",StarterBookData!$D$2:$D$4115,"&gt;999",StarterBookData!$D$2:$D$4115,"&lt;5000")</f>
        <v>420</v>
      </c>
      <c r="D3">
        <f>COUNTIFS(StarterBookData!$F$2:$F$4115,"canceled",StarterBookData!$D$2:$D$4115,"&gt;999",StarterBookData!$D$2:$D$4115,"&lt;5000")</f>
        <v>60</v>
      </c>
      <c r="E3">
        <f>COUNTIFS(StarterBookData!D3:D4116,"&gt;=1000",StarterBookData!D3:D4116,"&lt;5000")</f>
        <v>1425</v>
      </c>
      <c r="F3">
        <f t="shared" ref="F3:F13" si="0">SUM(B3:D3)</f>
        <v>1412</v>
      </c>
      <c r="G3" s="13">
        <f t="shared" ref="G3:G13" si="1">$B3/$F3</f>
        <v>0.66005665722379603</v>
      </c>
      <c r="H3" s="13">
        <f t="shared" ref="H3:H13" si="2">$C3/$F$2</f>
        <v>0.92715231788079466</v>
      </c>
      <c r="I3" s="13">
        <f t="shared" ref="I3:I13" si="3">$D3/$F$2</f>
        <v>0.13245033112582782</v>
      </c>
    </row>
    <row r="4" spans="1:9" x14ac:dyDescent="0.3">
      <c r="A4" s="12" t="s">
        <v>8391</v>
      </c>
      <c r="B4">
        <f>COUNTIFS(StarterBookData!$F$2:$F$4115,"successful",StarterBookData!$D$2:$D$4115,"&gt;4999",StarterBookData!$D$2:$D$4115,"&lt;10000")</f>
        <v>381</v>
      </c>
      <c r="C4">
        <f>COUNTIFS(StarterBookData!$F$2:$F$4115,"failed",StarterBookData!$D$2:$D$4115,"&gt;4999",StarterBookData!$D$2:$D$4115,"&lt;10000")</f>
        <v>283</v>
      </c>
      <c r="D4">
        <f>COUNTIFS(StarterBookData!$F$2:$F$4115,"canceled",StarterBookData!$D$2:$D$4115,"&gt;4999",StarterBookData!$D$2:$D$4115,"&lt;10000")</f>
        <v>52</v>
      </c>
      <c r="E4">
        <f>COUNTIFS(StarterBookData!D4:D4117,"&gt;=5000",StarterBookData!D4:D4117,"&lt;10000")</f>
        <v>721</v>
      </c>
      <c r="F4">
        <f t="shared" si="0"/>
        <v>716</v>
      </c>
      <c r="G4" s="13">
        <f t="shared" si="1"/>
        <v>0.53212290502793291</v>
      </c>
      <c r="H4" s="13">
        <f t="shared" si="2"/>
        <v>0.6247240618101545</v>
      </c>
      <c r="I4" s="13">
        <f t="shared" si="3"/>
        <v>0.11479028697571744</v>
      </c>
    </row>
    <row r="5" spans="1:9" x14ac:dyDescent="0.3">
      <c r="A5" s="12" t="s">
        <v>8392</v>
      </c>
      <c r="B5">
        <f>COUNTIFS(StarterBookData!$F$2:$F$4115,"successful",StarterBookData!$D$2:$D$4115,"&gt;9999",StarterBookData!$D$2:$D$4115,"&lt;15000")</f>
        <v>168</v>
      </c>
      <c r="C5">
        <f>COUNTIFS(StarterBookData!$F$2:$F$4115,"failed",StarterBookData!$D$2:$D$4115,"&gt;9999",StarterBookData!$D$2:$D$4115,"&lt;15000")</f>
        <v>144</v>
      </c>
      <c r="D5">
        <f>COUNTIFS(StarterBookData!$F$2:$F$4115,"canceled",StarterBookData!$D$2:$D$4115,"&gt;9999",StarterBookData!$D$2:$D$4115,"&lt;15000")</f>
        <v>40</v>
      </c>
      <c r="E5">
        <f>COUNTIFS(StarterBookData!D5:D4118,"&gt;=10000",StarterBookData!D5:D4118,"&lt;15000")</f>
        <v>360</v>
      </c>
      <c r="F5">
        <f t="shared" si="0"/>
        <v>352</v>
      </c>
      <c r="G5" s="13">
        <f t="shared" si="1"/>
        <v>0.47727272727272729</v>
      </c>
      <c r="H5" s="13">
        <f t="shared" si="2"/>
        <v>0.31788079470198677</v>
      </c>
      <c r="I5" s="13">
        <f t="shared" si="3"/>
        <v>8.8300220750551883E-2</v>
      </c>
    </row>
    <row r="6" spans="1:9" x14ac:dyDescent="0.3">
      <c r="A6" s="12" t="s">
        <v>8393</v>
      </c>
      <c r="B6">
        <f>COUNTIFS(StarterBookData!$F$2:$F$4115,"successful",StarterBookData!$D$2:$D$4115,"&gt;14999",StarterBookData!$D$2:$D$4115,"&lt;20000")</f>
        <v>94</v>
      </c>
      <c r="C6">
        <f>COUNTIFS(StarterBookData!$F$2:$F$4115,"failed",StarterBookData!$D$2:$D$4115,"&gt;14999",StarterBookData!$D$2:$D$4115,"&lt;20000")</f>
        <v>90</v>
      </c>
      <c r="D6">
        <f>COUNTIFS(StarterBookData!$F$2:$F$4115,"canceled",StarterBookData!$D$2:$D$4115,"&gt;14999",StarterBookData!$D$2:$D$4115,"&lt;20000")</f>
        <v>17</v>
      </c>
      <c r="E6">
        <f>COUNTIFS(StarterBookData!D6:D4119,"&gt;=15000",StarterBookData!D6:D4119,"&lt;20000")</f>
        <v>205</v>
      </c>
      <c r="F6">
        <f t="shared" si="0"/>
        <v>201</v>
      </c>
      <c r="G6" s="13">
        <f t="shared" si="1"/>
        <v>0.46766169154228854</v>
      </c>
      <c r="H6" s="13">
        <f t="shared" si="2"/>
        <v>0.19867549668874171</v>
      </c>
      <c r="I6" s="13">
        <f t="shared" si="3"/>
        <v>3.7527593818984545E-2</v>
      </c>
    </row>
    <row r="7" spans="1:9" x14ac:dyDescent="0.3">
      <c r="A7" s="12" t="s">
        <v>8394</v>
      </c>
      <c r="B7">
        <f>COUNTIFS(StarterBookData!$F$2:$F$4115,"successful",StarterBookData!$D$2:$D$4115,"&gt;19999",StarterBookData!$D$2:$D$4115,"&lt;25000")</f>
        <v>62</v>
      </c>
      <c r="C7">
        <f>COUNTIFS(StarterBookData!$F$2:$F$4115,"failed",StarterBookData!$D$2:$D$4115,"&gt;19999",StarterBookData!$D$2:$D$4115,"&lt;25000")</f>
        <v>72</v>
      </c>
      <c r="D7">
        <f>COUNTIFS(StarterBookData!$F$2:$F$4115,"canceled",StarterBookData!$D$2:$D$4115,"&gt;19999",StarterBookData!$D$2:$D$4115,"&lt;25000")</f>
        <v>14</v>
      </c>
      <c r="E7">
        <f>COUNTIFS(StarterBookData!D7:D4120,"&gt;=20000",StarterBookData!D7:D4120,"&lt;25000")</f>
        <v>149</v>
      </c>
      <c r="F7">
        <f t="shared" si="0"/>
        <v>148</v>
      </c>
      <c r="G7" s="13">
        <f t="shared" si="1"/>
        <v>0.41891891891891891</v>
      </c>
      <c r="H7" s="13">
        <f t="shared" si="2"/>
        <v>0.15894039735099338</v>
      </c>
      <c r="I7" s="13">
        <f t="shared" si="3"/>
        <v>3.0905077262693158E-2</v>
      </c>
    </row>
    <row r="8" spans="1:9" x14ac:dyDescent="0.3">
      <c r="A8" s="12" t="s">
        <v>8395</v>
      </c>
      <c r="B8">
        <f>COUNTIFS(StarterBookData!$F$2:$F$4115,"successful",StarterBookData!$D$2:$D$4115,"&gt;24999",StarterBookData!$D$2:$D$4115,"&lt;30000")</f>
        <v>55</v>
      </c>
      <c r="C8">
        <f>COUNTIFS(StarterBookData!$F$2:$F$4115,"failed",StarterBookData!$D$2:$D$4115,"&gt;24999",StarterBookData!$D$2:$D$4115,"&lt;30000")</f>
        <v>64</v>
      </c>
      <c r="D8">
        <f>COUNTIFS(StarterBookData!$F$2:$F$4115,"canceled",StarterBookData!$D$2:$D$4115,"&gt;24999",StarterBookData!$D$2:$D$4115,"&lt;30000")</f>
        <v>18</v>
      </c>
      <c r="E8">
        <f>COUNTIFS(StarterBookData!D8:D4121,"&gt;=25000",StarterBookData!D8:D4121,"&lt;30000")</f>
        <v>138</v>
      </c>
      <c r="F8">
        <f t="shared" si="0"/>
        <v>137</v>
      </c>
      <c r="G8" s="13">
        <f t="shared" si="1"/>
        <v>0.40145985401459855</v>
      </c>
      <c r="H8" s="13">
        <f t="shared" si="2"/>
        <v>0.141280353200883</v>
      </c>
      <c r="I8" s="13">
        <f t="shared" si="3"/>
        <v>3.9735099337748346E-2</v>
      </c>
    </row>
    <row r="9" spans="1:9" x14ac:dyDescent="0.3">
      <c r="A9" s="12" t="s">
        <v>8396</v>
      </c>
      <c r="B9">
        <f>COUNTIFS(StarterBookData!$F$2:$F$4115,"successful",StarterBookData!$D$2:$D$4115,"&gt;29999",StarterBookData!$D$2:$D$4115,"&lt;35000")</f>
        <v>32</v>
      </c>
      <c r="C9">
        <f>COUNTIFS(StarterBookData!$F$2:$F$4115,"failed",StarterBookData!$D$2:$D$4115,"&gt;29999",StarterBookData!$D$2:$D$4115,"&lt;35000")</f>
        <v>37</v>
      </c>
      <c r="D9">
        <f>COUNTIFS(StarterBookData!$F$2:$F$4115,"canceled",StarterBookData!$D$2:$D$4115,"&gt;29999",StarterBookData!$D$2:$D$4115,"&lt;35000")</f>
        <v>13</v>
      </c>
      <c r="E9">
        <f>COUNTIFS(StarterBookData!D9:D4122,"&gt;=30000",StarterBookData!D9:D4122,"&lt;35000")</f>
        <v>84</v>
      </c>
      <c r="F9">
        <f t="shared" si="0"/>
        <v>82</v>
      </c>
      <c r="G9" s="13">
        <f t="shared" si="1"/>
        <v>0.3902439024390244</v>
      </c>
      <c r="H9" s="13">
        <f t="shared" si="2"/>
        <v>8.1677704194260486E-2</v>
      </c>
      <c r="I9" s="13">
        <f t="shared" si="3"/>
        <v>2.8697571743929361E-2</v>
      </c>
    </row>
    <row r="10" spans="1:9" x14ac:dyDescent="0.3">
      <c r="A10" s="12" t="s">
        <v>8397</v>
      </c>
      <c r="B10">
        <f>COUNTIFS(StarterBookData!$F$2:$F$4115,"successful",StarterBookData!$D$2:$D$4115,"&gt;34999",StarterBookData!$D$2:$D$4115,"&lt;40000")</f>
        <v>26</v>
      </c>
      <c r="C10">
        <f>COUNTIFS(StarterBookData!$F$2:$F$4115,"failed",StarterBookData!$D$2:$D$4115,"&gt;34999",StarterBookData!$D$2:$D$4115,"&lt;40000")</f>
        <v>22</v>
      </c>
      <c r="D10">
        <f>COUNTIFS(StarterBookData!$F$2:$F$4115,"canceled",StarterBookData!$D$2:$D$4115,"&gt;34999",StarterBookData!$D$2:$D$4115,"&lt;40000")</f>
        <v>7</v>
      </c>
      <c r="E10">
        <f>COUNTIFS(StarterBookData!D10:D4123,"&gt;=35000",StarterBookData!D10:D4123,"&lt;40000")</f>
        <v>55</v>
      </c>
      <c r="F10">
        <f t="shared" si="0"/>
        <v>55</v>
      </c>
      <c r="G10" s="13">
        <f t="shared" si="1"/>
        <v>0.47272727272727272</v>
      </c>
      <c r="H10" s="13">
        <f t="shared" si="2"/>
        <v>4.856512141280353E-2</v>
      </c>
      <c r="I10" s="13">
        <f t="shared" si="3"/>
        <v>1.5452538631346579E-2</v>
      </c>
    </row>
    <row r="11" spans="1:9" x14ac:dyDescent="0.3">
      <c r="A11" s="12" t="s">
        <v>8398</v>
      </c>
      <c r="B11">
        <f>COUNTIFS(StarterBookData!$F$2:$F$4115,"successful",StarterBookData!$D$2:$D$4115,"&gt;39999",StarterBookData!$D$2:$D$4115,"&lt;55000")</f>
        <v>59</v>
      </c>
      <c r="C11">
        <f>COUNTIFS(StarterBookData!$F$2:$F$4115,"failed",StarterBookData!$D$2:$D$4115,"&gt;39999",StarterBookData!$D$2:$D$4115,"&lt;55000")</f>
        <v>89</v>
      </c>
      <c r="D11">
        <f>COUNTIFS(StarterBookData!$F$2:$F$4115,"canceled",StarterBookData!$D$2:$D$4115,"&gt;39999",StarterBookData!$D$2:$D$4115,"&lt;55000")</f>
        <v>28</v>
      </c>
      <c r="E11">
        <f>COUNTIFS(StarterBookData!D11:D4124,"&gt;=40000",StarterBookData!D11:D4124,"&lt;45000")</f>
        <v>43</v>
      </c>
      <c r="F11">
        <f t="shared" si="0"/>
        <v>176</v>
      </c>
      <c r="G11" s="13">
        <f t="shared" si="1"/>
        <v>0.33522727272727271</v>
      </c>
      <c r="H11" s="13">
        <f t="shared" si="2"/>
        <v>0.19646799116997793</v>
      </c>
      <c r="I11" s="13">
        <f t="shared" si="3"/>
        <v>6.1810154525386317E-2</v>
      </c>
    </row>
    <row r="12" spans="1:9" x14ac:dyDescent="0.3">
      <c r="A12" s="12" t="s">
        <v>8399</v>
      </c>
      <c r="B12">
        <f>COUNTIFS(StarterBookData!$F$2:$F$4115,"successful",StarterBookData!$D$2:$D$4115,"&gt;44999",StarterBookData!$D$2:$D$4115,"&lt;50000")</f>
        <v>6</v>
      </c>
      <c r="C12">
        <f>COUNTIFS(StarterBookData!$F$2:$F$4115,"failed",StarterBookData!$D$2:$D$4115,"&gt;44999",StarterBookData!$D$2:$D$4115,"&lt;50000")</f>
        <v>11</v>
      </c>
      <c r="D12">
        <f>COUNTIFS(StarterBookData!$F$2:$F$4115,"canceled",StarterBookData!$D$2:$D$4115,"&gt;44999",StarterBookData!$D$2:$D$4115,"&lt;50000")</f>
        <v>4</v>
      </c>
      <c r="E12">
        <f>COUNTIFS(StarterBookData!D12:D4125,"&gt;=45000",StarterBookData!D12:D4125,"&lt;50000")</f>
        <v>21</v>
      </c>
      <c r="F12">
        <f t="shared" si="0"/>
        <v>21</v>
      </c>
      <c r="G12" s="13">
        <f t="shared" si="1"/>
        <v>0.2857142857142857</v>
      </c>
      <c r="H12" s="13">
        <f t="shared" si="2"/>
        <v>2.4282560706401765E-2</v>
      </c>
      <c r="I12" s="13">
        <f t="shared" si="3"/>
        <v>8.8300220750551876E-3</v>
      </c>
    </row>
    <row r="13" spans="1:9" x14ac:dyDescent="0.3">
      <c r="A13" s="12" t="s">
        <v>8400</v>
      </c>
      <c r="B13">
        <f>COUNTIFS(StarterBookData!$F$2:$F$4115,"successful",StarterBookData!$D$2:$D$4115,"&gt;50000")</f>
        <v>55</v>
      </c>
      <c r="C13">
        <f>COUNTIFS(StarterBookData!$F$2:$F$4115,"failed",StarterBookData!$D$2:$D$4115,"&gt;50000")</f>
        <v>198</v>
      </c>
      <c r="D13">
        <f>COUNTIFS(StarterBookData!$F$2:$F$4115,"canceled",StarterBookData!$D$2:$D$4115,"&gt;50000")</f>
        <v>83</v>
      </c>
      <c r="E13">
        <f>COUNTIFS(StarterBookData!D13:D4126,"&gt;=50000")</f>
        <v>449</v>
      </c>
      <c r="F13">
        <f t="shared" si="0"/>
        <v>336</v>
      </c>
      <c r="G13" s="13">
        <f t="shared" si="1"/>
        <v>0.16369047619047619</v>
      </c>
      <c r="H13" s="13">
        <f t="shared" si="2"/>
        <v>0.4370860927152318</v>
      </c>
      <c r="I13" s="13">
        <f t="shared" si="3"/>
        <v>0.18322295805739514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StarterBookPivotTable</vt:lpstr>
      <vt:lpstr>StarterBookPivotTable2</vt:lpstr>
      <vt:lpstr>StarterBookPivotTable3</vt:lpstr>
      <vt:lpstr>StarterBookData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Travis Young</cp:lastModifiedBy>
  <dcterms:created xsi:type="dcterms:W3CDTF">2017-04-20T15:17:24Z</dcterms:created>
  <dcterms:modified xsi:type="dcterms:W3CDTF">2020-04-22T14:44:38Z</dcterms:modified>
</cp:coreProperties>
</file>