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quation_coefficients/xlsx/"/>
    </mc:Choice>
  </mc:AlternateContent>
  <xr:revisionPtr revIDLastSave="352" documentId="8_{5C6B0FED-E830-41ED-9B72-9196984C427E}" xr6:coauthVersionLast="47" xr6:coauthVersionMax="47" xr10:uidLastSave="{2DC9E583-1372-4819-8092-1924CD3DDB9C}"/>
  <bookViews>
    <workbookView xWindow="-22597" yWindow="-98" windowWidth="22695" windowHeight="14595" xr2:uid="{00000000-000D-0000-FFFF-FFFF00000000}"/>
  </bookViews>
  <sheets>
    <sheet name="Refrige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E30" i="1"/>
  <c r="H30" i="1" s="1"/>
  <c r="E44" i="1"/>
  <c r="E38" i="1"/>
  <c r="E37" i="1"/>
  <c r="E36" i="1"/>
  <c r="E35" i="1"/>
  <c r="E34" i="1"/>
  <c r="E33" i="1"/>
  <c r="E32" i="1"/>
  <c r="E31" i="1"/>
  <c r="E29" i="1"/>
  <c r="E28" i="1"/>
  <c r="E27" i="1"/>
  <c r="E26" i="1"/>
  <c r="E42" i="1"/>
  <c r="E43" i="1"/>
  <c r="E25" i="1"/>
  <c r="E24" i="1"/>
  <c r="E23" i="1"/>
  <c r="E22" i="1"/>
  <c r="K21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F4" i="1"/>
  <c r="E4" i="1"/>
  <c r="H4" i="1" s="1"/>
  <c r="E3" i="1"/>
</calcChain>
</file>

<file path=xl/sharedStrings.xml><?xml version="1.0" encoding="utf-8"?>
<sst xmlns="http://schemas.openxmlformats.org/spreadsheetml/2006/main" count="240" uniqueCount="67">
  <si>
    <t>refrigerant</t>
  </si>
  <si>
    <t>sorbent</t>
  </si>
  <si>
    <t>sorbent-subtype</t>
  </si>
  <si>
    <t>type</t>
  </si>
  <si>
    <t>literature</t>
  </si>
  <si>
    <t>in -</t>
  </si>
  <si>
    <t>in K</t>
  </si>
  <si>
    <t>-</t>
  </si>
  <si>
    <t>in kg/m3</t>
  </si>
  <si>
    <t>in Pa</t>
  </si>
  <si>
    <t>dum_sorb</t>
  </si>
  <si>
    <t>dum_subtype</t>
  </si>
  <si>
    <t>refrig</t>
  </si>
  <si>
    <t>M</t>
  </si>
  <si>
    <t>in kg/mol</t>
  </si>
  <si>
    <t>p_crit</t>
  </si>
  <si>
    <t>T_crit</t>
  </si>
  <si>
    <t>rho_crit</t>
  </si>
  <si>
    <t>p_trip</t>
  </si>
  <si>
    <t>T_trip</t>
  </si>
  <si>
    <t>omega</t>
  </si>
  <si>
    <t>1-Butene</t>
  </si>
  <si>
    <t>2-Propanol</t>
  </si>
  <si>
    <t>Acetone</t>
  </si>
  <si>
    <t>Ammonia</t>
  </si>
  <si>
    <t>Argon</t>
  </si>
  <si>
    <t>Benzene</t>
  </si>
  <si>
    <t>Butane</t>
  </si>
  <si>
    <t>Cyclohexane</t>
  </si>
  <si>
    <t>Cyclohexene</t>
  </si>
  <si>
    <t>Ethanol</t>
  </si>
  <si>
    <t>Hexane</t>
  </si>
  <si>
    <t>Helium</t>
  </si>
  <si>
    <t>Isobutane</t>
  </si>
  <si>
    <t>Krypton</t>
  </si>
  <si>
    <t>Methanol</t>
  </si>
  <si>
    <t>Neon</t>
  </si>
  <si>
    <t>Nitrogen</t>
  </si>
  <si>
    <t>Oxygen</t>
  </si>
  <si>
    <t>Propane</t>
  </si>
  <si>
    <t>Propene</t>
  </si>
  <si>
    <t>R-12</t>
  </si>
  <si>
    <t>R-123</t>
  </si>
  <si>
    <t xml:space="preserve">R-1234ze(E) </t>
  </si>
  <si>
    <t>R-125</t>
  </si>
  <si>
    <t>R-13 B1</t>
  </si>
  <si>
    <t>R-134a</t>
  </si>
  <si>
    <t>R-142b</t>
  </si>
  <si>
    <t>R-143a</t>
  </si>
  <si>
    <t>R-152a</t>
  </si>
  <si>
    <t>R-22</t>
  </si>
  <si>
    <t xml:space="preserve">R-227ea </t>
  </si>
  <si>
    <t>R-23</t>
  </si>
  <si>
    <t>R-32</t>
  </si>
  <si>
    <t>R-407c</t>
  </si>
  <si>
    <t>R-410a</t>
  </si>
  <si>
    <t>R-507a</t>
  </si>
  <si>
    <t>THF</t>
  </si>
  <si>
    <t>Toluene</t>
  </si>
  <si>
    <t>Water</t>
  </si>
  <si>
    <t>CarbonDioxide</t>
  </si>
  <si>
    <t>EthyleneGlycol</t>
  </si>
  <si>
    <t>Lemmon, E. W.; Bell, I. H.; Huber, M. L.; McLinden, M. O. (2018): NIST Standard Reference Database 23. Reference Fluid Thermodynamic and Transport Properties-REFPROP, Version 10.0, National Institute of Standards and Technology. Online: https://www.nist.gov/srd/refprop.</t>
  </si>
  <si>
    <t>Methane</t>
  </si>
  <si>
    <t>validity-temperature-min</t>
  </si>
  <si>
    <t>validity-temperature-max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</si>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</sst>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baseColWidth="10" defaultRowHeight="14.5" x14ac:dyDescent="0.35"/>
  <cols>
    <col min="1" max="1" width="13.1796875" bestFit="1" customWidth="1"/>
    <col min="2" max="2" width="9.36328125" bestFit="1" customWidth="1"/>
    <col min="3" max="3" width="14.7265625" bestFit="1" customWidth="1"/>
    <col min="4" max="4" width="5.26953125" bestFit="1" customWidth="1"/>
    <col min="5" max="8" width="16.453125" bestFit="1" customWidth="1"/>
    <col min="9" max="10" width="17.08984375" bestFit="1" customWidth="1"/>
    <col min="11" max="11" width="16.7265625" bestFit="1" customWidth="1"/>
    <col min="12" max="14" width="16.7265625" customWidth="1"/>
    <col min="15" max="15" width="255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64</v>
      </c>
      <c r="M1" s="1" t="s">
        <v>65</v>
      </c>
      <c r="N1" s="1" t="s">
        <v>66</v>
      </c>
      <c r="O1" s="1" t="s">
        <v>4</v>
      </c>
    </row>
    <row r="2" spans="1:15" x14ac:dyDescent="0.35">
      <c r="A2" s="2" t="s">
        <v>7</v>
      </c>
      <c r="B2" s="2" t="s">
        <v>7</v>
      </c>
      <c r="C2" s="2" t="s">
        <v>7</v>
      </c>
      <c r="D2" s="2" t="s">
        <v>7</v>
      </c>
      <c r="E2" s="2" t="s">
        <v>14</v>
      </c>
      <c r="F2" s="2" t="s">
        <v>9</v>
      </c>
      <c r="G2" s="2" t="s">
        <v>6</v>
      </c>
      <c r="H2" s="2" t="s">
        <v>8</v>
      </c>
      <c r="I2" s="2" t="s">
        <v>9</v>
      </c>
      <c r="J2" s="2" t="s">
        <v>9</v>
      </c>
      <c r="K2" s="2" t="s">
        <v>5</v>
      </c>
      <c r="L2" s="2" t="s">
        <v>6</v>
      </c>
      <c r="M2" s="2" t="s">
        <v>6</v>
      </c>
      <c r="N2" s="5" t="s">
        <v>7</v>
      </c>
      <c r="O2" s="2" t="s">
        <v>7</v>
      </c>
    </row>
    <row r="3" spans="1:15" x14ac:dyDescent="0.35">
      <c r="A3" s="3" t="s">
        <v>21</v>
      </c>
      <c r="B3" s="3" t="s">
        <v>10</v>
      </c>
      <c r="C3" s="3" t="s">
        <v>11</v>
      </c>
      <c r="D3" s="3" t="s">
        <v>12</v>
      </c>
      <c r="E3" s="4">
        <f>56.106/1000</f>
        <v>5.6106000000000003E-2</v>
      </c>
      <c r="F3" s="4">
        <v>4005100</v>
      </c>
      <c r="G3" s="4">
        <v>419.29</v>
      </c>
      <c r="H3" s="4">
        <v>237.89</v>
      </c>
      <c r="I3" s="4">
        <v>-1</v>
      </c>
      <c r="J3" s="4">
        <v>87.8</v>
      </c>
      <c r="K3" s="4">
        <v>0.192</v>
      </c>
      <c r="L3" s="4"/>
      <c r="M3" s="4"/>
      <c r="N3" s="4"/>
      <c r="O3" s="3" t="s">
        <v>62</v>
      </c>
    </row>
    <row r="4" spans="1:15" x14ac:dyDescent="0.35">
      <c r="A4" s="3" t="s">
        <v>22</v>
      </c>
      <c r="B4" s="3" t="s">
        <v>10</v>
      </c>
      <c r="C4" s="3" t="s">
        <v>11</v>
      </c>
      <c r="D4" s="3" t="s">
        <v>12</v>
      </c>
      <c r="E4" s="4">
        <f>60.095/1000</f>
        <v>6.0094999999999996E-2</v>
      </c>
      <c r="F4" s="4">
        <f>49*10^5</f>
        <v>4900000</v>
      </c>
      <c r="G4" s="4">
        <v>509</v>
      </c>
      <c r="H4" s="4">
        <f>E4/(4.54/1000)</f>
        <v>13.236784140969164</v>
      </c>
      <c r="I4" s="4">
        <v>-1</v>
      </c>
      <c r="J4" s="4">
        <v>184.9</v>
      </c>
      <c r="K4" s="4">
        <v>0.66686999999999996</v>
      </c>
      <c r="L4" s="4"/>
      <c r="M4" s="4"/>
      <c r="N4" s="4"/>
      <c r="O4" s="3" t="s">
        <v>62</v>
      </c>
    </row>
    <row r="5" spans="1:15" x14ac:dyDescent="0.35">
      <c r="A5" s="3" t="s">
        <v>23</v>
      </c>
      <c r="B5" s="3" t="s">
        <v>10</v>
      </c>
      <c r="C5" s="3" t="s">
        <v>11</v>
      </c>
      <c r="D5" s="3" t="s">
        <v>12</v>
      </c>
      <c r="E5" s="4">
        <f>58.079/1000</f>
        <v>5.8078999999999999E-2</v>
      </c>
      <c r="F5" s="4">
        <v>4692400</v>
      </c>
      <c r="G5" s="4">
        <v>508.1</v>
      </c>
      <c r="H5" s="4">
        <v>272.97000000000003</v>
      </c>
      <c r="I5" s="4">
        <v>-1</v>
      </c>
      <c r="J5" s="4">
        <v>178.5</v>
      </c>
      <c r="K5" s="4">
        <v>0.30709999999999998</v>
      </c>
      <c r="L5" s="4"/>
      <c r="M5" s="4"/>
      <c r="N5" s="4"/>
      <c r="O5" s="3" t="s">
        <v>62</v>
      </c>
    </row>
    <row r="6" spans="1:15" x14ac:dyDescent="0.35">
      <c r="A6" s="3" t="s">
        <v>24</v>
      </c>
      <c r="B6" s="3" t="s">
        <v>10</v>
      </c>
      <c r="C6" s="3" t="s">
        <v>11</v>
      </c>
      <c r="D6" s="3" t="s">
        <v>12</v>
      </c>
      <c r="E6" s="4">
        <f>17.031/1000</f>
        <v>1.7030999999999998E-2</v>
      </c>
      <c r="F6" s="4">
        <v>11363000</v>
      </c>
      <c r="G6" s="4">
        <v>405.56</v>
      </c>
      <c r="H6" s="4">
        <v>233.25</v>
      </c>
      <c r="I6" s="4">
        <v>-1</v>
      </c>
      <c r="J6" s="4">
        <v>195.49</v>
      </c>
      <c r="K6" s="4">
        <v>0.25600000000000001</v>
      </c>
      <c r="L6" s="4"/>
      <c r="M6" s="4"/>
      <c r="N6" s="4"/>
      <c r="O6" s="3" t="s">
        <v>62</v>
      </c>
    </row>
    <row r="7" spans="1:15" x14ac:dyDescent="0.35">
      <c r="A7" s="3" t="s">
        <v>25</v>
      </c>
      <c r="B7" s="3" t="s">
        <v>10</v>
      </c>
      <c r="C7" s="3" t="s">
        <v>11</v>
      </c>
      <c r="D7" s="3" t="s">
        <v>12</v>
      </c>
      <c r="E7" s="4">
        <f>39.948 /1000</f>
        <v>3.9947999999999997E-2</v>
      </c>
      <c r="F7" s="4">
        <v>4863000</v>
      </c>
      <c r="G7" s="4">
        <v>150.69</v>
      </c>
      <c r="H7" s="4">
        <v>535.6</v>
      </c>
      <c r="I7" s="4">
        <v>-1</v>
      </c>
      <c r="J7" s="4">
        <v>83.805999999999997</v>
      </c>
      <c r="K7" s="4">
        <v>-2.1900000000000001E-3</v>
      </c>
      <c r="L7" s="4"/>
      <c r="M7" s="4"/>
      <c r="N7" s="4"/>
      <c r="O7" s="3" t="s">
        <v>62</v>
      </c>
    </row>
    <row r="8" spans="1:15" x14ac:dyDescent="0.35">
      <c r="A8" s="3" t="s">
        <v>26</v>
      </c>
      <c r="B8" s="3" t="s">
        <v>10</v>
      </c>
      <c r="C8" s="3" t="s">
        <v>11</v>
      </c>
      <c r="D8" s="3" t="s">
        <v>12</v>
      </c>
      <c r="E8" s="4">
        <f>78.112/1000</f>
        <v>7.8112000000000001E-2</v>
      </c>
      <c r="F8" s="4">
        <v>4907300</v>
      </c>
      <c r="G8" s="4">
        <v>562.02</v>
      </c>
      <c r="H8" s="4">
        <v>304.70999999999998</v>
      </c>
      <c r="I8" s="4">
        <v>-1</v>
      </c>
      <c r="J8" s="4">
        <v>278.67</v>
      </c>
      <c r="K8" s="4">
        <v>0.21099999999999999</v>
      </c>
      <c r="L8" s="4"/>
      <c r="M8" s="4"/>
      <c r="N8" s="4"/>
      <c r="O8" s="3" t="s">
        <v>62</v>
      </c>
    </row>
    <row r="9" spans="1:15" x14ac:dyDescent="0.35">
      <c r="A9" s="3" t="s">
        <v>27</v>
      </c>
      <c r="B9" s="3" t="s">
        <v>10</v>
      </c>
      <c r="C9" s="3" t="s">
        <v>11</v>
      </c>
      <c r="D9" s="3" t="s">
        <v>12</v>
      </c>
      <c r="E9" s="4">
        <f>58.122/1000</f>
        <v>5.8122E-2</v>
      </c>
      <c r="F9" s="4">
        <v>3796000</v>
      </c>
      <c r="G9" s="4">
        <v>425.13</v>
      </c>
      <c r="H9" s="4">
        <v>228</v>
      </c>
      <c r="I9" s="4">
        <v>-1</v>
      </c>
      <c r="J9" s="4">
        <v>134.9</v>
      </c>
      <c r="K9" s="4">
        <v>0.20100000000000001</v>
      </c>
      <c r="L9" s="4"/>
      <c r="M9" s="4"/>
      <c r="N9" s="4"/>
      <c r="O9" s="3" t="s">
        <v>62</v>
      </c>
    </row>
    <row r="10" spans="1:15" x14ac:dyDescent="0.35">
      <c r="A10" s="3" t="s">
        <v>60</v>
      </c>
      <c r="B10" s="3" t="s">
        <v>10</v>
      </c>
      <c r="C10" s="3" t="s">
        <v>11</v>
      </c>
      <c r="D10" s="3" t="s">
        <v>12</v>
      </c>
      <c r="E10" s="4">
        <f>44.018/1000</f>
        <v>4.4018000000000002E-2</v>
      </c>
      <c r="F10" s="4">
        <v>7377300</v>
      </c>
      <c r="G10" s="4">
        <v>304.13</v>
      </c>
      <c r="H10" s="4">
        <v>467.6</v>
      </c>
      <c r="I10" s="4">
        <v>-1</v>
      </c>
      <c r="J10" s="4">
        <v>216.59</v>
      </c>
      <c r="K10" s="4">
        <v>0.22394</v>
      </c>
      <c r="L10" s="4"/>
      <c r="M10" s="4"/>
      <c r="N10" s="4"/>
      <c r="O10" s="3" t="s">
        <v>62</v>
      </c>
    </row>
    <row r="11" spans="1:15" x14ac:dyDescent="0.35">
      <c r="A11" s="3" t="s">
        <v>28</v>
      </c>
      <c r="B11" s="3" t="s">
        <v>10</v>
      </c>
      <c r="C11" s="3" t="s">
        <v>11</v>
      </c>
      <c r="D11" s="3" t="s">
        <v>12</v>
      </c>
      <c r="E11" s="4">
        <f>84.159 /1000</f>
        <v>8.4159000000000012E-2</v>
      </c>
      <c r="F11" s="4">
        <v>4080500</v>
      </c>
      <c r="G11" s="4">
        <v>553.6</v>
      </c>
      <c r="H11" s="4">
        <v>271.33</v>
      </c>
      <c r="I11" s="4">
        <v>-1</v>
      </c>
      <c r="J11" s="4">
        <v>279.86</v>
      </c>
      <c r="K11" s="4">
        <v>0.20960000000000001</v>
      </c>
      <c r="L11" s="4"/>
      <c r="M11" s="4"/>
      <c r="N11" s="4"/>
      <c r="O11" s="3" t="s">
        <v>62</v>
      </c>
    </row>
    <row r="12" spans="1:15" x14ac:dyDescent="0.35">
      <c r="A12" s="3" t="s">
        <v>29</v>
      </c>
      <c r="B12" s="3" t="s">
        <v>10</v>
      </c>
      <c r="C12" s="3" t="s">
        <v>11</v>
      </c>
      <c r="D12" s="3" t="s">
        <v>12</v>
      </c>
      <c r="E12" s="4">
        <f>82.1436/1000</f>
        <v>8.2143600000000011E-2</v>
      </c>
      <c r="F12" s="4">
        <v>4350000</v>
      </c>
      <c r="G12" s="4">
        <v>560.45000000000005</v>
      </c>
      <c r="H12" s="4">
        <v>282</v>
      </c>
      <c r="I12" s="4">
        <v>-1</v>
      </c>
      <c r="J12" s="4">
        <v>-1</v>
      </c>
      <c r="K12" s="4">
        <v>0.21099999999999999</v>
      </c>
      <c r="L12" s="4"/>
      <c r="M12" s="4"/>
      <c r="N12" s="4"/>
      <c r="O12" s="3" t="s">
        <v>62</v>
      </c>
    </row>
    <row r="13" spans="1:15" x14ac:dyDescent="0.35">
      <c r="A13" s="3" t="s">
        <v>30</v>
      </c>
      <c r="B13" s="3" t="s">
        <v>10</v>
      </c>
      <c r="C13" s="3" t="s">
        <v>11</v>
      </c>
      <c r="D13" s="3" t="s">
        <v>12</v>
      </c>
      <c r="E13" s="4">
        <f>46.068/1000</f>
        <v>4.6067999999999998E-2</v>
      </c>
      <c r="F13" s="4">
        <v>6268000</v>
      </c>
      <c r="G13" s="4">
        <v>514.71</v>
      </c>
      <c r="H13" s="4">
        <v>273.19</v>
      </c>
      <c r="I13" s="4">
        <v>-1</v>
      </c>
      <c r="J13" s="4">
        <v>159</v>
      </c>
      <c r="K13" s="4">
        <v>0.64600000000000002</v>
      </c>
      <c r="L13" s="4"/>
      <c r="M13" s="4"/>
      <c r="N13" s="4"/>
      <c r="O13" s="3" t="s">
        <v>62</v>
      </c>
    </row>
    <row r="14" spans="1:15" x14ac:dyDescent="0.35">
      <c r="A14" s="3" t="s">
        <v>61</v>
      </c>
      <c r="B14" s="3" t="s">
        <v>10</v>
      </c>
      <c r="C14" s="3" t="s">
        <v>11</v>
      </c>
      <c r="D14" s="3" t="s">
        <v>12</v>
      </c>
      <c r="E14" s="4">
        <f>62.068 /1000</f>
        <v>6.2067999999999998E-2</v>
      </c>
      <c r="F14" s="4">
        <v>10509000</v>
      </c>
      <c r="G14" s="4">
        <v>719</v>
      </c>
      <c r="H14" s="4">
        <v>364.96</v>
      </c>
      <c r="I14" s="4">
        <v>-1</v>
      </c>
      <c r="J14" s="4">
        <v>260.60000000000002</v>
      </c>
      <c r="K14" s="4">
        <v>0.61899999999999999</v>
      </c>
      <c r="L14" s="4"/>
      <c r="M14" s="4"/>
      <c r="N14" s="4"/>
      <c r="O14" s="3" t="s">
        <v>62</v>
      </c>
    </row>
    <row r="15" spans="1:15" x14ac:dyDescent="0.35">
      <c r="A15" s="3" t="s">
        <v>31</v>
      </c>
      <c r="B15" s="3" t="s">
        <v>10</v>
      </c>
      <c r="C15" s="3" t="s">
        <v>11</v>
      </c>
      <c r="D15" s="3" t="s">
        <v>12</v>
      </c>
      <c r="E15" s="4">
        <f>86.175 /1000</f>
        <v>8.6175000000000002E-2</v>
      </c>
      <c r="F15" s="4">
        <v>3044100</v>
      </c>
      <c r="G15" s="4">
        <v>507.82</v>
      </c>
      <c r="H15" s="4">
        <v>233.19</v>
      </c>
      <c r="I15" s="4">
        <v>-1</v>
      </c>
      <c r="J15" s="4">
        <v>177.83</v>
      </c>
      <c r="K15" s="4">
        <v>0.3</v>
      </c>
      <c r="L15" s="4"/>
      <c r="M15" s="4"/>
      <c r="N15" s="4"/>
      <c r="O15" s="3" t="s">
        <v>62</v>
      </c>
    </row>
    <row r="16" spans="1:15" x14ac:dyDescent="0.35">
      <c r="A16" s="3" t="s">
        <v>32</v>
      </c>
      <c r="B16" s="3" t="s">
        <v>10</v>
      </c>
      <c r="C16" s="3" t="s">
        <v>11</v>
      </c>
      <c r="D16" s="3" t="s">
        <v>12</v>
      </c>
      <c r="E16" s="4">
        <f>4.0026 /1000</f>
        <v>4.0026000000000003E-3</v>
      </c>
      <c r="F16" s="4">
        <v>228320</v>
      </c>
      <c r="G16" s="4">
        <v>5.1952999999999996</v>
      </c>
      <c r="H16" s="4">
        <v>69.58</v>
      </c>
      <c r="I16" s="4">
        <v>-1</v>
      </c>
      <c r="J16" s="4">
        <v>2.1768000000000001</v>
      </c>
      <c r="K16" s="4">
        <v>-0.3836</v>
      </c>
      <c r="L16" s="4"/>
      <c r="M16" s="4"/>
      <c r="N16" s="4"/>
      <c r="O16" s="3" t="s">
        <v>62</v>
      </c>
    </row>
    <row r="17" spans="1:15" x14ac:dyDescent="0.35">
      <c r="A17" s="3" t="s">
        <v>33</v>
      </c>
      <c r="B17" s="3" t="s">
        <v>10</v>
      </c>
      <c r="C17" s="3" t="s">
        <v>11</v>
      </c>
      <c r="D17" s="3" t="s">
        <v>12</v>
      </c>
      <c r="E17" s="4">
        <f>58.122 /1000</f>
        <v>5.8122E-2</v>
      </c>
      <c r="F17" s="4">
        <v>3629000</v>
      </c>
      <c r="G17" s="4">
        <v>407.81</v>
      </c>
      <c r="H17" s="4">
        <v>225.5</v>
      </c>
      <c r="I17" s="4">
        <v>-1</v>
      </c>
      <c r="J17" s="4">
        <v>113.73</v>
      </c>
      <c r="K17" s="4">
        <v>0.184</v>
      </c>
      <c r="L17" s="4"/>
      <c r="M17" s="4"/>
      <c r="N17" s="4"/>
      <c r="O17" s="3" t="s">
        <v>62</v>
      </c>
    </row>
    <row r="18" spans="1:15" x14ac:dyDescent="0.35">
      <c r="A18" s="3" t="s">
        <v>34</v>
      </c>
      <c r="B18" s="3" t="s">
        <v>10</v>
      </c>
      <c r="C18" s="3" t="s">
        <v>11</v>
      </c>
      <c r="D18" s="3" t="s">
        <v>12</v>
      </c>
      <c r="E18" s="4">
        <f>83.798 /1000</f>
        <v>8.3797999999999997E-2</v>
      </c>
      <c r="F18" s="4">
        <v>5525000</v>
      </c>
      <c r="G18" s="4">
        <v>209.48</v>
      </c>
      <c r="H18" s="4">
        <v>909.21</v>
      </c>
      <c r="I18" s="4">
        <v>-1</v>
      </c>
      <c r="J18" s="4">
        <v>115.78</v>
      </c>
      <c r="K18" s="4">
        <v>-8.9400000000000005E-4</v>
      </c>
      <c r="L18" s="4"/>
      <c r="M18" s="4"/>
      <c r="N18" s="4"/>
      <c r="O18" s="3" t="s">
        <v>62</v>
      </c>
    </row>
    <row r="19" spans="1:15" x14ac:dyDescent="0.35">
      <c r="A19" s="3" t="s">
        <v>63</v>
      </c>
      <c r="B19" s="3" t="s">
        <v>10</v>
      </c>
      <c r="C19" s="3" t="s">
        <v>11</v>
      </c>
      <c r="D19" s="3" t="s">
        <v>12</v>
      </c>
      <c r="E19" s="4">
        <f>16.043 /1000</f>
        <v>1.6042999999999998E-2</v>
      </c>
      <c r="F19" s="4">
        <v>4599200</v>
      </c>
      <c r="G19" s="4">
        <v>190.56</v>
      </c>
      <c r="H19" s="4">
        <v>162.66</v>
      </c>
      <c r="I19" s="4">
        <v>-1</v>
      </c>
      <c r="J19" s="4">
        <v>90.694000000000003</v>
      </c>
      <c r="K19" s="4">
        <v>1.142E-2</v>
      </c>
      <c r="L19" s="4"/>
      <c r="M19" s="4"/>
      <c r="N19" s="4"/>
      <c r="O19" s="3" t="s">
        <v>62</v>
      </c>
    </row>
    <row r="20" spans="1:15" x14ac:dyDescent="0.35">
      <c r="A20" s="3" t="s">
        <v>35</v>
      </c>
      <c r="B20" s="3" t="s">
        <v>10</v>
      </c>
      <c r="C20" s="3" t="s">
        <v>11</v>
      </c>
      <c r="D20" s="3" t="s">
        <v>12</v>
      </c>
      <c r="E20" s="4">
        <f>32.042/1000</f>
        <v>3.2042000000000001E-2</v>
      </c>
      <c r="F20" s="4">
        <v>8103500</v>
      </c>
      <c r="G20" s="4">
        <v>512.6</v>
      </c>
      <c r="H20" s="4">
        <v>275.56</v>
      </c>
      <c r="I20" s="4">
        <v>-1</v>
      </c>
      <c r="J20" s="4">
        <v>175.61</v>
      </c>
      <c r="K20" s="4">
        <v>0.5625</v>
      </c>
      <c r="L20" s="4"/>
      <c r="M20" s="4"/>
      <c r="N20" s="4"/>
      <c r="O20" s="3" t="s">
        <v>62</v>
      </c>
    </row>
    <row r="21" spans="1:15" x14ac:dyDescent="0.35">
      <c r="A21" s="3" t="s">
        <v>36</v>
      </c>
      <c r="B21" s="3" t="s">
        <v>10</v>
      </c>
      <c r="C21" s="3" t="s">
        <v>11</v>
      </c>
      <c r="D21" s="3" t="s">
        <v>12</v>
      </c>
      <c r="E21" s="4">
        <f>20.179 /1000</f>
        <v>2.0178999999999999E-2</v>
      </c>
      <c r="F21" s="4">
        <v>2661600</v>
      </c>
      <c r="G21" s="4">
        <v>44.4</v>
      </c>
      <c r="H21" s="4">
        <v>486.31</v>
      </c>
      <c r="I21" s="4">
        <v>-1</v>
      </c>
      <c r="J21" s="4">
        <v>24.556000000000001</v>
      </c>
      <c r="K21" s="4">
        <f>-0.0355</f>
        <v>-3.5499999999999997E-2</v>
      </c>
      <c r="L21" s="4"/>
      <c r="M21" s="4"/>
      <c r="N21" s="4"/>
      <c r="O21" s="3" t="s">
        <v>62</v>
      </c>
    </row>
    <row r="22" spans="1:15" x14ac:dyDescent="0.35">
      <c r="A22" s="3" t="s">
        <v>37</v>
      </c>
      <c r="B22" s="3" t="s">
        <v>10</v>
      </c>
      <c r="C22" s="3" t="s">
        <v>11</v>
      </c>
      <c r="D22" s="3" t="s">
        <v>12</v>
      </c>
      <c r="E22" s="4">
        <f>28.013/1000</f>
        <v>2.8013000000000003E-2</v>
      </c>
      <c r="F22" s="4">
        <v>3395800</v>
      </c>
      <c r="G22" s="4">
        <v>126.19</v>
      </c>
      <c r="H22" s="4">
        <v>313.3</v>
      </c>
      <c r="I22" s="4">
        <v>-1</v>
      </c>
      <c r="J22" s="4">
        <v>63.151000000000003</v>
      </c>
      <c r="K22" s="4">
        <v>3.7199999999999997E-2</v>
      </c>
      <c r="L22" s="4"/>
      <c r="M22" s="4"/>
      <c r="N22" s="4"/>
      <c r="O22" s="3" t="s">
        <v>62</v>
      </c>
    </row>
    <row r="23" spans="1:15" x14ac:dyDescent="0.35">
      <c r="A23" s="3" t="s">
        <v>38</v>
      </c>
      <c r="B23" s="3" t="s">
        <v>10</v>
      </c>
      <c r="C23" s="3" t="s">
        <v>11</v>
      </c>
      <c r="D23" s="3" t="s">
        <v>12</v>
      </c>
      <c r="E23" s="4">
        <f>31.999/1000</f>
        <v>3.1999E-2</v>
      </c>
      <c r="F23" s="4">
        <v>5043000</v>
      </c>
      <c r="G23" s="4">
        <v>154.58000000000001</v>
      </c>
      <c r="H23" s="4">
        <v>436.14</v>
      </c>
      <c r="I23" s="4">
        <v>-1</v>
      </c>
      <c r="J23" s="4">
        <v>54.360999999999997</v>
      </c>
      <c r="K23" s="4">
        <v>2.2200000000000001E-2</v>
      </c>
      <c r="L23" s="4"/>
      <c r="M23" s="4"/>
      <c r="N23" s="4"/>
      <c r="O23" s="3" t="s">
        <v>62</v>
      </c>
    </row>
    <row r="24" spans="1:15" x14ac:dyDescent="0.35">
      <c r="A24" s="3" t="s">
        <v>39</v>
      </c>
      <c r="B24" s="3" t="s">
        <v>10</v>
      </c>
      <c r="C24" s="3" t="s">
        <v>11</v>
      </c>
      <c r="D24" s="3" t="s">
        <v>12</v>
      </c>
      <c r="E24" s="4">
        <f>44.096/1000</f>
        <v>4.4095999999999996E-2</v>
      </c>
      <c r="F24" s="4">
        <v>4251200</v>
      </c>
      <c r="G24" s="4">
        <v>369.89</v>
      </c>
      <c r="H24" s="4">
        <v>220.48</v>
      </c>
      <c r="I24" s="4">
        <v>-1</v>
      </c>
      <c r="J24" s="4">
        <v>85.525000000000006</v>
      </c>
      <c r="K24" s="4">
        <v>0.15210000000000001</v>
      </c>
      <c r="L24" s="4"/>
      <c r="M24" s="4"/>
      <c r="N24" s="4"/>
      <c r="O24" s="3" t="s">
        <v>62</v>
      </c>
    </row>
    <row r="25" spans="1:15" x14ac:dyDescent="0.35">
      <c r="A25" s="3" t="s">
        <v>40</v>
      </c>
      <c r="B25" s="3" t="s">
        <v>10</v>
      </c>
      <c r="C25" s="3" t="s">
        <v>11</v>
      </c>
      <c r="D25" s="3" t="s">
        <v>12</v>
      </c>
      <c r="E25" s="4">
        <f>42.08/1000</f>
        <v>4.2079999999999999E-2</v>
      </c>
      <c r="F25" s="4">
        <v>4555000</v>
      </c>
      <c r="G25" s="4">
        <v>364.21</v>
      </c>
      <c r="H25" s="4">
        <v>229.63</v>
      </c>
      <c r="I25" s="4">
        <v>-1</v>
      </c>
      <c r="J25" s="4">
        <v>87.953000000000003</v>
      </c>
      <c r="K25" s="4">
        <v>0.14599999999999999</v>
      </c>
      <c r="L25" s="4"/>
      <c r="M25" s="4"/>
      <c r="N25" s="4"/>
      <c r="O25" s="3" t="s">
        <v>62</v>
      </c>
    </row>
    <row r="26" spans="1:15" x14ac:dyDescent="0.35">
      <c r="A26" s="3" t="s">
        <v>41</v>
      </c>
      <c r="B26" s="3" t="s">
        <v>10</v>
      </c>
      <c r="C26" s="3" t="s">
        <v>11</v>
      </c>
      <c r="D26" s="3" t="s">
        <v>12</v>
      </c>
      <c r="E26" s="4">
        <f>120.91/1000</f>
        <v>0.12090999999999999</v>
      </c>
      <c r="F26" s="4">
        <v>4136100</v>
      </c>
      <c r="G26" s="4">
        <v>385.12</v>
      </c>
      <c r="H26" s="4">
        <v>565</v>
      </c>
      <c r="I26" s="4">
        <v>-1</v>
      </c>
      <c r="J26" s="4">
        <v>116.1</v>
      </c>
      <c r="K26" s="4">
        <v>0.17948</v>
      </c>
      <c r="L26" s="4"/>
      <c r="M26" s="4"/>
      <c r="N26" s="4"/>
      <c r="O26" s="3" t="s">
        <v>62</v>
      </c>
    </row>
    <row r="27" spans="1:15" x14ac:dyDescent="0.35">
      <c r="A27" s="3" t="s">
        <v>42</v>
      </c>
      <c r="B27" s="3" t="s">
        <v>10</v>
      </c>
      <c r="C27" s="3" t="s">
        <v>11</v>
      </c>
      <c r="D27" s="3" t="s">
        <v>12</v>
      </c>
      <c r="E27" s="4">
        <f>152.93 /1000</f>
        <v>0.15293000000000001</v>
      </c>
      <c r="F27" s="4">
        <v>3661800</v>
      </c>
      <c r="G27" s="4">
        <v>456.83</v>
      </c>
      <c r="H27" s="4">
        <v>550</v>
      </c>
      <c r="I27" s="4">
        <v>-1</v>
      </c>
      <c r="J27" s="4">
        <v>166</v>
      </c>
      <c r="K27" s="4">
        <v>0.28192</v>
      </c>
      <c r="L27" s="4"/>
      <c r="M27" s="4"/>
      <c r="N27" s="4"/>
      <c r="O27" s="3" t="s">
        <v>62</v>
      </c>
    </row>
    <row r="28" spans="1:15" x14ac:dyDescent="0.35">
      <c r="A28" s="3" t="s">
        <v>43</v>
      </c>
      <c r="B28" s="3" t="s">
        <v>10</v>
      </c>
      <c r="C28" s="3" t="s">
        <v>11</v>
      </c>
      <c r="D28" s="3" t="s">
        <v>12</v>
      </c>
      <c r="E28" s="4">
        <f>114.04 /1000</f>
        <v>0.11404</v>
      </c>
      <c r="F28" s="4">
        <v>3634900</v>
      </c>
      <c r="G28" s="4">
        <v>382.51</v>
      </c>
      <c r="H28" s="4">
        <v>489.24</v>
      </c>
      <c r="I28" s="4">
        <v>-1</v>
      </c>
      <c r="J28" s="4">
        <v>169</v>
      </c>
      <c r="K28" s="4">
        <v>0.313</v>
      </c>
      <c r="L28" s="4"/>
      <c r="M28" s="4"/>
      <c r="N28" s="4"/>
      <c r="O28" s="3" t="s">
        <v>62</v>
      </c>
    </row>
    <row r="29" spans="1:15" x14ac:dyDescent="0.35">
      <c r="A29" s="3" t="s">
        <v>44</v>
      </c>
      <c r="B29" s="3" t="s">
        <v>10</v>
      </c>
      <c r="C29" s="3" t="s">
        <v>11</v>
      </c>
      <c r="D29" s="3" t="s">
        <v>12</v>
      </c>
      <c r="E29" s="4">
        <f>120.02/1000</f>
        <v>0.12002</v>
      </c>
      <c r="F29" s="4">
        <v>3617700</v>
      </c>
      <c r="G29" s="4">
        <v>339.17</v>
      </c>
      <c r="H29" s="4">
        <v>573.58000000000004</v>
      </c>
      <c r="I29" s="4">
        <v>-1</v>
      </c>
      <c r="J29" s="4">
        <v>172.52</v>
      </c>
      <c r="K29" s="4">
        <v>0.30520000000000003</v>
      </c>
      <c r="L29" s="4"/>
      <c r="M29" s="4"/>
      <c r="N29" s="4"/>
      <c r="O29" s="3" t="s">
        <v>62</v>
      </c>
    </row>
    <row r="30" spans="1:15" x14ac:dyDescent="0.35">
      <c r="A30" s="3" t="s">
        <v>45</v>
      </c>
      <c r="B30" s="3" t="s">
        <v>10</v>
      </c>
      <c r="C30" s="3" t="s">
        <v>11</v>
      </c>
      <c r="D30" s="3" t="s">
        <v>12</v>
      </c>
      <c r="E30" s="4">
        <f>148.91/1000</f>
        <v>0.14890999999999999</v>
      </c>
      <c r="F30" s="4">
        <f>39.56*10^5</f>
        <v>3956000</v>
      </c>
      <c r="G30" s="4">
        <v>340</v>
      </c>
      <c r="H30" s="4">
        <f>E30/(5.13/1000)</f>
        <v>29.027290448343077</v>
      </c>
      <c r="I30" s="4">
        <v>-1</v>
      </c>
      <c r="J30" s="4">
        <v>-1</v>
      </c>
      <c r="K30" s="4">
        <v>-1</v>
      </c>
      <c r="L30" s="4"/>
      <c r="M30" s="4"/>
      <c r="N30" s="4"/>
      <c r="O30" s="3" t="s">
        <v>62</v>
      </c>
    </row>
    <row r="31" spans="1:15" x14ac:dyDescent="0.35">
      <c r="A31" s="3" t="s">
        <v>46</v>
      </c>
      <c r="B31" s="3" t="s">
        <v>10</v>
      </c>
      <c r="C31" s="3" t="s">
        <v>11</v>
      </c>
      <c r="D31" s="3" t="s">
        <v>12</v>
      </c>
      <c r="E31" s="4">
        <f>102.03 /1000</f>
        <v>0.10203</v>
      </c>
      <c r="F31" s="4">
        <v>4059300</v>
      </c>
      <c r="G31" s="4">
        <v>374.21</v>
      </c>
      <c r="H31" s="4">
        <v>511.9</v>
      </c>
      <c r="I31" s="4">
        <v>-1</v>
      </c>
      <c r="J31" s="4">
        <v>169.85</v>
      </c>
      <c r="K31" s="4">
        <v>0.32684000000000002</v>
      </c>
      <c r="L31" s="4"/>
      <c r="M31" s="4"/>
      <c r="N31" s="4"/>
      <c r="O31" s="3" t="s">
        <v>62</v>
      </c>
    </row>
    <row r="32" spans="1:15" x14ac:dyDescent="0.35">
      <c r="A32" s="3" t="s">
        <v>47</v>
      </c>
      <c r="B32" s="3" t="s">
        <v>10</v>
      </c>
      <c r="C32" s="3" t="s">
        <v>11</v>
      </c>
      <c r="D32" s="3" t="s">
        <v>12</v>
      </c>
      <c r="E32" s="4">
        <f>100.5/1000</f>
        <v>0.10050000000000001</v>
      </c>
      <c r="F32" s="4">
        <v>4055000</v>
      </c>
      <c r="G32" s="4">
        <v>410.26</v>
      </c>
      <c r="H32" s="4">
        <v>446</v>
      </c>
      <c r="I32" s="4">
        <v>-1</v>
      </c>
      <c r="J32" s="4">
        <v>142.72</v>
      </c>
      <c r="K32" s="4">
        <v>0.2321</v>
      </c>
      <c r="L32" s="4"/>
      <c r="M32" s="4"/>
      <c r="N32" s="4"/>
      <c r="O32" s="3" t="s">
        <v>62</v>
      </c>
    </row>
    <row r="33" spans="1:15" x14ac:dyDescent="0.35">
      <c r="A33" s="3" t="s">
        <v>48</v>
      </c>
      <c r="B33" s="3" t="s">
        <v>10</v>
      </c>
      <c r="C33" s="3" t="s">
        <v>11</v>
      </c>
      <c r="D33" s="3" t="s">
        <v>12</v>
      </c>
      <c r="E33" s="4">
        <f>84.041/1000</f>
        <v>8.4040999999999991E-2</v>
      </c>
      <c r="F33" s="4">
        <v>3761000</v>
      </c>
      <c r="G33" s="4">
        <v>345.86</v>
      </c>
      <c r="H33" s="4">
        <v>431</v>
      </c>
      <c r="I33" s="4">
        <v>-1</v>
      </c>
      <c r="J33" s="4">
        <v>161.34</v>
      </c>
      <c r="K33" s="4">
        <v>0.26150000000000001</v>
      </c>
      <c r="L33" s="4"/>
      <c r="M33" s="4"/>
      <c r="N33" s="4"/>
      <c r="O33" s="3" t="s">
        <v>62</v>
      </c>
    </row>
    <row r="34" spans="1:15" x14ac:dyDescent="0.35">
      <c r="A34" s="3" t="s">
        <v>49</v>
      </c>
      <c r="B34" s="3" t="s">
        <v>10</v>
      </c>
      <c r="C34" s="3" t="s">
        <v>11</v>
      </c>
      <c r="D34" s="3" t="s">
        <v>12</v>
      </c>
      <c r="E34" s="4">
        <f>66.051/1000</f>
        <v>6.6050999999999999E-2</v>
      </c>
      <c r="F34" s="4">
        <v>4516800</v>
      </c>
      <c r="G34" s="4">
        <v>386.41</v>
      </c>
      <c r="H34" s="4">
        <v>368</v>
      </c>
      <c r="I34" s="4">
        <v>-1</v>
      </c>
      <c r="J34" s="4">
        <v>154.56</v>
      </c>
      <c r="K34" s="4">
        <v>0.27521000000000001</v>
      </c>
      <c r="L34" s="4"/>
      <c r="M34" s="4"/>
      <c r="N34" s="4"/>
      <c r="O34" s="3" t="s">
        <v>62</v>
      </c>
    </row>
    <row r="35" spans="1:15" x14ac:dyDescent="0.35">
      <c r="A35" s="3" t="s">
        <v>50</v>
      </c>
      <c r="B35" s="3" t="s">
        <v>10</v>
      </c>
      <c r="C35" s="3" t="s">
        <v>11</v>
      </c>
      <c r="D35" s="3" t="s">
        <v>12</v>
      </c>
      <c r="E35" s="4">
        <f>86.468/1000</f>
        <v>8.6468000000000003E-2</v>
      </c>
      <c r="F35" s="4">
        <v>4990000</v>
      </c>
      <c r="G35" s="4">
        <v>369.3</v>
      </c>
      <c r="H35" s="4">
        <v>523.84</v>
      </c>
      <c r="I35" s="4">
        <v>-1</v>
      </c>
      <c r="J35" s="4">
        <v>115.73</v>
      </c>
      <c r="K35" s="4">
        <v>0.22081999999999999</v>
      </c>
      <c r="L35" s="4"/>
      <c r="M35" s="4"/>
      <c r="N35" s="4"/>
      <c r="O35" s="3" t="s">
        <v>62</v>
      </c>
    </row>
    <row r="36" spans="1:15" x14ac:dyDescent="0.35">
      <c r="A36" s="3" t="s">
        <v>51</v>
      </c>
      <c r="B36" s="3" t="s">
        <v>10</v>
      </c>
      <c r="C36" s="3" t="s">
        <v>11</v>
      </c>
      <c r="D36" s="3" t="s">
        <v>12</v>
      </c>
      <c r="E36" s="4">
        <f>170.03 /1000</f>
        <v>0.17003000000000001</v>
      </c>
      <c r="F36" s="4">
        <v>2925000</v>
      </c>
      <c r="G36" s="4">
        <v>374.9</v>
      </c>
      <c r="H36" s="4">
        <v>594.25</v>
      </c>
      <c r="I36" s="4">
        <v>-1</v>
      </c>
      <c r="J36" s="4">
        <v>146.35</v>
      </c>
      <c r="K36" s="4">
        <v>0.35699999999999998</v>
      </c>
      <c r="L36" s="4"/>
      <c r="M36" s="4"/>
      <c r="N36" s="4"/>
      <c r="O36" s="3" t="s">
        <v>62</v>
      </c>
    </row>
    <row r="37" spans="1:15" x14ac:dyDescent="0.35">
      <c r="A37" s="3" t="s">
        <v>52</v>
      </c>
      <c r="B37" s="3" t="s">
        <v>10</v>
      </c>
      <c r="C37" s="3" t="s">
        <v>11</v>
      </c>
      <c r="D37" s="3" t="s">
        <v>12</v>
      </c>
      <c r="E37" s="4">
        <f>70.014 /1000</f>
        <v>7.0013999999999993E-2</v>
      </c>
      <c r="F37" s="4">
        <v>4832000</v>
      </c>
      <c r="G37" s="4">
        <v>299.29000000000002</v>
      </c>
      <c r="H37" s="4">
        <v>526.5</v>
      </c>
      <c r="I37" s="4">
        <v>-1</v>
      </c>
      <c r="J37" s="4">
        <v>118.02</v>
      </c>
      <c r="K37" s="4">
        <v>0.26300000000000001</v>
      </c>
      <c r="L37" s="4"/>
      <c r="M37" s="4"/>
      <c r="N37" s="4"/>
      <c r="O37" s="3" t="s">
        <v>62</v>
      </c>
    </row>
    <row r="38" spans="1:15" x14ac:dyDescent="0.35">
      <c r="A38" s="3" t="s">
        <v>53</v>
      </c>
      <c r="B38" s="3" t="s">
        <v>10</v>
      </c>
      <c r="C38" s="3" t="s">
        <v>11</v>
      </c>
      <c r="D38" s="3" t="s">
        <v>12</v>
      </c>
      <c r="E38" s="4">
        <f>52.024 /1000</f>
        <v>5.2024000000000001E-2</v>
      </c>
      <c r="F38" s="4">
        <v>5782000</v>
      </c>
      <c r="G38" s="4">
        <v>351.26</v>
      </c>
      <c r="H38" s="4">
        <v>424</v>
      </c>
      <c r="I38" s="4">
        <v>-1</v>
      </c>
      <c r="J38" s="4">
        <v>136.34</v>
      </c>
      <c r="K38" s="4">
        <v>0.27689999999999998</v>
      </c>
      <c r="L38" s="4"/>
      <c r="M38" s="4"/>
      <c r="N38" s="4"/>
      <c r="O38" s="3" t="s">
        <v>62</v>
      </c>
    </row>
    <row r="39" spans="1:15" x14ac:dyDescent="0.35">
      <c r="A39" s="3" t="s">
        <v>54</v>
      </c>
      <c r="B39" s="3" t="s">
        <v>10</v>
      </c>
      <c r="C39" s="3" t="s">
        <v>11</v>
      </c>
      <c r="D39" s="3" t="s">
        <v>12</v>
      </c>
      <c r="E39" s="4">
        <v>8.6204000000000003E-2</v>
      </c>
      <c r="F39" s="4">
        <v>4639400</v>
      </c>
      <c r="G39" s="4">
        <v>359.29</v>
      </c>
      <c r="H39" s="4">
        <v>484.04</v>
      </c>
      <c r="I39" s="4">
        <v>-1</v>
      </c>
      <c r="J39" s="4">
        <v>-1</v>
      </c>
      <c r="K39" s="4">
        <v>-1</v>
      </c>
      <c r="L39" s="4"/>
      <c r="M39" s="4"/>
      <c r="N39" s="4"/>
      <c r="O39" s="3" t="s">
        <v>62</v>
      </c>
    </row>
    <row r="40" spans="1:15" x14ac:dyDescent="0.35">
      <c r="A40" s="3" t="s">
        <v>55</v>
      </c>
      <c r="B40" s="3" t="s">
        <v>10</v>
      </c>
      <c r="C40" s="3" t="s">
        <v>11</v>
      </c>
      <c r="D40" s="3" t="s">
        <v>12</v>
      </c>
      <c r="E40" s="4">
        <v>7.2584999999999997E-2</v>
      </c>
      <c r="F40" s="4">
        <v>4901100</v>
      </c>
      <c r="G40" s="4">
        <v>344.49</v>
      </c>
      <c r="H40" s="4">
        <v>459.08</v>
      </c>
      <c r="I40" s="4">
        <v>-1</v>
      </c>
      <c r="J40" s="4">
        <v>-1</v>
      </c>
      <c r="K40" s="4">
        <v>-1</v>
      </c>
      <c r="L40" s="4"/>
      <c r="M40" s="4"/>
      <c r="N40" s="4"/>
      <c r="O40" s="3" t="s">
        <v>62</v>
      </c>
    </row>
    <row r="41" spans="1:15" x14ac:dyDescent="0.35">
      <c r="A41" s="3" t="s">
        <v>56</v>
      </c>
      <c r="B41" s="3" t="s">
        <v>10</v>
      </c>
      <c r="C41" s="3" t="s">
        <v>11</v>
      </c>
      <c r="D41" s="3" t="s">
        <v>12</v>
      </c>
      <c r="E41" s="4">
        <v>9.8859000000000002E-2</v>
      </c>
      <c r="F41" s="4">
        <v>3704900</v>
      </c>
      <c r="G41" s="4">
        <v>343.77</v>
      </c>
      <c r="H41" s="4">
        <v>490.76</v>
      </c>
      <c r="I41" s="4">
        <v>-1</v>
      </c>
      <c r="J41" s="4">
        <v>-1</v>
      </c>
      <c r="K41" s="4">
        <v>-1</v>
      </c>
      <c r="L41" s="4"/>
      <c r="M41" s="4"/>
      <c r="N41" s="4"/>
      <c r="O41" s="3" t="s">
        <v>62</v>
      </c>
    </row>
    <row r="42" spans="1:15" x14ac:dyDescent="0.35">
      <c r="A42" s="3" t="s">
        <v>57</v>
      </c>
      <c r="B42" s="3" t="s">
        <v>10</v>
      </c>
      <c r="C42" s="3" t="s">
        <v>11</v>
      </c>
      <c r="D42" s="3" t="s">
        <v>12</v>
      </c>
      <c r="E42" s="4">
        <f>72.1057/1000</f>
        <v>7.2105699999999995E-2</v>
      </c>
      <c r="F42" s="4">
        <v>-1</v>
      </c>
      <c r="G42" s="4">
        <v>-1</v>
      </c>
      <c r="H42" s="4">
        <v>-1</v>
      </c>
      <c r="I42" s="4">
        <v>-1</v>
      </c>
      <c r="J42" s="4">
        <v>-1</v>
      </c>
      <c r="K42" s="4">
        <v>-1</v>
      </c>
      <c r="L42" s="4"/>
      <c r="M42" s="4"/>
      <c r="N42" s="4"/>
      <c r="O42" s="3" t="s">
        <v>62</v>
      </c>
    </row>
    <row r="43" spans="1:15" x14ac:dyDescent="0.35">
      <c r="A43" s="3" t="s">
        <v>58</v>
      </c>
      <c r="B43" s="3" t="s">
        <v>10</v>
      </c>
      <c r="C43" s="3" t="s">
        <v>11</v>
      </c>
      <c r="D43" s="3" t="s">
        <v>12</v>
      </c>
      <c r="E43" s="4">
        <f>92.138 /1000</f>
        <v>9.2138000000000012E-2</v>
      </c>
      <c r="F43" s="4">
        <v>4126300</v>
      </c>
      <c r="G43" s="4">
        <v>591.75</v>
      </c>
      <c r="H43" s="4">
        <v>291.99</v>
      </c>
      <c r="I43" s="4">
        <v>-1</v>
      </c>
      <c r="J43" s="4">
        <v>178</v>
      </c>
      <c r="K43" s="4">
        <v>0.26569999999999999</v>
      </c>
      <c r="L43" s="4"/>
      <c r="M43" s="4"/>
      <c r="N43" s="4"/>
      <c r="O43" s="3" t="s">
        <v>62</v>
      </c>
    </row>
    <row r="44" spans="1:15" x14ac:dyDescent="0.35">
      <c r="A44" s="3" t="s">
        <v>59</v>
      </c>
      <c r="B44" s="3" t="s">
        <v>10</v>
      </c>
      <c r="C44" s="3" t="s">
        <v>11</v>
      </c>
      <c r="D44" s="3" t="s">
        <v>12</v>
      </c>
      <c r="E44" s="4">
        <f>18.015 /1000</f>
        <v>1.8015E-2</v>
      </c>
      <c r="F44" s="4">
        <v>22064000</v>
      </c>
      <c r="G44" s="4">
        <v>647.1</v>
      </c>
      <c r="H44" s="4">
        <v>322</v>
      </c>
      <c r="I44" s="4">
        <v>-1</v>
      </c>
      <c r="J44" s="4">
        <v>273.16000000000003</v>
      </c>
      <c r="K44" s="4">
        <v>0.34429999999999999</v>
      </c>
      <c r="L44" s="4"/>
      <c r="M44" s="4"/>
      <c r="N44" s="4"/>
      <c r="O44" s="3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Refrigerants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2021-07-11T07:10:14Z</dcterms:modified>
</cp:coreProperties>
</file>