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880a0f4f81717/Dokumente/sorproplib/python_wrapper/sorpproplib/data/JSON/equation_coefficients/xlsx/"/>
    </mc:Choice>
  </mc:AlternateContent>
  <xr:revisionPtr revIDLastSave="466" documentId="8_{5C6B0FED-E830-41ED-9B72-9196984C427E}" xr6:coauthVersionLast="47" xr6:coauthVersionMax="47" xr10:uidLastSave="{79BA84DD-D6E6-4049-BA1A-C879073F527E}"/>
  <bookViews>
    <workbookView xWindow="-110" yWindow="-110" windowWidth="38620" windowHeight="21220" xr2:uid="{00000000-000D-0000-FFFF-FFFF00000000}"/>
  </bookViews>
  <sheets>
    <sheet name="WilsonFixedD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H6" i="1"/>
  <c r="H5" i="1"/>
  <c r="G5" i="1"/>
  <c r="G3" i="1"/>
  <c r="H3" i="1"/>
  <c r="G4" i="1"/>
  <c r="H4" i="1"/>
  <c r="L14" i="1"/>
  <c r="L13" i="1"/>
  <c r="K17" i="1"/>
  <c r="K14" i="1"/>
  <c r="K13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sharedStrings.xml><?xml version="1.0" encoding="utf-8"?>
<sst xmlns="http://schemas.openxmlformats.org/spreadsheetml/2006/main" count="115" uniqueCount="48">
  <si>
    <t>refrigerant</t>
  </si>
  <si>
    <t>sorbent</t>
  </si>
  <si>
    <t>sorbent-subtype</t>
  </si>
  <si>
    <t>type</t>
  </si>
  <si>
    <t>validity-temperature-min</t>
  </si>
  <si>
    <t>validity-temperature-max</t>
  </si>
  <si>
    <t>literature</t>
  </si>
  <si>
    <t>in -</t>
  </si>
  <si>
    <t>in K</t>
  </si>
  <si>
    <t>-</t>
  </si>
  <si>
    <t>abs</t>
  </si>
  <si>
    <t>Water</t>
  </si>
  <si>
    <t>A_12</t>
  </si>
  <si>
    <t>A_21</t>
  </si>
  <si>
    <t>d_lambda_12</t>
  </si>
  <si>
    <t>d_lambda_21</t>
  </si>
  <si>
    <t>v_1</t>
  </si>
  <si>
    <t>v_2</t>
  </si>
  <si>
    <t>in m³/mol</t>
  </si>
  <si>
    <t>in J/mol</t>
  </si>
  <si>
    <t>ionic liquid</t>
  </si>
  <si>
    <t>Döker, Michael; Gmehling, Jürgen (2005): Measurement and prediction of vapor–liquid equilibria of ternary systems containing ionic liquids. In: Fluid Phase Equilibria 227 (2), S. 255–266. DOI: 10.1016/j.fluid.2004.11.010.</t>
  </si>
  <si>
    <t>[EMIM]+[(CF3SO2)2N]-</t>
  </si>
  <si>
    <t>[BMIM]+[(CF3SO2)2N]-</t>
  </si>
  <si>
    <t>Acetone</t>
  </si>
  <si>
    <t>2-Propanol</t>
  </si>
  <si>
    <t>R-32</t>
  </si>
  <si>
    <t>R-125</t>
  </si>
  <si>
    <t>R-12</t>
  </si>
  <si>
    <t>R-1234ze(E)</t>
  </si>
  <si>
    <t>R-22</t>
  </si>
  <si>
    <t>R-134a</t>
  </si>
  <si>
    <t>POE</t>
  </si>
  <si>
    <t>PAG</t>
  </si>
  <si>
    <t>Burton, C.; Jacobi, A. M.; Mehendale, S. S. (1999): Vapor-liquid equilibrium for R-32 and R-410A mixed with a polyol ester. Non-ideality and local composition modeling. In: International Journal of Refrigeration 22 (6), S. 458–471. DOI: 10.1016/S0140-7007(99)00012-2.</t>
  </si>
  <si>
    <t>Bock, Jessica (2015): VAPOR-LIQUID EQUILIBRIA OF A LOW GWP REFRIGERANT, R-1234ZE(E), MIXED WITH A POE LUBRICANT. PhD Thesis. University of Illinois at Urbana-Champaign, Illinois.</t>
  </si>
  <si>
    <t>Grebner, J. J. (1992): The Effects of Oil on the Thermodynamic Properties of Dichlorodifluoromethane (R-12) and Tetrafluoroethane (R-134a). Hg. v. Air Conditioning and Refrigeration Center. College of Engineering. University of Illinois at Urbana-Champaign. Air Conditioning and Refrigeration Center TR-13. Online verfügbar unter http://hdl.handle.net/2142/9702.</t>
  </si>
  <si>
    <t>Martz, W. L.; Jacobi, A. M. (1994): Refrigerant-Oil Mixtures and Local Composition Modeling. Hg. v. Air Conditioning and Refrigeration Center. College of Engineering. University of Illinois at Urbana-Champaign. Air Conditioning and Refrigeration Center TR-68. Online verfügbar unter http://hdl.handle.net/2142/10986.</t>
  </si>
  <si>
    <t>naphthenic</t>
  </si>
  <si>
    <t>paraffinic</t>
  </si>
  <si>
    <t>lubricant</t>
  </si>
  <si>
    <t>comment</t>
  </si>
  <si>
    <t>See original literature: Use low-level interface to input molar volumes of both components, which are calculated by propper equations of state, for calculations.</t>
  </si>
  <si>
    <t>See original literature: Use low-level interface to input molar volumes of both components, which are calculated by propper equations of state (i.e., v_POE =  1/(993.89-0.75658*(T-273.15))*0.7 in m3/mol), for calculations.</t>
  </si>
  <si>
    <t>See original literature: Use low-level interface to input molar volumes of both components, which are calculated by propper equations of state (i.e., v_POE =  1/((55.37-0.020428*((T-273.15)*1.8+32))*16.0185)*0.5 in m3/mol), for calculations.</t>
  </si>
  <si>
    <t>See original literature: Use low-level interface to input molar volumes of both components, which are calculated by propper equations of state (i.e., v_POE =  1/((56.211-0.020808*((T-273.15)*1.8+32))*16.0185)*0.325 in m3/mol), for calculations.</t>
  </si>
  <si>
    <t>See original literature: Use low-level interface to input molar volumes of both components, which are calculated by propper equations of state (i.e., v_POE =   1/((61.387-0.024138*((T-273.15)*1.8+32))*16.0185)*0.59 in m3/mol), for calculations.</t>
  </si>
  <si>
    <t>See original literature: Use low-level interface to input molar volumes of both components, which are calculated by propper equations of state (i.e., v_POE =  1/((62.365-0.024864*((T-273.15)*1.8+32))*16.0185)*2 in m3/mol), for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</si>
</sst>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0" fontId="0" fillId="33" borderId="0" xfId="0" quotePrefix="1" applyFill="1"/>
    <xf numFmtId="0" fontId="14" fillId="34" borderId="0" xfId="0" applyFont="1" applyFill="1"/>
    <xf numFmtId="164" fontId="14" fillId="34" borderId="0" xfId="0" applyNumberFormat="1" applyFont="1" applyFill="1"/>
    <xf numFmtId="0" fontId="14" fillId="0" borderId="0" xfId="0" applyFont="1"/>
    <xf numFmtId="0" fontId="0" fillId="34" borderId="0" xfId="0" quotePrefix="1" applyFill="1"/>
    <xf numFmtId="0" fontId="14" fillId="34" borderId="0" xfId="0" quotePrefix="1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zoomScaleNormal="100" workbookViewId="0">
      <pane xSplit="3" ySplit="2" topLeftCell="H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4.5" x14ac:dyDescent="0.35"/>
  <cols>
    <col min="1" max="1" width="10.6328125" bestFit="1" customWidth="1"/>
    <col min="2" max="2" width="9.81640625" bestFit="1" customWidth="1"/>
    <col min="3" max="3" width="20" bestFit="1" customWidth="1"/>
    <col min="4" max="4" width="4.54296875" bestFit="1" customWidth="1"/>
    <col min="5" max="6" width="16.453125" bestFit="1" customWidth="1"/>
    <col min="7" max="8" width="17.08984375" bestFit="1" customWidth="1"/>
    <col min="9" max="10" width="16.453125" bestFit="1" customWidth="1"/>
    <col min="11" max="11" width="22.1796875" bestFit="1" customWidth="1"/>
    <col min="12" max="12" width="22.54296875" bestFit="1" customWidth="1"/>
    <col min="13" max="13" width="22.54296875" customWidth="1"/>
    <col min="14" max="14" width="184.9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4</v>
      </c>
      <c r="L1" s="1" t="s">
        <v>5</v>
      </c>
      <c r="M1" s="1" t="s">
        <v>41</v>
      </c>
      <c r="N1" s="1" t="s">
        <v>6</v>
      </c>
    </row>
    <row r="2" spans="1:14" x14ac:dyDescent="0.35">
      <c r="A2" s="2" t="s">
        <v>9</v>
      </c>
      <c r="B2" s="2" t="s">
        <v>9</v>
      </c>
      <c r="C2" s="2" t="s">
        <v>9</v>
      </c>
      <c r="D2" s="2" t="s">
        <v>9</v>
      </c>
      <c r="E2" s="2" t="s">
        <v>7</v>
      </c>
      <c r="F2" s="2" t="s">
        <v>7</v>
      </c>
      <c r="G2" s="2" t="s">
        <v>19</v>
      </c>
      <c r="H2" s="2" t="s">
        <v>19</v>
      </c>
      <c r="I2" s="2" t="s">
        <v>18</v>
      </c>
      <c r="J2" s="2" t="s">
        <v>18</v>
      </c>
      <c r="K2" s="2" t="s">
        <v>8</v>
      </c>
      <c r="L2" s="2" t="s">
        <v>8</v>
      </c>
      <c r="M2" s="5" t="s">
        <v>9</v>
      </c>
      <c r="N2" s="2" t="s">
        <v>9</v>
      </c>
    </row>
    <row r="3" spans="1:14" x14ac:dyDescent="0.35">
      <c r="A3" s="3" t="s">
        <v>11</v>
      </c>
      <c r="B3" s="3" t="s">
        <v>20</v>
      </c>
      <c r="C3" s="3" t="s">
        <v>22</v>
      </c>
      <c r="D3" s="3" t="s">
        <v>10</v>
      </c>
      <c r="E3" s="4">
        <v>0</v>
      </c>
      <c r="F3" s="4">
        <v>0</v>
      </c>
      <c r="G3" s="4">
        <f>1760*4.184</f>
        <v>7363.84</v>
      </c>
      <c r="H3" s="4">
        <f>4.184*4000</f>
        <v>16736</v>
      </c>
      <c r="I3" s="4">
        <v>18.07</v>
      </c>
      <c r="J3" s="4">
        <v>244.58</v>
      </c>
      <c r="K3" s="3">
        <f>273.15+80</f>
        <v>353.15</v>
      </c>
      <c r="L3" s="3">
        <f>273.15+80</f>
        <v>353.15</v>
      </c>
      <c r="M3" s="3"/>
      <c r="N3" s="3" t="s">
        <v>21</v>
      </c>
    </row>
    <row r="4" spans="1:14" x14ac:dyDescent="0.35">
      <c r="A4" s="3" t="s">
        <v>11</v>
      </c>
      <c r="B4" s="3" t="s">
        <v>20</v>
      </c>
      <c r="C4" s="3" t="s">
        <v>23</v>
      </c>
      <c r="D4" s="3" t="s">
        <v>10</v>
      </c>
      <c r="E4" s="4">
        <v>0</v>
      </c>
      <c r="F4" s="4">
        <v>0</v>
      </c>
      <c r="G4" s="4">
        <f>1908.5*4.184</f>
        <v>7985.1640000000007</v>
      </c>
      <c r="H4" s="4">
        <f>4.184*4000</f>
        <v>16736</v>
      </c>
      <c r="I4" s="4">
        <v>18.07</v>
      </c>
      <c r="J4" s="4">
        <v>291.70999999999998</v>
      </c>
      <c r="K4" s="3">
        <f t="shared" ref="K4:L8" si="0">273.15+80</f>
        <v>353.15</v>
      </c>
      <c r="L4" s="3">
        <f t="shared" si="0"/>
        <v>353.15</v>
      </c>
      <c r="M4" s="3"/>
      <c r="N4" s="3" t="s">
        <v>21</v>
      </c>
    </row>
    <row r="5" spans="1:14" x14ac:dyDescent="0.35">
      <c r="A5" s="3" t="s">
        <v>24</v>
      </c>
      <c r="B5" s="3" t="s">
        <v>20</v>
      </c>
      <c r="C5" s="3" t="s">
        <v>22</v>
      </c>
      <c r="D5" s="3" t="s">
        <v>10</v>
      </c>
      <c r="E5" s="4">
        <v>0</v>
      </c>
      <c r="F5" s="4">
        <v>0</v>
      </c>
      <c r="G5" s="4">
        <f>-68.454*4.184</f>
        <v>-286.41153600000001</v>
      </c>
      <c r="H5" s="4">
        <f>-522.24*4.184</f>
        <v>-2185.0521600000002</v>
      </c>
      <c r="I5" s="4">
        <v>74.040000000000006</v>
      </c>
      <c r="J5" s="4">
        <v>244.58</v>
      </c>
      <c r="K5" s="3">
        <f t="shared" si="0"/>
        <v>353.15</v>
      </c>
      <c r="L5" s="3">
        <f t="shared" si="0"/>
        <v>353.15</v>
      </c>
      <c r="M5" s="3"/>
      <c r="N5" s="3" t="s">
        <v>21</v>
      </c>
    </row>
    <row r="6" spans="1:14" x14ac:dyDescent="0.35">
      <c r="A6" s="3" t="s">
        <v>24</v>
      </c>
      <c r="B6" s="3" t="s">
        <v>20</v>
      </c>
      <c r="C6" s="3" t="s">
        <v>23</v>
      </c>
      <c r="D6" s="3" t="s">
        <v>10</v>
      </c>
      <c r="E6" s="4">
        <v>0</v>
      </c>
      <c r="F6" s="4">
        <v>0</v>
      </c>
      <c r="G6" s="4">
        <f>-47.811*4.184</f>
        <v>-200.041224</v>
      </c>
      <c r="H6" s="4">
        <f>-576.09*4.184</f>
        <v>-2410.3605600000001</v>
      </c>
      <c r="I6" s="4">
        <v>74.040000000000006</v>
      </c>
      <c r="J6" s="4">
        <v>291.70999999999998</v>
      </c>
      <c r="K6" s="3">
        <f t="shared" si="0"/>
        <v>353.15</v>
      </c>
      <c r="L6" s="3">
        <f t="shared" si="0"/>
        <v>353.15</v>
      </c>
      <c r="M6" s="3"/>
      <c r="N6" s="3" t="s">
        <v>21</v>
      </c>
    </row>
    <row r="7" spans="1:14" s="8" customFormat="1" x14ac:dyDescent="0.35">
      <c r="A7" s="6" t="s">
        <v>25</v>
      </c>
      <c r="B7" s="6" t="s">
        <v>20</v>
      </c>
      <c r="C7" s="6" t="s">
        <v>22</v>
      </c>
      <c r="D7" s="6" t="s">
        <v>10</v>
      </c>
      <c r="E7" s="7">
        <v>0</v>
      </c>
      <c r="F7" s="7">
        <v>0</v>
      </c>
      <c r="G7" s="7">
        <f>4.184*284.26</f>
        <v>1189.34384</v>
      </c>
      <c r="H7" s="7">
        <v>16736</v>
      </c>
      <c r="I7" s="7">
        <v>76.92</v>
      </c>
      <c r="J7" s="7">
        <v>244.58</v>
      </c>
      <c r="K7" s="6">
        <f t="shared" si="0"/>
        <v>353.15</v>
      </c>
      <c r="L7" s="6">
        <f t="shared" si="0"/>
        <v>353.15</v>
      </c>
      <c r="M7" s="6"/>
      <c r="N7" s="6" t="s">
        <v>21</v>
      </c>
    </row>
    <row r="8" spans="1:14" s="8" customFormat="1" x14ac:dyDescent="0.35">
      <c r="A8" s="6" t="s">
        <v>25</v>
      </c>
      <c r="B8" s="6" t="s">
        <v>20</v>
      </c>
      <c r="C8" s="6" t="s">
        <v>23</v>
      </c>
      <c r="D8" s="6" t="s">
        <v>10</v>
      </c>
      <c r="E8" s="7">
        <v>0</v>
      </c>
      <c r="F8" s="7">
        <v>0</v>
      </c>
      <c r="G8" s="7">
        <f>4.184*305.16</f>
        <v>1276.7894400000002</v>
      </c>
      <c r="H8" s="7">
        <v>9689.7255999999998</v>
      </c>
      <c r="I8" s="7">
        <v>76.92</v>
      </c>
      <c r="J8" s="7">
        <v>291.70999999999998</v>
      </c>
      <c r="K8" s="6">
        <f t="shared" si="0"/>
        <v>353.15</v>
      </c>
      <c r="L8" s="6">
        <f t="shared" si="0"/>
        <v>353.15</v>
      </c>
      <c r="M8" s="6"/>
      <c r="N8" s="6" t="s">
        <v>21</v>
      </c>
    </row>
    <row r="9" spans="1:14" x14ac:dyDescent="0.35">
      <c r="A9" s="3" t="s">
        <v>26</v>
      </c>
      <c r="B9" s="3" t="s">
        <v>40</v>
      </c>
      <c r="C9" s="3" t="s">
        <v>32</v>
      </c>
      <c r="D9" s="3" t="s">
        <v>10</v>
      </c>
      <c r="E9" s="4">
        <v>0</v>
      </c>
      <c r="F9" s="4">
        <v>0</v>
      </c>
      <c r="G9" s="4">
        <v>2650.4</v>
      </c>
      <c r="H9" s="4">
        <v>20000</v>
      </c>
      <c r="I9" s="4">
        <v>1</v>
      </c>
      <c r="J9" s="4">
        <v>1</v>
      </c>
      <c r="K9" s="3"/>
      <c r="L9" s="3"/>
      <c r="M9" s="9" t="s">
        <v>43</v>
      </c>
      <c r="N9" s="3" t="s">
        <v>34</v>
      </c>
    </row>
    <row r="10" spans="1:14" s="8" customFormat="1" x14ac:dyDescent="0.35">
      <c r="A10" s="6" t="s">
        <v>26</v>
      </c>
      <c r="B10" s="6" t="s">
        <v>27</v>
      </c>
      <c r="C10" s="6"/>
      <c r="D10" s="6" t="s">
        <v>10</v>
      </c>
      <c r="E10" s="7">
        <v>0</v>
      </c>
      <c r="F10" s="7">
        <v>0</v>
      </c>
      <c r="G10" s="7">
        <v>190.7</v>
      </c>
      <c r="H10" s="7">
        <v>0.4</v>
      </c>
      <c r="I10" s="7">
        <v>1</v>
      </c>
      <c r="J10" s="7">
        <v>1</v>
      </c>
      <c r="K10" s="6"/>
      <c r="L10" s="6"/>
      <c r="M10" s="10" t="s">
        <v>42</v>
      </c>
      <c r="N10" s="6" t="s">
        <v>34</v>
      </c>
    </row>
    <row r="11" spans="1:14" x14ac:dyDescent="0.35">
      <c r="A11" s="3" t="s">
        <v>27</v>
      </c>
      <c r="B11" s="3" t="s">
        <v>40</v>
      </c>
      <c r="C11" s="3" t="s">
        <v>32</v>
      </c>
      <c r="D11" s="3" t="s">
        <v>10</v>
      </c>
      <c r="E11" s="4">
        <v>0</v>
      </c>
      <c r="F11" s="4">
        <v>0</v>
      </c>
      <c r="G11" s="4">
        <v>1441</v>
      </c>
      <c r="H11" s="4">
        <v>20000</v>
      </c>
      <c r="I11" s="4">
        <v>1</v>
      </c>
      <c r="J11" s="4">
        <v>1</v>
      </c>
      <c r="K11" s="3"/>
      <c r="L11" s="3"/>
      <c r="M11" s="9" t="s">
        <v>43</v>
      </c>
      <c r="N11" s="3" t="s">
        <v>34</v>
      </c>
    </row>
    <row r="12" spans="1:14" s="8" customFormat="1" x14ac:dyDescent="0.35">
      <c r="A12" s="6" t="s">
        <v>29</v>
      </c>
      <c r="B12" s="6" t="s">
        <v>40</v>
      </c>
      <c r="C12" s="6" t="s">
        <v>32</v>
      </c>
      <c r="D12" s="6" t="s">
        <v>10</v>
      </c>
      <c r="E12" s="7">
        <v>0</v>
      </c>
      <c r="F12" s="7">
        <v>0</v>
      </c>
      <c r="G12" s="7">
        <v>20000</v>
      </c>
      <c r="H12" s="7">
        <v>1908</v>
      </c>
      <c r="I12" s="7">
        <v>1</v>
      </c>
      <c r="J12" s="7">
        <v>1</v>
      </c>
      <c r="K12" s="6">
        <v>273.14999999999998</v>
      </c>
      <c r="L12" s="6">
        <v>353.15</v>
      </c>
      <c r="M12" s="10" t="s">
        <v>43</v>
      </c>
      <c r="N12" s="6" t="s">
        <v>35</v>
      </c>
    </row>
    <row r="13" spans="1:14" x14ac:dyDescent="0.35">
      <c r="A13" s="3" t="s">
        <v>28</v>
      </c>
      <c r="B13" s="3" t="s">
        <v>38</v>
      </c>
      <c r="C13" s="3"/>
      <c r="D13" s="3" t="s">
        <v>10</v>
      </c>
      <c r="E13" s="4">
        <v>0</v>
      </c>
      <c r="F13" s="4">
        <v>0</v>
      </c>
      <c r="G13" s="4">
        <v>1986</v>
      </c>
      <c r="H13" s="4">
        <v>263.89999999999998</v>
      </c>
      <c r="I13" s="4">
        <v>1</v>
      </c>
      <c r="J13" s="4">
        <v>1</v>
      </c>
      <c r="K13" s="3">
        <f>273.15-45</f>
        <v>228.14999999999998</v>
      </c>
      <c r="L13" s="3">
        <f>273.15+121</f>
        <v>394.15</v>
      </c>
      <c r="M13" s="9" t="s">
        <v>45</v>
      </c>
      <c r="N13" s="3" t="s">
        <v>36</v>
      </c>
    </row>
    <row r="14" spans="1:14" x14ac:dyDescent="0.35">
      <c r="A14" s="3" t="s">
        <v>28</v>
      </c>
      <c r="B14" s="3" t="s">
        <v>39</v>
      </c>
      <c r="C14" s="3"/>
      <c r="D14" s="3" t="s">
        <v>10</v>
      </c>
      <c r="E14" s="4">
        <v>0</v>
      </c>
      <c r="F14" s="4">
        <v>0</v>
      </c>
      <c r="G14" s="4">
        <v>2634</v>
      </c>
      <c r="H14" s="4">
        <v>7415</v>
      </c>
      <c r="I14" s="4">
        <v>1</v>
      </c>
      <c r="J14" s="4">
        <v>1</v>
      </c>
      <c r="K14" s="3">
        <f>273.15-18</f>
        <v>255.14999999999998</v>
      </c>
      <c r="L14" s="3">
        <f>273.15+121</f>
        <v>394.15</v>
      </c>
      <c r="M14" s="9" t="s">
        <v>44</v>
      </c>
      <c r="N14" s="3" t="s">
        <v>36</v>
      </c>
    </row>
    <row r="15" spans="1:14" x14ac:dyDescent="0.35">
      <c r="A15" s="3" t="s">
        <v>30</v>
      </c>
      <c r="B15" s="3" t="s">
        <v>40</v>
      </c>
      <c r="C15" s="3" t="s">
        <v>32</v>
      </c>
      <c r="D15" s="3" t="s">
        <v>10</v>
      </c>
      <c r="E15" s="4">
        <v>0</v>
      </c>
      <c r="F15" s="4">
        <v>0</v>
      </c>
      <c r="G15" s="4">
        <v>-403</v>
      </c>
      <c r="H15" s="4">
        <v>20000</v>
      </c>
      <c r="I15" s="4">
        <v>1</v>
      </c>
      <c r="J15" s="4">
        <v>1</v>
      </c>
      <c r="K15" s="3">
        <v>253.15</v>
      </c>
      <c r="L15" s="3">
        <v>333.15</v>
      </c>
      <c r="M15" s="9" t="s">
        <v>46</v>
      </c>
      <c r="N15" s="3" t="s">
        <v>37</v>
      </c>
    </row>
    <row r="16" spans="1:14" x14ac:dyDescent="0.35">
      <c r="A16" s="3" t="s">
        <v>31</v>
      </c>
      <c r="B16" s="3" t="s">
        <v>40</v>
      </c>
      <c r="C16" s="3" t="s">
        <v>33</v>
      </c>
      <c r="D16" s="3" t="s">
        <v>10</v>
      </c>
      <c r="E16" s="4">
        <v>0</v>
      </c>
      <c r="F16" s="4">
        <v>0</v>
      </c>
      <c r="G16" s="4">
        <v>3441</v>
      </c>
      <c r="H16" s="4">
        <v>-8128</v>
      </c>
      <c r="I16" s="4">
        <v>1</v>
      </c>
      <c r="J16" s="4">
        <v>1</v>
      </c>
      <c r="K16" s="3">
        <v>263.14999999999998</v>
      </c>
      <c r="L16" s="3">
        <v>343.15</v>
      </c>
      <c r="M16" s="9" t="s">
        <v>47</v>
      </c>
      <c r="N16" s="3" t="s">
        <v>37</v>
      </c>
    </row>
    <row r="17" spans="1:14" x14ac:dyDescent="0.35">
      <c r="A17" s="3" t="s">
        <v>31</v>
      </c>
      <c r="B17" s="3" t="s">
        <v>40</v>
      </c>
      <c r="C17" s="3" t="s">
        <v>32</v>
      </c>
      <c r="D17" s="3" t="s">
        <v>10</v>
      </c>
      <c r="E17" s="4">
        <v>0</v>
      </c>
      <c r="F17" s="4">
        <v>0</v>
      </c>
      <c r="G17" s="4">
        <v>2003</v>
      </c>
      <c r="H17" s="4">
        <v>17569</v>
      </c>
      <c r="I17" s="4">
        <v>1</v>
      </c>
      <c r="J17" s="4">
        <v>1</v>
      </c>
      <c r="K17" s="3">
        <f>273.15-18</f>
        <v>255.14999999999998</v>
      </c>
      <c r="L17" s="3">
        <v>394.15</v>
      </c>
      <c r="M17" s="9" t="s">
        <v>46</v>
      </c>
      <c r="N17" s="3" t="s">
        <v>36</v>
      </c>
    </row>
    <row r="18" spans="1:14" x14ac:dyDescent="0.35">
      <c r="A18" s="3" t="s">
        <v>31</v>
      </c>
      <c r="B18" s="3" t="s">
        <v>40</v>
      </c>
      <c r="C18" s="3" t="s">
        <v>32</v>
      </c>
      <c r="D18" s="3" t="s">
        <v>10</v>
      </c>
      <c r="E18" s="4">
        <v>0</v>
      </c>
      <c r="F18" s="4">
        <v>0</v>
      </c>
      <c r="G18" s="4">
        <v>2510</v>
      </c>
      <c r="H18" s="4">
        <v>18449</v>
      </c>
      <c r="I18" s="4">
        <v>1</v>
      </c>
      <c r="J18" s="4">
        <v>1</v>
      </c>
      <c r="K18" s="3">
        <v>263.14999999999998</v>
      </c>
      <c r="L18" s="3">
        <v>343.15</v>
      </c>
      <c r="M18" s="9" t="s">
        <v>46</v>
      </c>
      <c r="N18" s="3" t="s">
        <v>37</v>
      </c>
    </row>
  </sheetData>
  <phoneticPr fontId="1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WilsonFixedDl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Engelpracht</cp:lastModifiedBy>
  <dcterms:created xsi:type="dcterms:W3CDTF">2020-03-08T12:48:58Z</dcterms:created>
  <dcterms:modified xsi:type="dcterms:W3CDTF">2021-07-12T23:10:16Z</dcterms:modified>
</cp:coreProperties>
</file>