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<sst xmlns="http://schemas.openxmlformats.org/spreadsheetml/2006/main" uniqueCount="24">
  <si>
    <t>Replications</t>
  </si>
  <si>
    <t>Temp</t>
  </si>
  <si>
    <t>-</t>
  </si>
  <si>
    <t>+</t>
  </si>
  <si>
    <t>Hum</t>
  </si>
  <si>
    <t>Sup</t>
  </si>
  <si>
    <t>Mean</t>
  </si>
  <si>
    <t>S2</t>
  </si>
  <si>
    <t>Variance</t>
  </si>
  <si>
    <t>h</t>
  </si>
  <si>
    <t>Desired</t>
  </si>
  <si>
    <t>Needed</t>
  </si>
  <si>
    <t>t</t>
  </si>
  <si>
    <t>Yates algorithm</t>
  </si>
  <si>
    <t>Effect</t>
  </si>
  <si>
    <t>Meaning</t>
  </si>
  <si>
    <t>Humidity</t>
  </si>
  <si>
    <t>Temp + Hum</t>
  </si>
  <si>
    <t>Supplies</t>
  </si>
  <si>
    <t>Temp + Sup</t>
  </si>
  <si>
    <t>Hum + Sup</t>
  </si>
  <si>
    <t>All</t>
  </si>
  <si>
    <t>Uniform distribution results</t>
  </si>
  <si>
    <t>Base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</si>
</sst>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U6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9.60938" style="1" customWidth="1"/>
    <col min="2" max="2" width="8.61719" style="1" customWidth="1"/>
    <col min="3" max="9" width="8.57812" style="1" customWidth="1"/>
    <col min="10" max="10" width="5.9375" style="13" customWidth="1"/>
    <col min="11" max="11" width="5.22656" style="13" customWidth="1"/>
    <col min="12" max="12" width="4.57812" style="13" customWidth="1"/>
    <col min="13" max="13" width="12.2656" style="13" customWidth="1"/>
    <col min="14" max="14" width="13.9922" style="13" customWidth="1"/>
    <col min="15" max="15" width="14.4844" style="13" customWidth="1"/>
    <col min="16" max="16" width="16.7031" style="13" customWidth="1"/>
    <col min="17" max="17" width="15.6953" style="13" customWidth="1"/>
    <col min="18" max="18" width="15.3828" style="13" customWidth="1"/>
    <col min="19" max="21" width="16.3516" style="20" customWidth="1"/>
    <col min="22" max="16384" width="16.3516" style="2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">
        <v>1</v>
      </c>
      <c r="B2" t="s" s="4">
        <v>2</v>
      </c>
      <c r="C2" t="s" s="5">
        <v>3</v>
      </c>
      <c r="D2" t="s" s="5">
        <v>2</v>
      </c>
      <c r="E2" t="s" s="5">
        <v>3</v>
      </c>
      <c r="F2" t="s" s="5">
        <v>2</v>
      </c>
      <c r="G2" t="s" s="5">
        <v>3</v>
      </c>
      <c r="H2" t="s" s="5">
        <v>2</v>
      </c>
      <c r="I2" t="s" s="5">
        <v>3</v>
      </c>
    </row>
    <row r="3" ht="20.05" customHeight="1">
      <c r="A3" t="s" s="3">
        <v>4</v>
      </c>
      <c r="B3" t="s" s="4">
        <v>2</v>
      </c>
      <c r="C3" t="s" s="5">
        <v>2</v>
      </c>
      <c r="D3" t="s" s="5">
        <v>3</v>
      </c>
      <c r="E3" t="s" s="5">
        <v>3</v>
      </c>
      <c r="F3" t="s" s="5">
        <v>2</v>
      </c>
      <c r="G3" t="s" s="5">
        <v>2</v>
      </c>
      <c r="H3" t="s" s="5">
        <v>3</v>
      </c>
      <c r="I3" t="s" s="5">
        <v>3</v>
      </c>
    </row>
    <row r="4" ht="20.05" customHeight="1">
      <c r="A4" t="s" s="3">
        <v>5</v>
      </c>
      <c r="B4" t="s" s="4">
        <v>2</v>
      </c>
      <c r="C4" t="s" s="5">
        <v>2</v>
      </c>
      <c r="D4" t="s" s="5">
        <v>2</v>
      </c>
      <c r="E4" t="s" s="5">
        <v>2</v>
      </c>
      <c r="F4" t="s" s="5">
        <v>3</v>
      </c>
      <c r="G4" t="s" s="5">
        <v>3</v>
      </c>
      <c r="H4" t="s" s="5">
        <v>3</v>
      </c>
      <c r="I4" t="s" s="5">
        <v>3</v>
      </c>
    </row>
    <row r="5" ht="20.05" customHeight="1">
      <c r="A5" s="6">
        <v>1</v>
      </c>
      <c r="B5" s="7">
        <v>15247.64</v>
      </c>
      <c r="C5" s="8">
        <v>15720.26</v>
      </c>
      <c r="D5" s="8">
        <v>15164.98</v>
      </c>
      <c r="E5" s="8">
        <v>15612.07</v>
      </c>
      <c r="F5" s="9">
        <v>14559.82</v>
      </c>
      <c r="G5" s="8">
        <v>15023.5</v>
      </c>
      <c r="H5" s="8">
        <v>14461.15</v>
      </c>
      <c r="I5" s="9">
        <v>14928.19</v>
      </c>
    </row>
    <row r="6" ht="20.05" customHeight="1">
      <c r="A6" s="6">
        <v>2</v>
      </c>
      <c r="B6" s="7">
        <v>15215.91</v>
      </c>
      <c r="C6" s="8">
        <v>15679.8</v>
      </c>
      <c r="D6" s="9">
        <v>15118.79</v>
      </c>
      <c r="E6" s="9">
        <v>15580.55</v>
      </c>
      <c r="F6" s="9">
        <v>14490.65</v>
      </c>
      <c r="G6" s="9">
        <v>14959.56</v>
      </c>
      <c r="H6" s="9">
        <v>14399.79</v>
      </c>
      <c r="I6" s="9">
        <v>14870.01</v>
      </c>
    </row>
    <row r="7" ht="20.05" customHeight="1">
      <c r="A7" s="6">
        <v>3</v>
      </c>
      <c r="B7" s="7">
        <v>15312.74</v>
      </c>
      <c r="C7" s="8">
        <v>15772.32</v>
      </c>
      <c r="D7" s="9">
        <v>15217.15</v>
      </c>
      <c r="E7" s="9">
        <v>15689.53</v>
      </c>
      <c r="F7" s="9">
        <v>14617.17</v>
      </c>
      <c r="G7" s="9">
        <v>15080.12</v>
      </c>
      <c r="H7" s="9">
        <v>14515.18</v>
      </c>
      <c r="I7" s="9">
        <v>14979.04</v>
      </c>
    </row>
    <row r="8" ht="20.05" customHeight="1">
      <c r="A8" s="6">
        <v>4</v>
      </c>
      <c r="B8" s="7">
        <v>15249.29</v>
      </c>
      <c r="C8" s="9">
        <v>15698.73</v>
      </c>
      <c r="D8" s="9">
        <v>15153.37</v>
      </c>
      <c r="E8" s="9">
        <v>15604.13</v>
      </c>
      <c r="F8" s="9">
        <v>14579.2</v>
      </c>
      <c r="G8" s="9">
        <v>15044.64</v>
      </c>
      <c r="H8" s="9">
        <v>14480.01</v>
      </c>
      <c r="I8" s="9">
        <v>14955.5</v>
      </c>
    </row>
    <row r="9" ht="20.05" customHeight="1">
      <c r="A9" s="6">
        <v>5</v>
      </c>
      <c r="B9" s="7">
        <v>15267.68</v>
      </c>
      <c r="C9" s="9">
        <v>15734.13</v>
      </c>
      <c r="D9" s="9">
        <v>15155.99</v>
      </c>
      <c r="E9" s="9">
        <v>15639.84</v>
      </c>
      <c r="F9" s="9">
        <v>14564.12</v>
      </c>
      <c r="G9" s="9">
        <v>15036.94</v>
      </c>
      <c r="H9" s="9">
        <v>14481.84</v>
      </c>
      <c r="I9" s="9">
        <v>14922.01</v>
      </c>
    </row>
    <row r="10" ht="20.05" customHeight="1">
      <c r="A10" s="6">
        <v>6</v>
      </c>
      <c r="B10" s="7">
        <v>15296.34</v>
      </c>
      <c r="C10" s="9">
        <v>15761.25</v>
      </c>
      <c r="D10" s="9">
        <v>15186.97</v>
      </c>
      <c r="E10" s="9">
        <v>15672.44</v>
      </c>
      <c r="F10" s="9">
        <v>14618.95</v>
      </c>
      <c r="G10" s="9">
        <v>15080.46</v>
      </c>
      <c r="H10" s="9">
        <v>14523.53</v>
      </c>
      <c r="I10" s="9">
        <v>14988.24</v>
      </c>
    </row>
    <row r="11" ht="20.05" customHeight="1">
      <c r="A11" s="6">
        <v>7</v>
      </c>
      <c r="B11" s="7">
        <v>15279.96</v>
      </c>
      <c r="C11" s="9">
        <v>15738.9</v>
      </c>
      <c r="D11" s="9">
        <v>15182.5</v>
      </c>
      <c r="E11" s="9">
        <v>15643.16</v>
      </c>
      <c r="F11" s="9">
        <v>14604.22</v>
      </c>
      <c r="G11" s="9">
        <v>15062.62</v>
      </c>
      <c r="H11" s="9">
        <v>14514.89</v>
      </c>
      <c r="I11" s="9">
        <v>14964.71</v>
      </c>
    </row>
    <row r="12" ht="20.05" customHeight="1">
      <c r="A12" s="6">
        <v>8</v>
      </c>
      <c r="B12" s="7">
        <v>15333.9</v>
      </c>
      <c r="C12" s="9">
        <v>15780.79</v>
      </c>
      <c r="D12" s="9">
        <v>15213.16</v>
      </c>
      <c r="E12" s="9">
        <v>15676.93</v>
      </c>
      <c r="F12" s="9">
        <v>14629.9</v>
      </c>
      <c r="G12" s="9">
        <v>15083.34</v>
      </c>
      <c r="H12" s="9">
        <v>14520.18</v>
      </c>
      <c r="I12" s="9">
        <v>14989.24</v>
      </c>
    </row>
    <row r="13" ht="20.05" customHeight="1">
      <c r="A13" s="6">
        <v>9</v>
      </c>
      <c r="B13" s="7">
        <v>15215.33</v>
      </c>
      <c r="C13" s="9">
        <v>15658.46</v>
      </c>
      <c r="D13" s="9">
        <v>15117.22</v>
      </c>
      <c r="E13" s="9">
        <v>15579.44</v>
      </c>
      <c r="F13" s="9">
        <v>14526.14</v>
      </c>
      <c r="G13" s="9">
        <v>14981</v>
      </c>
      <c r="H13" s="9">
        <v>14408.3</v>
      </c>
      <c r="I13" s="9">
        <v>14872.87</v>
      </c>
    </row>
    <row r="14" ht="20.05" customHeight="1">
      <c r="A14" s="6">
        <v>10</v>
      </c>
      <c r="B14" s="7">
        <v>15262.92</v>
      </c>
      <c r="C14" s="9">
        <v>15717.87</v>
      </c>
      <c r="D14" s="9">
        <v>15160.49</v>
      </c>
      <c r="E14" s="9">
        <v>15613.19</v>
      </c>
      <c r="F14" s="9">
        <v>14585.61</v>
      </c>
      <c r="G14" s="9">
        <v>15047.79</v>
      </c>
      <c r="H14" s="9">
        <v>14496.42</v>
      </c>
      <c r="I14" s="9">
        <v>14954.64</v>
      </c>
    </row>
    <row r="15" ht="20.05" customHeight="1">
      <c r="A15" s="6">
        <v>11</v>
      </c>
      <c r="B15" s="7">
        <v>15272.39</v>
      </c>
      <c r="C15" s="9">
        <v>15733.79</v>
      </c>
      <c r="D15" s="9">
        <v>15167.48</v>
      </c>
      <c r="E15" s="9">
        <v>15638.61</v>
      </c>
      <c r="F15" s="9">
        <v>14586.82</v>
      </c>
      <c r="G15" s="9">
        <v>15040.86</v>
      </c>
      <c r="H15" s="9">
        <v>14487.66</v>
      </c>
      <c r="I15" s="9">
        <v>14956.8</v>
      </c>
    </row>
    <row r="16" ht="20.05" customHeight="1">
      <c r="A16" s="6">
        <v>12</v>
      </c>
      <c r="B16" s="7">
        <v>15279.69</v>
      </c>
      <c r="C16" s="9">
        <v>15734.84</v>
      </c>
      <c r="D16" s="9">
        <v>15167.07</v>
      </c>
      <c r="E16" s="9">
        <v>15635.41</v>
      </c>
      <c r="F16" s="9">
        <v>14592.92</v>
      </c>
      <c r="G16" s="9">
        <v>15052.02</v>
      </c>
      <c r="H16" s="9">
        <v>14479.94</v>
      </c>
      <c r="I16" s="9">
        <v>14955.75</v>
      </c>
    </row>
    <row r="17" ht="20.05" customHeight="1">
      <c r="A17" s="6">
        <v>13</v>
      </c>
      <c r="B17" s="7">
        <v>15326.39</v>
      </c>
      <c r="C17" s="9">
        <v>15783.39</v>
      </c>
      <c r="D17" s="9">
        <v>15209.19</v>
      </c>
      <c r="E17" s="9">
        <v>15675.86</v>
      </c>
      <c r="F17" s="9">
        <v>14612.45</v>
      </c>
      <c r="G17" s="9">
        <v>15083.97</v>
      </c>
      <c r="H17" s="9">
        <v>14525.94</v>
      </c>
      <c r="I17" s="9">
        <v>14976.81</v>
      </c>
    </row>
    <row r="18" ht="20.05" customHeight="1">
      <c r="A18" s="6">
        <v>14</v>
      </c>
      <c r="B18" s="7">
        <v>15228.66</v>
      </c>
      <c r="C18" s="9">
        <v>15691.66</v>
      </c>
      <c r="D18" s="9">
        <v>15123.17</v>
      </c>
      <c r="E18" s="9">
        <v>15607.68</v>
      </c>
      <c r="F18" s="9">
        <v>14552.12</v>
      </c>
      <c r="G18" s="9">
        <v>15027.35</v>
      </c>
      <c r="H18" s="9">
        <v>14453.65</v>
      </c>
      <c r="I18" s="9">
        <v>14922.32</v>
      </c>
    </row>
    <row r="19" ht="20.05" customHeight="1">
      <c r="A19" s="6">
        <v>15</v>
      </c>
      <c r="B19" s="7">
        <v>15319.1</v>
      </c>
      <c r="C19" s="9">
        <v>15792.49</v>
      </c>
      <c r="D19" s="9">
        <v>15227.37</v>
      </c>
      <c r="E19" s="9">
        <v>15688.04</v>
      </c>
      <c r="F19" s="9">
        <v>14633.45</v>
      </c>
      <c r="G19" s="9">
        <v>15091.92</v>
      </c>
      <c r="H19" s="9">
        <v>14525.12</v>
      </c>
      <c r="I19" s="9">
        <v>14980.26</v>
      </c>
    </row>
    <row r="20" ht="20.05" customHeight="1">
      <c r="A20" s="6">
        <v>16</v>
      </c>
      <c r="B20" s="7">
        <v>15328.64</v>
      </c>
      <c r="C20" s="9">
        <v>15787.54</v>
      </c>
      <c r="D20" s="9">
        <v>15228.46</v>
      </c>
      <c r="E20" s="9">
        <v>15688.37</v>
      </c>
      <c r="F20" s="9">
        <v>14668.43</v>
      </c>
      <c r="G20" s="9">
        <v>15133.87</v>
      </c>
      <c r="H20" s="9">
        <v>14559.99</v>
      </c>
      <c r="I20" s="9">
        <v>15019.22</v>
      </c>
    </row>
    <row r="21" ht="20.05" customHeight="1">
      <c r="A21" t="s" s="3">
        <v>6</v>
      </c>
      <c r="B21" s="7">
        <f>AVERAGE(B2:B20)</f>
        <v>15277.28625</v>
      </c>
      <c r="C21" s="8">
        <f>AVERAGE(C2:C20)</f>
        <v>15736.63875</v>
      </c>
      <c r="D21" s="8">
        <f>AVERAGE(D2:D20)</f>
        <v>15174.585</v>
      </c>
      <c r="E21" s="8">
        <f>AVERAGE(E2:E20)</f>
        <v>15640.328125</v>
      </c>
      <c r="F21" s="8">
        <f>AVERAGE(F2:F20)</f>
        <v>14588.873125</v>
      </c>
      <c r="G21" s="8">
        <f>AVERAGE(G2:G20)</f>
        <v>15051.8725</v>
      </c>
      <c r="H21" s="8">
        <f>AVERAGE(H2:H20)</f>
        <v>14489.599375</v>
      </c>
      <c r="I21" s="8">
        <f>AVERAGE(I2:I20)</f>
        <v>14952.225625</v>
      </c>
    </row>
    <row r="22" ht="20.05" customHeight="1">
      <c r="A22" t="s" s="3">
        <v>7</v>
      </c>
      <c r="B22" s="7">
        <f>(16/15)*(MAX(B5:B20)-B21)^2</f>
        <v>3418.791135</v>
      </c>
      <c r="C22" s="9">
        <f>(16/15)*(MAX(C5:C20)-C21)^2</f>
        <v>3327.319601666670</v>
      </c>
      <c r="D22" s="9">
        <f>(16/15)*(MAX(D5:D20)-D21)^2</f>
        <v>3096.016666666670</v>
      </c>
      <c r="E22" s="9">
        <f>(16/15)*(MAX(E5:E20)-E21)^2</f>
        <v>2582.21280375</v>
      </c>
      <c r="F22" s="9">
        <f>(16/15)*(MAX(F5:F20)-F21)^2</f>
        <v>6751.249450416670</v>
      </c>
      <c r="G22" s="9">
        <f>(16/15)*(MAX(G5:G20)-G21)^2</f>
        <v>7171.82934</v>
      </c>
      <c r="H22" s="9">
        <f>(16/15)*(MAX(H5:H20)-H21)^2</f>
        <v>5285.162760416670</v>
      </c>
      <c r="I22" s="9">
        <f>(16/15)*(MAX(I5:I20)-I21)^2</f>
        <v>4787.462700416670</v>
      </c>
    </row>
    <row r="23" ht="20.05" customHeight="1">
      <c r="A23" t="s" s="3">
        <v>8</v>
      </c>
      <c r="B23" s="7">
        <f>4*B20/16</f>
        <v>3832.16</v>
      </c>
      <c r="C23" s="9">
        <f>4*C20/16</f>
        <v>3946.885</v>
      </c>
      <c r="D23" s="9">
        <f>4*D20/16</f>
        <v>3807.115</v>
      </c>
      <c r="E23" s="9">
        <f>4*E20/16</f>
        <v>3922.0925</v>
      </c>
      <c r="F23" s="9">
        <f>4*F20/16</f>
        <v>3667.1075</v>
      </c>
      <c r="G23" s="9">
        <f>4*G20/16</f>
        <v>3783.4675</v>
      </c>
      <c r="H23" s="9">
        <f>4*H20/16</f>
        <v>3639.9975</v>
      </c>
      <c r="I23" s="9">
        <f>4*I20/16</f>
        <v>3754.805</v>
      </c>
    </row>
    <row r="24" ht="20.05" customHeight="1">
      <c r="A24" t="s" s="3">
        <v>9</v>
      </c>
      <c r="B24" s="7">
        <f>$B$29*SQRT(B22/16)</f>
        <v>30.9893276761775</v>
      </c>
      <c r="C24" s="8">
        <f>$B$29*SQRT(C22/16)</f>
        <v>30.5719491709012</v>
      </c>
      <c r="D24" s="8">
        <f>$B$29*SQRT(D22/16)</f>
        <v>29.490186192472</v>
      </c>
      <c r="E24" s="8">
        <f>$B$29*SQRT(E22/16)</f>
        <v>26.9322033367746</v>
      </c>
      <c r="F24" s="8">
        <f>$B$29*SQRT(F22/16)</f>
        <v>43.5479732091178</v>
      </c>
      <c r="G24" s="8">
        <f>$B$29*SQRT(G22/16)</f>
        <v>44.8839265395308</v>
      </c>
      <c r="H24" s="8">
        <f>$B$29*SQRT(H22/16)</f>
        <v>38.5305361940506</v>
      </c>
      <c r="I24" s="8">
        <f>$B$29*SQRT(I22/16)</f>
        <v>36.6714912779265</v>
      </c>
    </row>
    <row r="25" ht="20.05" customHeight="1">
      <c r="A25" t="s" s="3">
        <v>10</v>
      </c>
      <c r="B25" s="7">
        <f>B21*0.05</f>
        <v>763.8643125</v>
      </c>
      <c r="C25" s="8">
        <f>C21*0.05</f>
        <v>786.8319375</v>
      </c>
      <c r="D25" s="8">
        <f>D21*0.05</f>
        <v>758.72925</v>
      </c>
      <c r="E25" s="8">
        <f>E21*0.05</f>
        <v>782.01640625</v>
      </c>
      <c r="F25" s="8">
        <f>F21*0.05</f>
        <v>729.44365625</v>
      </c>
      <c r="G25" s="8">
        <f>G21*0.05</f>
        <v>752.593625</v>
      </c>
      <c r="H25" s="8">
        <f>H21*0.05</f>
        <v>724.47996875</v>
      </c>
      <c r="I25" s="8">
        <f>I21*0.05</f>
        <v>747.61128125</v>
      </c>
    </row>
    <row r="26" ht="20.05" customHeight="1">
      <c r="A26" t="s" s="3">
        <v>11</v>
      </c>
      <c r="B26" s="7">
        <f>16*(B24/B25)^2</f>
        <v>0.0263336979713395</v>
      </c>
      <c r="C26" s="8">
        <f>16*(C24/C25)^2</f>
        <v>0.0241547352170436</v>
      </c>
      <c r="D26" s="8">
        <f>16*(D24/D25)^2</f>
        <v>0.024171375090787</v>
      </c>
      <c r="E26" s="8">
        <f>16*(E24/E25)^2</f>
        <v>0.0189771951339597</v>
      </c>
      <c r="F26" s="8">
        <f>16*(F24/F25)^2</f>
        <v>0.0570259295700059</v>
      </c>
      <c r="G26" s="8">
        <f>16*(G24/G25)^2</f>
        <v>0.0569089533143655</v>
      </c>
      <c r="H26" s="8">
        <f>16*(H24/H25)^2</f>
        <v>0.0452561206893861</v>
      </c>
      <c r="I26" s="8">
        <f>16*(I24/I25)^2</f>
        <v>0.0384968711025954</v>
      </c>
    </row>
    <row r="27" ht="20.05" customHeight="1">
      <c r="A27" s="10"/>
      <c r="B27" s="11"/>
      <c r="C27" s="12"/>
      <c r="D27" s="12"/>
      <c r="E27" s="12"/>
      <c r="F27" s="12"/>
      <c r="G27" s="12"/>
      <c r="H27" s="12"/>
      <c r="I27" s="12"/>
    </row>
    <row r="28" ht="20.05" customHeight="1">
      <c r="A28" s="10"/>
      <c r="B28" s="11"/>
      <c r="C28" s="12"/>
      <c r="D28" s="12"/>
      <c r="E28" s="12"/>
      <c r="F28" s="12"/>
      <c r="G28" s="12"/>
      <c r="H28" s="12"/>
      <c r="I28" s="12"/>
    </row>
    <row r="29" ht="20.05" customHeight="1">
      <c r="A29" t="s" s="3">
        <v>12</v>
      </c>
      <c r="B29" s="7">
        <v>2.12</v>
      </c>
      <c r="C29" s="12"/>
      <c r="D29" s="12"/>
      <c r="E29" s="12"/>
      <c r="F29" s="12"/>
      <c r="G29" s="12"/>
      <c r="H29" s="12"/>
      <c r="I29" s="12"/>
    </row>
    <row r="31" ht="27.65" customHeight="1">
      <c r="J31" t="s" s="2">
        <v>13</v>
      </c>
      <c r="K31" s="2"/>
      <c r="L31" s="2"/>
      <c r="M31" s="2"/>
      <c r="N31" s="2"/>
      <c r="O31" s="2"/>
      <c r="P31" s="2"/>
      <c r="Q31" s="2"/>
      <c r="R31" s="2"/>
    </row>
    <row r="32" ht="20.25" customHeight="1">
      <c r="J32" t="s" s="14">
        <v>1</v>
      </c>
      <c r="K32" t="s" s="14">
        <v>4</v>
      </c>
      <c r="L32" t="s" s="14">
        <v>5</v>
      </c>
      <c r="M32" t="s" s="14">
        <v>6</v>
      </c>
      <c r="N32" s="15"/>
      <c r="O32" s="15"/>
      <c r="P32" s="15"/>
      <c r="Q32" t="s" s="14">
        <v>14</v>
      </c>
      <c r="R32" t="s" s="14">
        <v>15</v>
      </c>
    </row>
    <row r="33" ht="20.25" customHeight="1">
      <c r="J33" t="s" s="16">
        <v>2</v>
      </c>
      <c r="K33" t="s" s="16">
        <v>2</v>
      </c>
      <c r="L33" t="s" s="17">
        <v>2</v>
      </c>
      <c r="M33" s="18">
        <f>B21</f>
        <v>15277.28625</v>
      </c>
      <c r="N33" s="19">
        <f>M33+M34</f>
        <v>31013.925</v>
      </c>
      <c r="O33" s="19">
        <f>N33+N34</f>
        <v>61828.838125</v>
      </c>
      <c r="P33" s="19">
        <f>O33+O34</f>
        <v>120911.40875</v>
      </c>
      <c r="Q33" s="19">
        <f>P33/8</f>
        <v>15113.92609375</v>
      </c>
      <c r="R33" t="s" s="16">
        <v>6</v>
      </c>
    </row>
    <row r="34" ht="20.05" customHeight="1">
      <c r="J34" t="s" s="5">
        <v>3</v>
      </c>
      <c r="K34" t="s" s="5">
        <v>2</v>
      </c>
      <c r="L34" t="s" s="5">
        <v>2</v>
      </c>
      <c r="M34" s="8">
        <f>C21</f>
        <v>15736.63875</v>
      </c>
      <c r="N34" s="8">
        <f>M35+M36</f>
        <v>30814.913125</v>
      </c>
      <c r="O34" s="8">
        <f>N35+N36</f>
        <v>59082.570625</v>
      </c>
      <c r="P34" s="8">
        <f>O35+O36</f>
        <v>1850.72125</v>
      </c>
      <c r="Q34" s="8">
        <f>P34/4</f>
        <v>462.6803125</v>
      </c>
      <c r="R34" t="s" s="5">
        <v>1</v>
      </c>
    </row>
    <row r="35" ht="20.05" customHeight="1">
      <c r="J35" t="s" s="5">
        <v>2</v>
      </c>
      <c r="K35" t="s" s="5">
        <v>3</v>
      </c>
      <c r="L35" t="s" s="5">
        <v>2</v>
      </c>
      <c r="M35" s="8">
        <f>D21</f>
        <v>15174.585</v>
      </c>
      <c r="N35" s="8">
        <f>M37+M38</f>
        <v>29640.745625</v>
      </c>
      <c r="O35" s="8">
        <f>N37+N38</f>
        <v>925.095625</v>
      </c>
      <c r="P35" s="8">
        <f>O37+O38</f>
        <v>-397.9325</v>
      </c>
      <c r="Q35" s="8">
        <f>P35/4</f>
        <v>-99.483125</v>
      </c>
      <c r="R35" t="s" s="5">
        <v>16</v>
      </c>
    </row>
    <row r="36" ht="20.05" customHeight="1">
      <c r="J36" t="s" s="5">
        <v>3</v>
      </c>
      <c r="K36" t="s" s="5">
        <v>3</v>
      </c>
      <c r="L36" t="s" s="5">
        <v>2</v>
      </c>
      <c r="M36" s="8">
        <f>E21</f>
        <v>15640.328125</v>
      </c>
      <c r="N36" s="8">
        <f>M39+M40</f>
        <v>29441.825</v>
      </c>
      <c r="O36" s="8">
        <f>N39+N40</f>
        <v>925.625625</v>
      </c>
      <c r="P36" s="8">
        <f>O39+O40</f>
        <v>6.0175</v>
      </c>
      <c r="Q36" s="8">
        <f>P36/4</f>
        <v>1.504375</v>
      </c>
      <c r="R36" t="s" s="5">
        <v>17</v>
      </c>
    </row>
    <row r="37" ht="20.05" customHeight="1">
      <c r="J37" t="s" s="5">
        <v>2</v>
      </c>
      <c r="K37" t="s" s="5">
        <v>2</v>
      </c>
      <c r="L37" t="s" s="5">
        <v>3</v>
      </c>
      <c r="M37" s="8">
        <f>F21</f>
        <v>14588.873125</v>
      </c>
      <c r="N37" s="8">
        <f>M34-M33</f>
        <v>459.3525</v>
      </c>
      <c r="O37" s="8">
        <f>N34-N33</f>
        <v>-199.011875</v>
      </c>
      <c r="P37" s="8">
        <f>O34-O33</f>
        <v>-2746.2675</v>
      </c>
      <c r="Q37" s="8">
        <f>P37/4</f>
        <v>-686.566875</v>
      </c>
      <c r="R37" t="s" s="5">
        <v>18</v>
      </c>
    </row>
    <row r="38" ht="20.05" customHeight="1">
      <c r="J38" t="s" s="5">
        <v>3</v>
      </c>
      <c r="K38" t="s" s="5">
        <v>2</v>
      </c>
      <c r="L38" t="s" s="5">
        <v>3</v>
      </c>
      <c r="M38" s="8">
        <f>G21</f>
        <v>15051.8725</v>
      </c>
      <c r="N38" s="8">
        <f>M36-M35</f>
        <v>465.743125</v>
      </c>
      <c r="O38" s="8">
        <f>N36-N35</f>
        <v>-198.920625</v>
      </c>
      <c r="P38" s="8">
        <f>O36-O35</f>
        <v>0.53</v>
      </c>
      <c r="Q38" s="8">
        <f>P38/4</f>
        <v>0.1325</v>
      </c>
      <c r="R38" t="s" s="5">
        <v>19</v>
      </c>
    </row>
    <row r="39" ht="20.05" customHeight="1">
      <c r="J39" t="s" s="5">
        <v>2</v>
      </c>
      <c r="K39" t="s" s="5">
        <v>3</v>
      </c>
      <c r="L39" t="s" s="5">
        <v>3</v>
      </c>
      <c r="M39" s="8">
        <f>H21</f>
        <v>14489.599375</v>
      </c>
      <c r="N39" s="8">
        <f>M38-M37</f>
        <v>462.999375</v>
      </c>
      <c r="O39" s="8">
        <f>N38-N37</f>
        <v>6.390625</v>
      </c>
      <c r="P39" s="8">
        <f>O38-O37</f>
        <v>0.09125</v>
      </c>
      <c r="Q39" s="8">
        <f>P39/4</f>
        <v>0.0228125</v>
      </c>
      <c r="R39" t="s" s="5">
        <v>20</v>
      </c>
    </row>
    <row r="40" ht="20.05" customHeight="1">
      <c r="J40" t="s" s="5">
        <v>3</v>
      </c>
      <c r="K40" t="s" s="5">
        <v>3</v>
      </c>
      <c r="L40" t="s" s="5">
        <v>3</v>
      </c>
      <c r="M40" s="8">
        <f>I21</f>
        <v>14952.225625</v>
      </c>
      <c r="N40" s="8">
        <f>M40-M39</f>
        <v>462.62625</v>
      </c>
      <c r="O40" s="8">
        <f>N40-N39</f>
        <v>-0.373125</v>
      </c>
      <c r="P40" s="8">
        <f>O40-O39</f>
        <v>-6.76375</v>
      </c>
      <c r="Q40" s="8">
        <f>P40/4</f>
        <v>-1.6909375</v>
      </c>
      <c r="R40" t="s" s="5">
        <v>21</v>
      </c>
    </row>
    <row r="42" ht="27.65" customHeight="1">
      <c r="S42" t="s" s="2">
        <v>22</v>
      </c>
      <c r="T42" s="2"/>
      <c r="U42" s="2"/>
    </row>
    <row r="43" ht="20.05" customHeight="1">
      <c r="S43" t="s" s="5">
        <v>23</v>
      </c>
      <c r="T43" t="s" s="5">
        <v>1</v>
      </c>
      <c r="U43" t="s" s="5">
        <v>4</v>
      </c>
    </row>
    <row r="44" ht="20.05" customHeight="1">
      <c r="S44" s="8">
        <v>10900.92</v>
      </c>
      <c r="T44" s="8">
        <v>11367.11</v>
      </c>
      <c r="U44" s="8">
        <v>10794.61</v>
      </c>
    </row>
    <row r="45" ht="20.05" customHeight="1">
      <c r="S45" s="8">
        <v>10906.76</v>
      </c>
      <c r="T45" s="8">
        <v>11378.72</v>
      </c>
      <c r="U45" s="9">
        <v>10767.41</v>
      </c>
    </row>
    <row r="46" ht="20.05" customHeight="1">
      <c r="S46" s="8">
        <v>10953.88</v>
      </c>
      <c r="T46" s="8">
        <v>11412.14</v>
      </c>
      <c r="U46" s="9">
        <v>10828.86</v>
      </c>
    </row>
    <row r="47" ht="20.05" customHeight="1">
      <c r="S47" s="8">
        <v>10952.8</v>
      </c>
      <c r="T47" s="9">
        <v>11408.87</v>
      </c>
      <c r="U47" s="9">
        <v>10820.71</v>
      </c>
    </row>
    <row r="48" ht="20.05" customHeight="1">
      <c r="S48" s="8">
        <v>10884.9</v>
      </c>
      <c r="T48" s="9">
        <v>11350.66</v>
      </c>
      <c r="U48" s="9">
        <v>10779.45</v>
      </c>
    </row>
    <row r="49" ht="20.05" customHeight="1">
      <c r="S49" s="8">
        <v>10935.26</v>
      </c>
      <c r="T49" s="9">
        <v>11405.63</v>
      </c>
      <c r="U49" s="9">
        <v>10816.16</v>
      </c>
    </row>
    <row r="50" ht="20.05" customHeight="1">
      <c r="S50" s="8">
        <v>10918.67</v>
      </c>
      <c r="T50" s="9">
        <v>11391.77</v>
      </c>
      <c r="U50" s="9">
        <v>10806.94</v>
      </c>
    </row>
    <row r="51" ht="20.05" customHeight="1">
      <c r="S51" s="8">
        <v>10942.62</v>
      </c>
      <c r="T51" s="9">
        <v>11442.2</v>
      </c>
      <c r="U51" s="9">
        <v>10822.15</v>
      </c>
    </row>
    <row r="52" ht="20.05" customHeight="1">
      <c r="S52" s="8">
        <v>10915.21</v>
      </c>
      <c r="T52" s="9">
        <v>11390.12</v>
      </c>
      <c r="U52" s="9">
        <v>10801.98</v>
      </c>
    </row>
    <row r="53" ht="20.05" customHeight="1">
      <c r="S53" s="8">
        <v>10915.13</v>
      </c>
      <c r="T53" s="9">
        <v>11388.55</v>
      </c>
      <c r="U53" s="9">
        <v>10785.74</v>
      </c>
    </row>
    <row r="54" ht="20.05" customHeight="1">
      <c r="S54" s="8">
        <v>10903.52</v>
      </c>
      <c r="T54" s="9">
        <v>11352.59</v>
      </c>
      <c r="U54" s="9">
        <v>10765.94</v>
      </c>
    </row>
    <row r="55" ht="20.05" customHeight="1">
      <c r="S55" s="8">
        <v>10916.62</v>
      </c>
      <c r="T55" s="9">
        <v>11383.63</v>
      </c>
      <c r="U55" s="9">
        <v>10806.03</v>
      </c>
    </row>
    <row r="56" ht="20.05" customHeight="1">
      <c r="S56" s="8">
        <v>10898.91</v>
      </c>
      <c r="T56" s="9">
        <v>11345.93</v>
      </c>
      <c r="U56" s="9">
        <v>10772.57</v>
      </c>
    </row>
    <row r="57" ht="20.05" customHeight="1">
      <c r="S57" s="8">
        <v>10925.45</v>
      </c>
      <c r="T57" s="9">
        <v>11409.03</v>
      </c>
      <c r="U57" s="9">
        <v>10781.38</v>
      </c>
    </row>
    <row r="58" ht="20.05" customHeight="1">
      <c r="S58" s="8">
        <v>10895.8</v>
      </c>
      <c r="T58" s="9">
        <v>11371.54</v>
      </c>
      <c r="U58" s="9">
        <v>10776.29</v>
      </c>
    </row>
    <row r="59" ht="20.05" customHeight="1">
      <c r="S59" s="8">
        <v>10930.76</v>
      </c>
      <c r="T59" s="9">
        <v>11411.24</v>
      </c>
      <c r="U59" s="9">
        <v>10817.31</v>
      </c>
    </row>
    <row r="60" ht="20.05" customHeight="1">
      <c r="S60" s="8">
        <f>AVERAGE(S43:S59)</f>
        <v>10918.575625</v>
      </c>
      <c r="T60" s="9">
        <f>AVERAGE(T43:T59)</f>
        <v>11388.108125</v>
      </c>
      <c r="U60" s="9">
        <f>AVERAGE(U43:U59)</f>
        <v>10796.470625</v>
      </c>
    </row>
    <row r="61" ht="20.05" customHeight="1">
      <c r="S61" s="8"/>
      <c r="T61" s="9">
        <f>(T60-S60)/60</f>
        <v>7.82554166666667</v>
      </c>
      <c r="U61" s="9">
        <f>(U60-S60)/60</f>
        <v>-2.03508333333333</v>
      </c>
    </row>
  </sheetData>
  <mergeCells count="3">
    <mergeCell ref="A1:I1"/>
    <mergeCell ref="J31:R31"/>
    <mergeCell ref="S42:U4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