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-31940" yWindow="3000" windowWidth="26240" windowHeight="11280"/>
  </bookViews>
  <sheets>
    <sheet name="Cayman 2012-2013 DNA &amp; RNA" sheetId="1" r:id="rId1"/>
    <sheet name="Cayman Metatranscriptome" sheetId="2" r:id="rId2"/>
  </sheets>
  <definedNames>
    <definedName name="_xlnm._FilterDatabase" localSheetId="0" hidden="1">'Cayman 2012-2013 DNA &amp; RNA'!$C$4:$K$4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V17" i="1"/>
  <c r="V24" i="1"/>
  <c r="U24" i="1"/>
  <c r="V23" i="1"/>
  <c r="U23" i="1"/>
  <c r="V20" i="1"/>
  <c r="U20" i="1"/>
  <c r="V22" i="1"/>
  <c r="V16" i="1"/>
  <c r="V15" i="1"/>
  <c r="U15" i="1"/>
  <c r="V19" i="1"/>
  <c r="U19" i="1"/>
  <c r="V21" i="1"/>
  <c r="U21" i="1"/>
  <c r="V18" i="1"/>
  <c r="U18" i="1"/>
  <c r="L21" i="2"/>
  <c r="K21" i="2"/>
  <c r="L20" i="2"/>
  <c r="K20" i="2"/>
  <c r="L19" i="2"/>
  <c r="K19" i="2"/>
  <c r="L18" i="2"/>
  <c r="K18" i="2"/>
  <c r="L17" i="2"/>
  <c r="K17" i="2"/>
  <c r="L15" i="2"/>
  <c r="K15" i="2"/>
</calcChain>
</file>

<file path=xl/sharedStrings.xml><?xml version="1.0" encoding="utf-8"?>
<sst xmlns="http://schemas.openxmlformats.org/spreadsheetml/2006/main" count="424" uniqueCount="115">
  <si>
    <t>Sample Name</t>
  </si>
  <si>
    <t>run 1</t>
  </si>
  <si>
    <t>run 2</t>
  </si>
  <si>
    <t>FS842</t>
  </si>
  <si>
    <t>VD</t>
  </si>
  <si>
    <t>FS844</t>
  </si>
  <si>
    <t>FS848</t>
  </si>
  <si>
    <t>FS854</t>
  </si>
  <si>
    <t>Piccard</t>
  </si>
  <si>
    <t>FS856</t>
  </si>
  <si>
    <t>Extraction2neg (E2-)</t>
  </si>
  <si>
    <t>POSITIVE</t>
  </si>
  <si>
    <t>FS841</t>
  </si>
  <si>
    <t>FS849</t>
  </si>
  <si>
    <t>FS851</t>
  </si>
  <si>
    <t>FS852</t>
  </si>
  <si>
    <t>FS866</t>
  </si>
  <si>
    <t>FS872</t>
  </si>
  <si>
    <t>FS874</t>
  </si>
  <si>
    <t>FS877</t>
  </si>
  <si>
    <t>FS879</t>
  </si>
  <si>
    <t>FS881</t>
  </si>
  <si>
    <t>FS885</t>
  </si>
  <si>
    <t>FS887</t>
  </si>
  <si>
    <t>run3</t>
  </si>
  <si>
    <t>n/a</t>
  </si>
  <si>
    <t>DNA</t>
  </si>
  <si>
    <t>RNA</t>
  </si>
  <si>
    <t>Extracted</t>
  </si>
  <si>
    <t>Vent</t>
  </si>
  <si>
    <t>x</t>
  </si>
  <si>
    <t>DNA extracted together with E2- +/Pooled with FS887</t>
  </si>
  <si>
    <t>DNA extracted together with E2- + /Pooled with FS885</t>
  </si>
  <si>
    <t>Metagenome</t>
  </si>
  <si>
    <t>FS868</t>
  </si>
  <si>
    <t>FS889</t>
  </si>
  <si>
    <t xml:space="preserve"> </t>
  </si>
  <si>
    <t>Year</t>
  </si>
  <si>
    <t>Ribogreen</t>
  </si>
  <si>
    <t>Picogreen</t>
  </si>
  <si>
    <t>Notes</t>
  </si>
  <si>
    <t>J2_613_21_Rock</t>
  </si>
  <si>
    <t>Metatranscriptome</t>
  </si>
  <si>
    <t>Library</t>
  </si>
  <si>
    <t>Run</t>
  </si>
  <si>
    <t>Barcode</t>
  </si>
  <si>
    <t>cDNA</t>
  </si>
  <si>
    <t>ng/uL</t>
  </si>
  <si>
    <t xml:space="preserve">Tavg (°C) </t>
  </si>
  <si>
    <t>Tmax (°C)</t>
  </si>
  <si>
    <t>Total ng            (10 uL)</t>
  </si>
  <si>
    <t>Vol (uL)                for 100 ng</t>
  </si>
  <si>
    <t>15-30</t>
  </si>
  <si>
    <t>70-90</t>
  </si>
  <si>
    <t>Vol in cDNA</t>
  </si>
  <si>
    <t>Shearing</t>
  </si>
  <si>
    <t>failed</t>
  </si>
  <si>
    <t>VD, SE Von Damm cone</t>
  </si>
  <si>
    <t>VD, Marker X18</t>
  </si>
  <si>
    <t>VD, Twin Peaks</t>
  </si>
  <si>
    <t>VD, Shrimp Buttery</t>
  </si>
  <si>
    <t>VD, Hot Cracks #2</t>
  </si>
  <si>
    <t>VD, Old Man Tree</t>
  </si>
  <si>
    <t>only 0.17 L was filtered, so not doing</t>
  </si>
  <si>
    <t>Mg</t>
  </si>
  <si>
    <t>Tmax</t>
  </si>
  <si>
    <t>Cells/ml</t>
  </si>
  <si>
    <t>pH</t>
  </si>
  <si>
    <t>mmol/kg</t>
  </si>
  <si>
    <t>mM</t>
  </si>
  <si>
    <t>μM</t>
  </si>
  <si>
    <t>Twin Peaks</t>
  </si>
  <si>
    <t>Old Man Tree</t>
  </si>
  <si>
    <t>Shrimp Buttery</t>
  </si>
  <si>
    <t>SE side of Von Domm cone, ~4 m down from summmit</t>
  </si>
  <si>
    <t>85-150</t>
  </si>
  <si>
    <t>b.d.</t>
  </si>
  <si>
    <t>Hot Chimlet</t>
  </si>
  <si>
    <t>Near Hot Chimlet</t>
  </si>
  <si>
    <t>Hot Cracks #2</t>
  </si>
  <si>
    <t>Near summit of Beebee Vents Mound</t>
  </si>
  <si>
    <t>Shrimp Hole</t>
  </si>
  <si>
    <t>Shrimp Canyon</t>
  </si>
  <si>
    <t>&lt; 0.2</t>
  </si>
  <si>
    <t>NC</t>
  </si>
  <si>
    <t>Main Orifice</t>
  </si>
  <si>
    <t>Ravelin #2</t>
  </si>
  <si>
    <t>Ginger Castle</t>
  </si>
  <si>
    <t>X-19 at BV #4</t>
  </si>
  <si>
    <t>Shrimp Gulley #2</t>
  </si>
  <si>
    <t>---</t>
  </si>
  <si>
    <t>DNA extracted together with E2- +; RNA library failed</t>
  </si>
  <si>
    <t>RNA library failed</t>
  </si>
  <si>
    <r>
      <t>H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S</t>
    </r>
  </si>
  <si>
    <r>
      <t>H</t>
    </r>
    <r>
      <rPr>
        <b/>
        <vertAlign val="subscript"/>
        <sz val="11"/>
        <color theme="1"/>
        <rFont val="Times New Roman"/>
        <family val="1"/>
      </rPr>
      <t>2</t>
    </r>
  </si>
  <si>
    <r>
      <t>CH</t>
    </r>
    <r>
      <rPr>
        <b/>
        <vertAlign val="subscript"/>
        <sz val="11"/>
        <color theme="1"/>
        <rFont val="Times New Roman"/>
        <family val="1"/>
      </rPr>
      <t>4</t>
    </r>
  </si>
  <si>
    <t>don't want a metatranscriptomes</t>
  </si>
  <si>
    <t>complete</t>
  </si>
  <si>
    <t>DNA extracted together with E2- +; complete</t>
  </si>
  <si>
    <t>DNA extracted together with E2- +;complete</t>
  </si>
  <si>
    <t>&lt;109</t>
  </si>
  <si>
    <t>pre-cleaning total ng</t>
  </si>
  <si>
    <t>total ng</t>
  </si>
  <si>
    <t>HiSeq 5/1/2015</t>
  </si>
  <si>
    <t># Reads</t>
  </si>
  <si>
    <t># reads after rRNA removal</t>
  </si>
  <si>
    <t># reads after merging and filtering</t>
  </si>
  <si>
    <t>numlines, readhitlist</t>
  </si>
  <si>
    <t>with perl script</t>
  </si>
  <si>
    <t>oy! Really?</t>
  </si>
  <si>
    <t>&lt;-- might try merging and filtering again, just in case.</t>
  </si>
  <si>
    <t>&lt;-- this one looks pretty bad too, though it's not quite as extreme.</t>
  </si>
  <si>
    <t>re-merging</t>
  </si>
  <si>
    <t>Re-did merging, got 8,286,882 reads (same as last time). Re-did filtering, got same number as last time. Eh?</t>
  </si>
  <si>
    <t>JGI?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</si>
</sst>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h:mm:ss;@"/>
    <numFmt numFmtId="166" formatCode="0.0"/>
    <numFmt numFmtId="167" formatCode="0.0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3" borderId="9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3" borderId="17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3" fillId="2" borderId="2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2" fontId="3" fillId="2" borderId="9" xfId="1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2" xfId="0" applyFont="1" applyFill="1" applyBorder="1"/>
    <xf numFmtId="0" fontId="7" fillId="0" borderId="9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7" xfId="0" applyFont="1" applyFill="1" applyBorder="1"/>
    <xf numFmtId="0" fontId="6" fillId="0" borderId="0" xfId="0" applyFont="1" applyFill="1" applyBorder="1"/>
    <xf numFmtId="0" fontId="6" fillId="0" borderId="0" xfId="0" applyFont="1" applyFill="1"/>
    <xf numFmtId="0" fontId="7" fillId="4" borderId="9" xfId="0" applyFont="1" applyFill="1" applyBorder="1" applyAlignment="1">
      <alignment horizontal="left"/>
    </xf>
    <xf numFmtId="0" fontId="7" fillId="4" borderId="1" xfId="0" applyFont="1" applyFill="1" applyBorder="1"/>
    <xf numFmtId="0" fontId="7" fillId="4" borderId="2" xfId="0" applyFont="1" applyFill="1" applyBorder="1"/>
    <xf numFmtId="0" fontId="7" fillId="4" borderId="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7" xfId="0" applyFont="1" applyFill="1" applyBorder="1"/>
    <xf numFmtId="0" fontId="6" fillId="4" borderId="0" xfId="0" applyFont="1" applyFill="1" applyBorder="1"/>
    <xf numFmtId="0" fontId="6" fillId="4" borderId="0" xfId="0" applyFont="1" applyFill="1"/>
    <xf numFmtId="0" fontId="6" fillId="4" borderId="0" xfId="0" applyFont="1" applyFill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2" xfId="0" applyFont="1" applyFill="1" applyBorder="1"/>
    <xf numFmtId="0" fontId="7" fillId="0" borderId="17" xfId="0" applyFont="1" applyFill="1" applyBorder="1"/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7" fillId="0" borderId="38" xfId="0" applyFont="1" applyFill="1" applyBorder="1"/>
    <xf numFmtId="0" fontId="6" fillId="0" borderId="32" xfId="0" applyFont="1" applyFill="1" applyBorder="1" applyAlignment="1">
      <alignment horizontal="center"/>
    </xf>
    <xf numFmtId="11" fontId="6" fillId="0" borderId="31" xfId="0" applyNumberFormat="1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10" fillId="0" borderId="33" xfId="0" applyNumberFormat="1" applyFont="1" applyFill="1" applyBorder="1" applyAlignment="1">
      <alignment horizontal="center"/>
    </xf>
    <xf numFmtId="11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1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6" fontId="6" fillId="4" borderId="1" xfId="0" applyNumberFormat="1" applyFont="1" applyFill="1" applyBorder="1" applyAlignment="1">
      <alignment horizontal="center"/>
    </xf>
    <xf numFmtId="167" fontId="6" fillId="4" borderId="1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1" fillId="0" borderId="17" xfId="0" applyFont="1" applyBorder="1" applyAlignment="1">
      <alignment horizontal="center" wrapText="1"/>
    </xf>
    <xf numFmtId="0" fontId="0" fillId="3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24" xfId="0" applyFont="1" applyFill="1" applyBorder="1"/>
    <xf numFmtId="0" fontId="0" fillId="0" borderId="22" xfId="0" applyFont="1" applyFill="1" applyBorder="1"/>
    <xf numFmtId="0" fontId="0" fillId="0" borderId="26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right"/>
    </xf>
    <xf numFmtId="2" fontId="0" fillId="0" borderId="22" xfId="0" applyNumberFormat="1" applyFill="1" applyBorder="1" applyAlignment="1">
      <alignment horizontal="right"/>
    </xf>
    <xf numFmtId="2" fontId="0" fillId="0" borderId="22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0" fontId="0" fillId="4" borderId="9" xfId="0" applyFill="1" applyBorder="1" applyAlignment="1">
      <alignment horizontal="left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9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2" fontId="0" fillId="4" borderId="2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2" fontId="3" fillId="2" borderId="2" xfId="1" applyNumberFormat="1" applyBorder="1" applyAlignment="1">
      <alignment horizontal="center"/>
    </xf>
    <xf numFmtId="0" fontId="3" fillId="2" borderId="9" xfId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8" fontId="0" fillId="0" borderId="10" xfId="2" applyNumberFormat="1" applyFont="1" applyFill="1" applyBorder="1" applyAlignment="1">
      <alignment horizontal="center"/>
    </xf>
    <xf numFmtId="168" fontId="0" fillId="4" borderId="10" xfId="2" applyNumberFormat="1" applyFont="1" applyFill="1" applyBorder="1" applyAlignment="1">
      <alignment horizontal="center"/>
    </xf>
    <xf numFmtId="168" fontId="0" fillId="3" borderId="10" xfId="2" applyNumberFormat="1" applyFont="1" applyFill="1" applyBorder="1" applyAlignment="1">
      <alignment horizontal="center"/>
    </xf>
    <xf numFmtId="168" fontId="2" fillId="3" borderId="10" xfId="2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0" borderId="0" xfId="0" applyNumberFormat="1" applyFill="1"/>
    <xf numFmtId="3" fontId="0" fillId="0" borderId="0" xfId="0" applyNumberFormat="1"/>
    <xf numFmtId="3" fontId="14" fillId="0" borderId="0" xfId="0" applyNumberFormat="1" applyFont="1" applyFill="1"/>
    <xf numFmtId="0" fontId="6" fillId="6" borderId="9" xfId="0" applyFont="1" applyFill="1" applyBorder="1" applyAlignment="1">
      <alignment horizontal="left"/>
    </xf>
    <xf numFmtId="0" fontId="6" fillId="6" borderId="1" xfId="0" applyFont="1" applyFill="1" applyBorder="1"/>
    <xf numFmtId="0" fontId="6" fillId="6" borderId="2" xfId="0" applyFont="1" applyFill="1" applyBorder="1"/>
    <xf numFmtId="0" fontId="6" fillId="6" borderId="9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6" fillId="6" borderId="37" xfId="0" applyFont="1" applyFill="1" applyBorder="1"/>
    <xf numFmtId="0" fontId="6" fillId="6" borderId="0" xfId="0" applyFont="1" applyFill="1" applyBorder="1"/>
    <xf numFmtId="0" fontId="6" fillId="6" borderId="0" xfId="0" applyFont="1" applyFill="1"/>
    <xf numFmtId="2" fontId="6" fillId="6" borderId="1" xfId="0" applyNumberFormat="1" applyFont="1" applyFill="1" applyBorder="1" applyAlignment="1">
      <alignment horizontal="center"/>
    </xf>
    <xf numFmtId="166" fontId="6" fillId="6" borderId="1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1" fontId="6" fillId="6" borderId="1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6" borderId="37" xfId="0" applyFont="1" applyFill="1" applyBorder="1"/>
    <xf numFmtId="0" fontId="6" fillId="7" borderId="0" xfId="0" applyFont="1" applyFill="1"/>
    <xf numFmtId="0" fontId="6" fillId="7" borderId="9" xfId="0" applyFont="1" applyFill="1" applyBorder="1" applyAlignment="1">
      <alignment horizontal="left"/>
    </xf>
    <xf numFmtId="0" fontId="6" fillId="7" borderId="1" xfId="0" applyFont="1" applyFill="1" applyBorder="1"/>
    <xf numFmtId="0" fontId="6" fillId="7" borderId="2" xfId="0" applyFont="1" applyFill="1" applyBorder="1"/>
    <xf numFmtId="0" fontId="6" fillId="7" borderId="9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1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166" fontId="6" fillId="7" borderId="1" xfId="0" applyNumberFormat="1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37" xfId="0" applyFont="1" applyFill="1" applyBorder="1"/>
    <xf numFmtId="0" fontId="6" fillId="7" borderId="0" xfId="0" applyFont="1" applyFill="1" applyBorder="1"/>
    <xf numFmtId="0" fontId="6" fillId="7" borderId="9" xfId="0" quotePrefix="1" applyFont="1" applyFill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6" fillId="7" borderId="10" xfId="0" quotePrefix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8"/>
  <sheetViews>
    <sheetView tabSelected="1" topLeftCell="A3" workbookViewId="0">
      <selection activeCell="A22" sqref="A22"/>
    </sheetView>
  </sheetViews>
  <sheetFormatPr baseColWidth="10" defaultColWidth="8.83203125" defaultRowHeight="13" x14ac:dyDescent="0"/>
  <cols>
    <col min="1" max="1" width="8.83203125" style="48"/>
    <col min="2" max="2" width="5.33203125" style="47" bestFit="1" customWidth="1"/>
    <col min="3" max="3" width="18.33203125" style="48" bestFit="1" customWidth="1"/>
    <col min="4" max="4" width="7.33203125" style="48" bestFit="1" customWidth="1"/>
    <col min="5" max="5" width="9.83203125" style="49" bestFit="1" customWidth="1"/>
    <col min="6" max="6" width="10.1640625" style="49" bestFit="1" customWidth="1"/>
    <col min="7" max="8" width="5.6640625" style="48" bestFit="1" customWidth="1"/>
    <col min="9" max="9" width="5.1640625" style="48" bestFit="1" customWidth="1"/>
    <col min="10" max="10" width="9.83203125" style="49" bestFit="1" customWidth="1"/>
    <col min="11" max="11" width="10.5" style="49" bestFit="1" customWidth="1"/>
    <col min="12" max="12" width="6.5" style="49" bestFit="1" customWidth="1"/>
    <col min="13" max="13" width="8.5" style="49" bestFit="1" customWidth="1"/>
    <col min="14" max="14" width="7.6640625" style="49" bestFit="1" customWidth="1"/>
    <col min="15" max="15" width="15.83203125" style="49" bestFit="1" customWidth="1"/>
    <col min="16" max="16" width="6.6640625" style="48" customWidth="1"/>
    <col min="17" max="17" width="9.5" style="48" bestFit="1" customWidth="1"/>
    <col min="18" max="18" width="5" style="48" customWidth="1"/>
    <col min="19" max="19" width="8.83203125" style="48" bestFit="1" customWidth="1"/>
    <col min="20" max="20" width="5.5" style="48" bestFit="1" customWidth="1"/>
    <col min="21" max="22" width="8" style="48" customWidth="1"/>
    <col min="23" max="24" width="47.6640625" style="48" bestFit="1" customWidth="1"/>
    <col min="25" max="16384" width="8.83203125" style="48"/>
  </cols>
  <sheetData>
    <row r="2" spans="1:32" ht="14" thickBot="1"/>
    <row r="3" spans="1:32" ht="17">
      <c r="B3" s="211" t="s">
        <v>37</v>
      </c>
      <c r="C3" s="222" t="s">
        <v>0</v>
      </c>
      <c r="D3" s="220" t="s">
        <v>29</v>
      </c>
      <c r="E3" s="217" t="s">
        <v>26</v>
      </c>
      <c r="F3" s="218"/>
      <c r="G3" s="214" t="s">
        <v>33</v>
      </c>
      <c r="H3" s="214"/>
      <c r="I3" s="219"/>
      <c r="J3" s="213" t="s">
        <v>27</v>
      </c>
      <c r="K3" s="214"/>
      <c r="L3" s="219" t="s">
        <v>42</v>
      </c>
      <c r="M3" s="224"/>
      <c r="N3" s="224"/>
      <c r="O3" s="225"/>
      <c r="P3" s="86"/>
      <c r="Q3" s="87"/>
      <c r="R3" s="88"/>
      <c r="S3" s="89" t="s">
        <v>64</v>
      </c>
      <c r="T3" s="89" t="s">
        <v>93</v>
      </c>
      <c r="U3" s="89" t="s">
        <v>94</v>
      </c>
      <c r="V3" s="89" t="s">
        <v>95</v>
      </c>
      <c r="W3" s="90"/>
      <c r="X3" s="215" t="s">
        <v>40</v>
      </c>
      <c r="Y3" s="50"/>
      <c r="Z3" s="50"/>
      <c r="AA3" s="50"/>
      <c r="AB3" s="50"/>
      <c r="AC3" s="50"/>
      <c r="AD3" s="50"/>
      <c r="AE3" s="50"/>
      <c r="AF3" s="50"/>
    </row>
    <row r="4" spans="1:32">
      <c r="A4" s="48" t="s">
        <v>114</v>
      </c>
      <c r="B4" s="212"/>
      <c r="C4" s="223"/>
      <c r="D4" s="221"/>
      <c r="E4" s="91" t="s">
        <v>28</v>
      </c>
      <c r="F4" s="92" t="s">
        <v>39</v>
      </c>
      <c r="G4" s="92" t="s">
        <v>1</v>
      </c>
      <c r="H4" s="93" t="s">
        <v>2</v>
      </c>
      <c r="I4" s="94" t="s">
        <v>24</v>
      </c>
      <c r="J4" s="95" t="s">
        <v>28</v>
      </c>
      <c r="K4" s="96" t="s">
        <v>38</v>
      </c>
      <c r="L4" s="97" t="s">
        <v>46</v>
      </c>
      <c r="M4" s="97" t="s">
        <v>45</v>
      </c>
      <c r="N4" s="97" t="s">
        <v>43</v>
      </c>
      <c r="O4" s="98" t="s">
        <v>44</v>
      </c>
      <c r="P4" s="99" t="s">
        <v>65</v>
      </c>
      <c r="Q4" s="100" t="s">
        <v>66</v>
      </c>
      <c r="R4" s="101" t="s">
        <v>67</v>
      </c>
      <c r="S4" s="102" t="s">
        <v>68</v>
      </c>
      <c r="T4" s="102" t="s">
        <v>69</v>
      </c>
      <c r="U4" s="102" t="s">
        <v>69</v>
      </c>
      <c r="V4" s="102" t="s">
        <v>70</v>
      </c>
      <c r="W4" s="103" t="s">
        <v>29</v>
      </c>
      <c r="X4" s="216"/>
      <c r="Y4" s="50"/>
      <c r="Z4" s="50"/>
      <c r="AA4" s="50"/>
      <c r="AB4" s="50"/>
      <c r="AC4" s="50"/>
      <c r="AD4" s="50"/>
      <c r="AE4" s="50"/>
      <c r="AF4" s="50"/>
    </row>
    <row r="5" spans="1:32" s="181" customFormat="1" ht="14">
      <c r="A5" s="181" t="s">
        <v>30</v>
      </c>
      <c r="B5" s="168">
        <v>2012</v>
      </c>
      <c r="C5" s="169" t="s">
        <v>12</v>
      </c>
      <c r="D5" s="170" t="s">
        <v>4</v>
      </c>
      <c r="E5" s="171" t="s">
        <v>30</v>
      </c>
      <c r="F5" s="172" t="s">
        <v>30</v>
      </c>
      <c r="G5" s="172"/>
      <c r="H5" s="172" t="s">
        <v>30</v>
      </c>
      <c r="I5" s="173" t="s">
        <v>30</v>
      </c>
      <c r="J5" s="171" t="s">
        <v>30</v>
      </c>
      <c r="K5" s="172" t="s">
        <v>30</v>
      </c>
      <c r="L5" s="173" t="s">
        <v>30</v>
      </c>
      <c r="M5" s="173">
        <v>1</v>
      </c>
      <c r="N5" s="174" t="s">
        <v>30</v>
      </c>
      <c r="O5" s="175" t="s">
        <v>103</v>
      </c>
      <c r="P5" s="176">
        <v>114</v>
      </c>
      <c r="Q5" s="172" t="s">
        <v>84</v>
      </c>
      <c r="R5" s="177">
        <v>5.89</v>
      </c>
      <c r="S5" s="177">
        <v>14</v>
      </c>
      <c r="T5" s="177">
        <v>2.44</v>
      </c>
      <c r="U5" s="169"/>
      <c r="V5" s="169"/>
      <c r="W5" s="178" t="s">
        <v>72</v>
      </c>
      <c r="X5" s="179"/>
      <c r="Y5" s="180"/>
      <c r="Z5" s="180"/>
      <c r="AA5" s="180"/>
      <c r="AB5" s="180"/>
      <c r="AC5" s="180"/>
      <c r="AD5" s="180"/>
      <c r="AE5" s="180"/>
      <c r="AF5" s="180"/>
    </row>
    <row r="6" spans="1:32" s="181" customFormat="1" ht="14">
      <c r="A6" s="181" t="s">
        <v>30</v>
      </c>
      <c r="B6" s="168">
        <v>2012</v>
      </c>
      <c r="C6" s="169" t="s">
        <v>3</v>
      </c>
      <c r="D6" s="170" t="s">
        <v>4</v>
      </c>
      <c r="E6" s="171" t="s">
        <v>30</v>
      </c>
      <c r="F6" s="172" t="s">
        <v>30</v>
      </c>
      <c r="G6" s="172" t="s">
        <v>30</v>
      </c>
      <c r="H6" s="172" t="s">
        <v>30</v>
      </c>
      <c r="I6" s="173"/>
      <c r="J6" s="171" t="s">
        <v>30</v>
      </c>
      <c r="K6" s="172" t="s">
        <v>30</v>
      </c>
      <c r="L6" s="173"/>
      <c r="M6" s="173"/>
      <c r="N6" s="174"/>
      <c r="O6" s="175"/>
      <c r="P6" s="171">
        <v>86</v>
      </c>
      <c r="Q6" s="172" t="s">
        <v>84</v>
      </c>
      <c r="R6" s="182">
        <v>6.26</v>
      </c>
      <c r="S6" s="183">
        <v>15.776317140884842</v>
      </c>
      <c r="T6" s="183">
        <v>0.88433884259259199</v>
      </c>
      <c r="U6" s="169"/>
      <c r="V6" s="169"/>
      <c r="W6" s="184" t="s">
        <v>86</v>
      </c>
      <c r="X6" s="179"/>
      <c r="Y6" s="180"/>
      <c r="Z6" s="180"/>
      <c r="AA6" s="180"/>
      <c r="AB6" s="180"/>
      <c r="AC6" s="180"/>
      <c r="AD6" s="180"/>
      <c r="AE6" s="180"/>
      <c r="AF6" s="180"/>
    </row>
    <row r="7" spans="1:32" s="181" customFormat="1" ht="14">
      <c r="A7" s="181" t="s">
        <v>30</v>
      </c>
      <c r="B7" s="168">
        <v>2012</v>
      </c>
      <c r="C7" s="169" t="s">
        <v>5</v>
      </c>
      <c r="D7" s="170" t="s">
        <v>4</v>
      </c>
      <c r="E7" s="171" t="s">
        <v>30</v>
      </c>
      <c r="F7" s="172" t="s">
        <v>30</v>
      </c>
      <c r="G7" s="172" t="s">
        <v>30</v>
      </c>
      <c r="H7" s="172" t="s">
        <v>30</v>
      </c>
      <c r="I7" s="173"/>
      <c r="J7" s="171" t="s">
        <v>30</v>
      </c>
      <c r="K7" s="172" t="s">
        <v>30</v>
      </c>
      <c r="L7" s="173" t="s">
        <v>30</v>
      </c>
      <c r="M7" s="173">
        <v>3</v>
      </c>
      <c r="N7" s="174" t="s">
        <v>30</v>
      </c>
      <c r="O7" s="175" t="s">
        <v>103</v>
      </c>
      <c r="P7" s="171">
        <v>50</v>
      </c>
      <c r="Q7" s="185">
        <v>268801.80906979583</v>
      </c>
      <c r="R7" s="182">
        <v>7.55</v>
      </c>
      <c r="S7" s="183">
        <v>47.096273729914074</v>
      </c>
      <c r="T7" s="183">
        <v>0.50984980392156787</v>
      </c>
      <c r="U7" s="169"/>
      <c r="V7" s="169"/>
      <c r="W7" s="184" t="s">
        <v>81</v>
      </c>
      <c r="X7" s="179"/>
      <c r="Y7" s="180"/>
      <c r="Z7" s="180"/>
      <c r="AA7" s="180"/>
      <c r="AB7" s="180"/>
      <c r="AC7" s="180"/>
      <c r="AD7" s="180"/>
      <c r="AE7" s="180"/>
      <c r="AF7" s="180"/>
    </row>
    <row r="8" spans="1:32" s="181" customFormat="1" ht="14">
      <c r="A8" s="181" t="s">
        <v>30</v>
      </c>
      <c r="B8" s="168">
        <v>2012</v>
      </c>
      <c r="C8" s="169" t="s">
        <v>6</v>
      </c>
      <c r="D8" s="170" t="s">
        <v>4</v>
      </c>
      <c r="E8" s="171" t="s">
        <v>30</v>
      </c>
      <c r="F8" s="172" t="s">
        <v>30</v>
      </c>
      <c r="G8" s="172" t="s">
        <v>30</v>
      </c>
      <c r="H8" s="172" t="s">
        <v>30</v>
      </c>
      <c r="I8" s="173"/>
      <c r="J8" s="171" t="s">
        <v>30</v>
      </c>
      <c r="K8" s="172" t="s">
        <v>30</v>
      </c>
      <c r="L8" s="173" t="s">
        <v>30</v>
      </c>
      <c r="M8" s="173">
        <v>4</v>
      </c>
      <c r="N8" s="174" t="s">
        <v>30</v>
      </c>
      <c r="O8" s="175" t="s">
        <v>103</v>
      </c>
      <c r="P8" s="171">
        <v>47</v>
      </c>
      <c r="Q8" s="185">
        <v>108074.95416208287</v>
      </c>
      <c r="R8" s="182">
        <v>6.65</v>
      </c>
      <c r="S8" s="183">
        <v>37.285669963970854</v>
      </c>
      <c r="T8" s="183">
        <v>0.32086220833333218</v>
      </c>
      <c r="U8" s="169"/>
      <c r="V8" s="169"/>
      <c r="W8" s="184" t="s">
        <v>87</v>
      </c>
      <c r="X8" s="179"/>
      <c r="Y8" s="180"/>
      <c r="Z8" s="180"/>
      <c r="AA8" s="180"/>
      <c r="AB8" s="180"/>
      <c r="AC8" s="180"/>
      <c r="AD8" s="180"/>
      <c r="AE8" s="180"/>
      <c r="AF8" s="180"/>
    </row>
    <row r="9" spans="1:32" s="181" customFormat="1" ht="14">
      <c r="A9" s="181" t="s">
        <v>30</v>
      </c>
      <c r="B9" s="168">
        <v>2012</v>
      </c>
      <c r="C9" s="169" t="s">
        <v>13</v>
      </c>
      <c r="D9" s="170" t="s">
        <v>4</v>
      </c>
      <c r="E9" s="171" t="s">
        <v>30</v>
      </c>
      <c r="F9" s="172" t="s">
        <v>30</v>
      </c>
      <c r="G9" s="172"/>
      <c r="H9" s="172" t="s">
        <v>30</v>
      </c>
      <c r="I9" s="173" t="s">
        <v>30</v>
      </c>
      <c r="J9" s="171" t="s">
        <v>30</v>
      </c>
      <c r="K9" s="172" t="s">
        <v>30</v>
      </c>
      <c r="L9" s="173"/>
      <c r="M9" s="173"/>
      <c r="N9" s="174"/>
      <c r="O9" s="175"/>
      <c r="P9" s="171">
        <v>109</v>
      </c>
      <c r="Q9" s="185">
        <v>29674.426516725744</v>
      </c>
      <c r="R9" s="182">
        <v>7.13</v>
      </c>
      <c r="S9" s="183">
        <v>47.440479095161166</v>
      </c>
      <c r="T9" s="183">
        <v>0.2478232280092586</v>
      </c>
      <c r="U9" s="169"/>
      <c r="V9" s="169"/>
      <c r="W9" s="184" t="s">
        <v>85</v>
      </c>
      <c r="X9" s="179"/>
      <c r="Y9" s="180"/>
      <c r="Z9" s="180"/>
      <c r="AA9" s="180"/>
      <c r="AB9" s="180"/>
      <c r="AC9" s="180"/>
      <c r="AD9" s="180"/>
      <c r="AE9" s="180"/>
      <c r="AF9" s="180"/>
    </row>
    <row r="10" spans="1:32" s="193" customFormat="1" ht="14">
      <c r="A10" s="193" t="s">
        <v>30</v>
      </c>
      <c r="B10" s="194">
        <v>2012</v>
      </c>
      <c r="C10" s="195" t="s">
        <v>14</v>
      </c>
      <c r="D10" s="196" t="s">
        <v>8</v>
      </c>
      <c r="E10" s="197" t="s">
        <v>30</v>
      </c>
      <c r="F10" s="198" t="s">
        <v>30</v>
      </c>
      <c r="G10" s="198"/>
      <c r="H10" s="198" t="s">
        <v>30</v>
      </c>
      <c r="I10" s="199" t="s">
        <v>30</v>
      </c>
      <c r="J10" s="197" t="s">
        <v>30</v>
      </c>
      <c r="K10" s="198" t="s">
        <v>30</v>
      </c>
      <c r="L10" s="199" t="s">
        <v>30</v>
      </c>
      <c r="M10" s="199">
        <v>1</v>
      </c>
      <c r="N10" s="200" t="s">
        <v>30</v>
      </c>
      <c r="O10" s="201" t="s">
        <v>103</v>
      </c>
      <c r="P10" s="197">
        <v>106</v>
      </c>
      <c r="Q10" s="202">
        <v>54453.149981664828</v>
      </c>
      <c r="R10" s="203">
        <v>6.98</v>
      </c>
      <c r="S10" s="204">
        <v>52.223813550806149</v>
      </c>
      <c r="T10" s="204" t="s">
        <v>83</v>
      </c>
      <c r="U10" s="195"/>
      <c r="V10" s="195"/>
      <c r="W10" s="205" t="s">
        <v>77</v>
      </c>
      <c r="X10" s="206"/>
      <c r="Y10" s="207"/>
      <c r="Z10" s="207"/>
      <c r="AA10" s="207"/>
      <c r="AB10" s="207"/>
      <c r="AC10" s="207"/>
      <c r="AD10" s="207"/>
      <c r="AE10" s="207"/>
      <c r="AF10" s="207"/>
    </row>
    <row r="11" spans="1:32" s="193" customFormat="1" ht="14">
      <c r="A11" s="193" t="s">
        <v>30</v>
      </c>
      <c r="B11" s="194">
        <v>2012</v>
      </c>
      <c r="C11" s="195" t="s">
        <v>15</v>
      </c>
      <c r="D11" s="196" t="s">
        <v>8</v>
      </c>
      <c r="E11" s="197" t="s">
        <v>30</v>
      </c>
      <c r="F11" s="198" t="s">
        <v>30</v>
      </c>
      <c r="G11" s="198"/>
      <c r="H11" s="198" t="s">
        <v>30</v>
      </c>
      <c r="I11" s="199" t="s">
        <v>30</v>
      </c>
      <c r="J11" s="197" t="s">
        <v>30</v>
      </c>
      <c r="K11" s="198" t="s">
        <v>30</v>
      </c>
      <c r="L11" s="199" t="s">
        <v>30</v>
      </c>
      <c r="M11" s="199">
        <v>2</v>
      </c>
      <c r="N11" s="200" t="s">
        <v>30</v>
      </c>
      <c r="O11" s="201" t="s">
        <v>103</v>
      </c>
      <c r="P11" s="197">
        <v>44</v>
      </c>
      <c r="Q11" s="202">
        <v>51959.112577924461</v>
      </c>
      <c r="R11" s="203">
        <v>6.45</v>
      </c>
      <c r="S11" s="204">
        <v>49.086054143796964</v>
      </c>
      <c r="T11" s="204">
        <v>0.19793447916666601</v>
      </c>
      <c r="U11" s="195"/>
      <c r="V11" s="195"/>
      <c r="W11" s="205" t="s">
        <v>82</v>
      </c>
      <c r="X11" s="206"/>
      <c r="Y11" s="207"/>
      <c r="Z11" s="207"/>
      <c r="AA11" s="207"/>
      <c r="AB11" s="207"/>
      <c r="AC11" s="207"/>
      <c r="AD11" s="207"/>
      <c r="AE11" s="207"/>
      <c r="AF11" s="207"/>
    </row>
    <row r="12" spans="1:32" s="193" customFormat="1" ht="14">
      <c r="A12" s="193" t="s">
        <v>30</v>
      </c>
      <c r="B12" s="194">
        <v>2012</v>
      </c>
      <c r="C12" s="195" t="s">
        <v>7</v>
      </c>
      <c r="D12" s="196" t="s">
        <v>8</v>
      </c>
      <c r="E12" s="197" t="s">
        <v>30</v>
      </c>
      <c r="F12" s="198" t="s">
        <v>30</v>
      </c>
      <c r="G12" s="198" t="s">
        <v>30</v>
      </c>
      <c r="H12" s="198" t="s">
        <v>30</v>
      </c>
      <c r="I12" s="199"/>
      <c r="J12" s="197" t="s">
        <v>30</v>
      </c>
      <c r="K12" s="198" t="s">
        <v>30</v>
      </c>
      <c r="L12" s="199" t="s">
        <v>30</v>
      </c>
      <c r="M12" s="199">
        <v>3</v>
      </c>
      <c r="N12" s="200" t="s">
        <v>30</v>
      </c>
      <c r="O12" s="201" t="s">
        <v>103</v>
      </c>
      <c r="P12" s="197">
        <v>18</v>
      </c>
      <c r="Q12" s="202">
        <v>72742.757609094246</v>
      </c>
      <c r="R12" s="203">
        <v>6.79</v>
      </c>
      <c r="S12" s="204">
        <v>51.15195789301039</v>
      </c>
      <c r="T12" s="204">
        <v>0.15105526041666709</v>
      </c>
      <c r="U12" s="195"/>
      <c r="V12" s="195"/>
      <c r="W12" s="205" t="s">
        <v>88</v>
      </c>
      <c r="X12" s="206"/>
      <c r="Y12" s="207"/>
      <c r="Z12" s="207"/>
      <c r="AA12" s="207"/>
      <c r="AB12" s="207"/>
      <c r="AC12" s="207"/>
      <c r="AD12" s="207"/>
      <c r="AE12" s="207"/>
      <c r="AF12" s="207"/>
    </row>
    <row r="13" spans="1:32" s="193" customFormat="1" ht="14">
      <c r="A13" s="193" t="s">
        <v>30</v>
      </c>
      <c r="B13" s="194">
        <v>2012</v>
      </c>
      <c r="C13" s="195" t="s">
        <v>9</v>
      </c>
      <c r="D13" s="196" t="s">
        <v>8</v>
      </c>
      <c r="E13" s="197" t="s">
        <v>30</v>
      </c>
      <c r="F13" s="198" t="s">
        <v>30</v>
      </c>
      <c r="G13" s="198" t="s">
        <v>30</v>
      </c>
      <c r="H13" s="198" t="s">
        <v>30</v>
      </c>
      <c r="I13" s="199"/>
      <c r="J13" s="197" t="s">
        <v>30</v>
      </c>
      <c r="K13" s="198" t="s">
        <v>30</v>
      </c>
      <c r="L13" s="199" t="s">
        <v>30</v>
      </c>
      <c r="M13" s="199">
        <v>4</v>
      </c>
      <c r="N13" s="200" t="s">
        <v>30</v>
      </c>
      <c r="O13" s="201" t="s">
        <v>103</v>
      </c>
      <c r="P13" s="197">
        <v>108</v>
      </c>
      <c r="Q13" s="202">
        <v>139873.93105977267</v>
      </c>
      <c r="R13" s="203">
        <v>6.66</v>
      </c>
      <c r="S13" s="204">
        <v>50.933646552573144</v>
      </c>
      <c r="T13" s="204">
        <v>0.19793447916666626</v>
      </c>
      <c r="U13" s="195"/>
      <c r="V13" s="195"/>
      <c r="W13" s="205" t="s">
        <v>89</v>
      </c>
      <c r="X13" s="206"/>
      <c r="Y13" s="207"/>
      <c r="Z13" s="207"/>
      <c r="AA13" s="207"/>
      <c r="AB13" s="207"/>
      <c r="AC13" s="207"/>
      <c r="AD13" s="207"/>
      <c r="AE13" s="207"/>
      <c r="AF13" s="207"/>
    </row>
    <row r="14" spans="1:32" s="193" customFormat="1" ht="14">
      <c r="B14" s="194">
        <v>2012</v>
      </c>
      <c r="C14" s="195" t="s">
        <v>41</v>
      </c>
      <c r="D14" s="196" t="s">
        <v>8</v>
      </c>
      <c r="E14" s="197" t="s">
        <v>30</v>
      </c>
      <c r="F14" s="198" t="s">
        <v>30</v>
      </c>
      <c r="G14" s="198" t="s">
        <v>30</v>
      </c>
      <c r="H14" s="198" t="s">
        <v>30</v>
      </c>
      <c r="I14" s="199"/>
      <c r="J14" s="197"/>
      <c r="K14" s="198"/>
      <c r="L14" s="199"/>
      <c r="M14" s="199"/>
      <c r="N14" s="200"/>
      <c r="O14" s="201"/>
      <c r="P14" s="208" t="s">
        <v>90</v>
      </c>
      <c r="Q14" s="209" t="s">
        <v>90</v>
      </c>
      <c r="R14" s="209" t="s">
        <v>90</v>
      </c>
      <c r="S14" s="209" t="s">
        <v>90</v>
      </c>
      <c r="T14" s="209" t="s">
        <v>90</v>
      </c>
      <c r="U14" s="195"/>
      <c r="V14" s="195"/>
      <c r="W14" s="210" t="s">
        <v>90</v>
      </c>
      <c r="X14" s="206" t="s">
        <v>96</v>
      </c>
      <c r="Y14" s="207"/>
      <c r="Z14" s="207"/>
      <c r="AA14" s="207"/>
      <c r="AB14" s="207"/>
      <c r="AC14" s="207"/>
      <c r="AD14" s="207"/>
      <c r="AE14" s="207"/>
      <c r="AF14" s="207"/>
    </row>
    <row r="15" spans="1:32" s="181" customFormat="1" ht="14">
      <c r="A15" s="181" t="s">
        <v>30</v>
      </c>
      <c r="B15" s="168">
        <v>2013</v>
      </c>
      <c r="C15" s="169" t="s">
        <v>16</v>
      </c>
      <c r="D15" s="170" t="s">
        <v>4</v>
      </c>
      <c r="E15" s="171" t="s">
        <v>30</v>
      </c>
      <c r="F15" s="172" t="s">
        <v>30</v>
      </c>
      <c r="G15" s="172"/>
      <c r="H15" s="172" t="s">
        <v>30</v>
      </c>
      <c r="I15" s="173" t="s">
        <v>30</v>
      </c>
      <c r="J15" s="171" t="s">
        <v>30</v>
      </c>
      <c r="K15" s="172" t="s">
        <v>30</v>
      </c>
      <c r="L15" s="173" t="s">
        <v>30</v>
      </c>
      <c r="M15" s="173">
        <v>1</v>
      </c>
      <c r="N15" s="174" t="s">
        <v>56</v>
      </c>
      <c r="O15" s="175"/>
      <c r="P15" s="171">
        <v>130</v>
      </c>
      <c r="Q15" s="185">
        <v>372178.96666666667</v>
      </c>
      <c r="R15" s="172">
        <v>6.01</v>
      </c>
      <c r="S15" s="183">
        <v>27.336200000000002</v>
      </c>
      <c r="T15" s="182">
        <v>0.68006119999999948</v>
      </c>
      <c r="U15" s="172">
        <f>AVERAGE(1.5, 1.45)</f>
        <v>1.4750000000000001</v>
      </c>
      <c r="V15" s="172">
        <f>AVERAGE(397.53, 430.26)</f>
        <v>413.89499999999998</v>
      </c>
      <c r="W15" s="178" t="s">
        <v>74</v>
      </c>
      <c r="X15" s="179" t="s">
        <v>91</v>
      </c>
      <c r="Y15" s="180"/>
      <c r="Z15" s="180"/>
      <c r="AA15" s="180"/>
      <c r="AB15" s="180"/>
      <c r="AC15" s="180"/>
      <c r="AD15" s="180"/>
      <c r="AE15" s="180"/>
      <c r="AF15" s="180"/>
    </row>
    <row r="16" spans="1:32" s="63" customFormat="1" ht="14">
      <c r="B16" s="54">
        <v>2013</v>
      </c>
      <c r="C16" s="55" t="s">
        <v>34</v>
      </c>
      <c r="D16" s="56" t="s">
        <v>8</v>
      </c>
      <c r="E16" s="57"/>
      <c r="F16" s="58"/>
      <c r="G16" s="58"/>
      <c r="H16" s="58"/>
      <c r="I16" s="59"/>
      <c r="J16" s="57"/>
      <c r="K16" s="58"/>
      <c r="L16" s="59"/>
      <c r="M16" s="59"/>
      <c r="N16" s="160"/>
      <c r="O16" s="159"/>
      <c r="P16" s="51" t="s">
        <v>75</v>
      </c>
      <c r="Q16" s="106">
        <v>64800.703333333331</v>
      </c>
      <c r="R16" s="52">
        <v>6.91</v>
      </c>
      <c r="S16" s="105">
        <v>53.434750000000001</v>
      </c>
      <c r="T16" s="104">
        <v>0.24732995000000038</v>
      </c>
      <c r="U16" s="52" t="s">
        <v>76</v>
      </c>
      <c r="V16" s="52">
        <f>AVERAGE(2.11, 2.68)</f>
        <v>2.395</v>
      </c>
      <c r="W16" s="60" t="s">
        <v>77</v>
      </c>
      <c r="X16" s="61"/>
      <c r="Y16" s="62"/>
      <c r="Z16" s="62"/>
      <c r="AA16" s="62"/>
      <c r="AB16" s="62"/>
      <c r="AC16" s="62"/>
      <c r="AD16" s="62"/>
      <c r="AE16" s="62"/>
      <c r="AF16" s="62"/>
    </row>
    <row r="17" spans="1:32" s="181" customFormat="1" ht="14">
      <c r="A17" s="181" t="s">
        <v>30</v>
      </c>
      <c r="B17" s="186">
        <v>2013</v>
      </c>
      <c r="C17" s="187" t="s">
        <v>17</v>
      </c>
      <c r="D17" s="188" t="s">
        <v>4</v>
      </c>
      <c r="E17" s="176" t="s">
        <v>30</v>
      </c>
      <c r="F17" s="177" t="s">
        <v>30</v>
      </c>
      <c r="G17" s="177"/>
      <c r="H17" s="177" t="s">
        <v>30</v>
      </c>
      <c r="I17" s="189" t="s">
        <v>30</v>
      </c>
      <c r="J17" s="176" t="s">
        <v>30</v>
      </c>
      <c r="K17" s="177" t="s">
        <v>30</v>
      </c>
      <c r="L17" s="189" t="s">
        <v>30</v>
      </c>
      <c r="M17" s="189">
        <v>2</v>
      </c>
      <c r="N17" s="190" t="s">
        <v>30</v>
      </c>
      <c r="O17" s="191" t="s">
        <v>103</v>
      </c>
      <c r="P17" s="171">
        <v>30</v>
      </c>
      <c r="Q17" s="185">
        <v>153972.51666666666</v>
      </c>
      <c r="R17" s="172">
        <v>7.61</v>
      </c>
      <c r="S17" s="183">
        <v>53.015500000000003</v>
      </c>
      <c r="T17" s="182">
        <v>0.27391353888888881</v>
      </c>
      <c r="U17" s="172" t="s">
        <v>76</v>
      </c>
      <c r="V17" s="172">
        <f>AVERAGE(16.61, 20.36)</f>
        <v>18.484999999999999</v>
      </c>
      <c r="W17" s="184" t="s">
        <v>81</v>
      </c>
      <c r="X17" s="192" t="s">
        <v>97</v>
      </c>
      <c r="Y17" s="180"/>
      <c r="Z17" s="180"/>
      <c r="AA17" s="180"/>
      <c r="AB17" s="180"/>
      <c r="AC17" s="180"/>
      <c r="AD17" s="180"/>
      <c r="AE17" s="180"/>
      <c r="AF17" s="180"/>
    </row>
    <row r="18" spans="1:32" s="181" customFormat="1" ht="14">
      <c r="A18" s="181" t="s">
        <v>30</v>
      </c>
      <c r="B18" s="186">
        <v>2013</v>
      </c>
      <c r="C18" s="187" t="s">
        <v>18</v>
      </c>
      <c r="D18" s="188" t="s">
        <v>4</v>
      </c>
      <c r="E18" s="176" t="s">
        <v>30</v>
      </c>
      <c r="F18" s="177" t="s">
        <v>30</v>
      </c>
      <c r="G18" s="177"/>
      <c r="H18" s="177" t="s">
        <v>30</v>
      </c>
      <c r="I18" s="189" t="s">
        <v>30</v>
      </c>
      <c r="J18" s="176" t="s">
        <v>30</v>
      </c>
      <c r="K18" s="177" t="s">
        <v>30</v>
      </c>
      <c r="L18" s="189" t="s">
        <v>30</v>
      </c>
      <c r="M18" s="189">
        <v>3</v>
      </c>
      <c r="N18" s="190" t="s">
        <v>56</v>
      </c>
      <c r="O18" s="191"/>
      <c r="P18" s="171">
        <v>140</v>
      </c>
      <c r="Q18" s="185">
        <v>402406.69999999995</v>
      </c>
      <c r="R18" s="182">
        <v>6</v>
      </c>
      <c r="S18" s="183">
        <v>15.458</v>
      </c>
      <c r="T18" s="182">
        <v>0.77701311241830007</v>
      </c>
      <c r="U18" s="172">
        <f>AVERAGE(0.849, 0.8315)</f>
        <v>0.84024999999999994</v>
      </c>
      <c r="V18" s="172">
        <f>AVERAGE(528.5, 525.36)</f>
        <v>526.93000000000006</v>
      </c>
      <c r="W18" s="184" t="s">
        <v>71</v>
      </c>
      <c r="X18" s="192" t="s">
        <v>92</v>
      </c>
      <c r="Y18" s="180"/>
      <c r="Z18" s="180"/>
      <c r="AA18" s="180"/>
      <c r="AB18" s="180"/>
      <c r="AC18" s="180"/>
      <c r="AD18" s="180"/>
      <c r="AE18" s="180"/>
      <c r="AF18" s="180"/>
    </row>
    <row r="19" spans="1:32" s="181" customFormat="1" ht="14">
      <c r="A19" s="181" t="s">
        <v>30</v>
      </c>
      <c r="B19" s="186">
        <v>2013</v>
      </c>
      <c r="C19" s="187" t="s">
        <v>19</v>
      </c>
      <c r="D19" s="188" t="s">
        <v>4</v>
      </c>
      <c r="E19" s="176" t="s">
        <v>30</v>
      </c>
      <c r="F19" s="177" t="s">
        <v>30</v>
      </c>
      <c r="G19" s="177"/>
      <c r="H19" s="177" t="s">
        <v>30</v>
      </c>
      <c r="I19" s="189" t="s">
        <v>30</v>
      </c>
      <c r="J19" s="176" t="s">
        <v>30</v>
      </c>
      <c r="K19" s="177" t="s">
        <v>30</v>
      </c>
      <c r="L19" s="189" t="s">
        <v>30</v>
      </c>
      <c r="M19" s="189">
        <v>4</v>
      </c>
      <c r="N19" s="190" t="s">
        <v>56</v>
      </c>
      <c r="O19" s="191"/>
      <c r="P19" s="171">
        <v>131</v>
      </c>
      <c r="Q19" s="185">
        <v>181366.40000000002</v>
      </c>
      <c r="R19" s="172">
        <v>6.22</v>
      </c>
      <c r="S19" s="183">
        <v>27.313600000000001</v>
      </c>
      <c r="T19" s="182">
        <v>0.46157999999999894</v>
      </c>
      <c r="U19" s="172">
        <f>AVERAGE(0.855, 0.537)</f>
        <v>0.69599999999999995</v>
      </c>
      <c r="V19" s="172">
        <f>AVERAGE(537.3, 378.76)</f>
        <v>458.03</v>
      </c>
      <c r="W19" s="184" t="s">
        <v>73</v>
      </c>
      <c r="X19" s="192" t="s">
        <v>92</v>
      </c>
      <c r="Y19" s="180"/>
      <c r="Z19" s="180"/>
      <c r="AA19" s="180"/>
      <c r="AB19" s="180"/>
      <c r="AC19" s="180"/>
      <c r="AD19" s="180"/>
      <c r="AE19" s="180"/>
      <c r="AF19" s="180"/>
    </row>
    <row r="20" spans="1:32" s="181" customFormat="1" ht="14">
      <c r="A20" s="181" t="s">
        <v>30</v>
      </c>
      <c r="B20" s="186">
        <v>2013</v>
      </c>
      <c r="C20" s="187" t="s">
        <v>20</v>
      </c>
      <c r="D20" s="188" t="s">
        <v>4</v>
      </c>
      <c r="E20" s="176" t="s">
        <v>30</v>
      </c>
      <c r="F20" s="177" t="s">
        <v>30</v>
      </c>
      <c r="G20" s="177"/>
      <c r="H20" s="177" t="s">
        <v>30</v>
      </c>
      <c r="I20" s="189" t="s">
        <v>30</v>
      </c>
      <c r="J20" s="176" t="s">
        <v>30</v>
      </c>
      <c r="K20" s="177" t="s">
        <v>30</v>
      </c>
      <c r="L20" s="189" t="s">
        <v>30</v>
      </c>
      <c r="M20" s="189">
        <v>5</v>
      </c>
      <c r="N20" s="190" t="s">
        <v>30</v>
      </c>
      <c r="O20" s="191" t="s">
        <v>103</v>
      </c>
      <c r="P20" s="171">
        <v>29</v>
      </c>
      <c r="Q20" s="185">
        <v>112409.38333333333</v>
      </c>
      <c r="R20" s="172">
        <v>6.91</v>
      </c>
      <c r="S20" s="183">
        <v>48.034149999999997</v>
      </c>
      <c r="T20" s="182">
        <v>0.28207666666666692</v>
      </c>
      <c r="U20" s="172">
        <f>AVERAGE(0.558, 0.684)</f>
        <v>0.621</v>
      </c>
      <c r="V20" s="172">
        <f>AVERAGE(241.9,326.1)</f>
        <v>284</v>
      </c>
      <c r="W20" s="184" t="s">
        <v>79</v>
      </c>
      <c r="X20" s="192" t="s">
        <v>98</v>
      </c>
      <c r="Y20" s="180"/>
      <c r="Z20" s="180"/>
      <c r="AA20" s="180"/>
      <c r="AB20" s="180"/>
      <c r="AC20" s="180"/>
      <c r="AD20" s="180"/>
      <c r="AE20" s="180"/>
      <c r="AF20" s="180"/>
    </row>
    <row r="21" spans="1:32" s="181" customFormat="1" ht="14">
      <c r="A21" s="181" t="s">
        <v>30</v>
      </c>
      <c r="B21" s="186">
        <v>2013</v>
      </c>
      <c r="C21" s="187" t="s">
        <v>21</v>
      </c>
      <c r="D21" s="188" t="s">
        <v>4</v>
      </c>
      <c r="E21" s="176" t="s">
        <v>30</v>
      </c>
      <c r="F21" s="177" t="s">
        <v>30</v>
      </c>
      <c r="G21" s="177"/>
      <c r="H21" s="177" t="s">
        <v>30</v>
      </c>
      <c r="I21" s="189" t="s">
        <v>30</v>
      </c>
      <c r="J21" s="176" t="s">
        <v>30</v>
      </c>
      <c r="K21" s="177" t="s">
        <v>30</v>
      </c>
      <c r="L21" s="189" t="s">
        <v>30</v>
      </c>
      <c r="M21" s="189">
        <v>6</v>
      </c>
      <c r="N21" s="190" t="s">
        <v>30</v>
      </c>
      <c r="O21" s="191" t="s">
        <v>103</v>
      </c>
      <c r="P21" s="171">
        <v>114</v>
      </c>
      <c r="Q21" s="185">
        <v>94083.82</v>
      </c>
      <c r="R21" s="172">
        <v>6.01</v>
      </c>
      <c r="S21" s="183">
        <v>18.993200000000002</v>
      </c>
      <c r="T21" s="182">
        <v>0.83981916666666578</v>
      </c>
      <c r="U21" s="172">
        <f>AVERAGE(0.503, 0.319)</f>
        <v>0.41100000000000003</v>
      </c>
      <c r="V21" s="172">
        <f>AVERAGE(495.3, 383.3)</f>
        <v>439.3</v>
      </c>
      <c r="W21" s="184" t="s">
        <v>72</v>
      </c>
      <c r="X21" s="192" t="s">
        <v>99</v>
      </c>
      <c r="Y21" s="180"/>
      <c r="Z21" s="180"/>
      <c r="AA21" s="180"/>
      <c r="AB21" s="180"/>
      <c r="AC21" s="180"/>
      <c r="AD21" s="180"/>
      <c r="AE21" s="180"/>
      <c r="AF21" s="180"/>
    </row>
    <row r="22" spans="1:32" s="72" customFormat="1" ht="14">
      <c r="B22" s="64">
        <v>2013</v>
      </c>
      <c r="C22" s="65" t="s">
        <v>22</v>
      </c>
      <c r="D22" s="66" t="s">
        <v>8</v>
      </c>
      <c r="E22" s="67" t="s">
        <v>30</v>
      </c>
      <c r="F22" s="68" t="s">
        <v>30</v>
      </c>
      <c r="G22" s="68"/>
      <c r="H22" s="68"/>
      <c r="I22" s="69"/>
      <c r="J22" s="67"/>
      <c r="K22" s="68"/>
      <c r="L22" s="69"/>
      <c r="M22" s="69"/>
      <c r="N22" s="160"/>
      <c r="O22" s="159"/>
      <c r="P22" s="107">
        <v>57</v>
      </c>
      <c r="Q22" s="108">
        <v>182248.04222222223</v>
      </c>
      <c r="R22" s="109">
        <v>5.57</v>
      </c>
      <c r="S22" s="110">
        <v>39.451099999999997</v>
      </c>
      <c r="T22" s="111">
        <v>1.2436446814814814</v>
      </c>
      <c r="U22" s="109">
        <v>7.8E-2</v>
      </c>
      <c r="V22" s="109">
        <f>AVERAGE(77.92, 66.44)</f>
        <v>72.180000000000007</v>
      </c>
      <c r="W22" s="112" t="s">
        <v>78</v>
      </c>
      <c r="X22" s="70" t="s">
        <v>31</v>
      </c>
      <c r="Y22" s="71"/>
      <c r="Z22" s="71"/>
      <c r="AA22" s="71"/>
      <c r="AB22" s="71"/>
      <c r="AC22" s="71"/>
      <c r="AD22" s="71"/>
      <c r="AE22" s="71"/>
      <c r="AF22" s="71"/>
    </row>
    <row r="23" spans="1:32" s="72" customFormat="1" ht="14">
      <c r="B23" s="64">
        <v>2013</v>
      </c>
      <c r="C23" s="65" t="s">
        <v>23</v>
      </c>
      <c r="D23" s="66" t="s">
        <v>8</v>
      </c>
      <c r="E23" s="67" t="s">
        <v>30</v>
      </c>
      <c r="F23" s="68" t="s">
        <v>30</v>
      </c>
      <c r="G23" s="68"/>
      <c r="H23" s="68"/>
      <c r="I23" s="69"/>
      <c r="J23" s="67"/>
      <c r="K23" s="68"/>
      <c r="L23" s="69"/>
      <c r="M23" s="69"/>
      <c r="N23" s="160"/>
      <c r="O23" s="159"/>
      <c r="P23" s="107">
        <v>35</v>
      </c>
      <c r="Q23" s="108">
        <v>108630.91666666667</v>
      </c>
      <c r="R23" s="109">
        <v>6.04</v>
      </c>
      <c r="S23" s="110">
        <v>52.509050000000002</v>
      </c>
      <c r="T23" s="111">
        <v>0.18805111111111097</v>
      </c>
      <c r="U23" s="109">
        <f>AVERAGE(0.106, 0.1035)</f>
        <v>0.10475</v>
      </c>
      <c r="V23" s="109">
        <f>AVERAGE(36.96, 35.29)</f>
        <v>36.125</v>
      </c>
      <c r="W23" s="112" t="s">
        <v>80</v>
      </c>
      <c r="X23" s="70" t="s">
        <v>32</v>
      </c>
      <c r="Y23" s="73"/>
      <c r="Z23" s="71"/>
      <c r="AA23" s="71"/>
      <c r="AB23" s="71"/>
      <c r="AC23" s="71"/>
      <c r="AD23" s="71"/>
      <c r="AE23" s="71"/>
      <c r="AF23" s="71"/>
    </row>
    <row r="24" spans="1:32" s="63" customFormat="1" ht="14">
      <c r="B24" s="54">
        <v>2013</v>
      </c>
      <c r="C24" s="55" t="s">
        <v>35</v>
      </c>
      <c r="D24" s="56" t="s">
        <v>8</v>
      </c>
      <c r="E24" s="57"/>
      <c r="F24" s="58"/>
      <c r="G24" s="58"/>
      <c r="H24" s="58"/>
      <c r="I24" s="59"/>
      <c r="J24" s="57"/>
      <c r="K24" s="58"/>
      <c r="L24" s="59"/>
      <c r="M24" s="59"/>
      <c r="N24" s="160"/>
      <c r="O24" s="159"/>
      <c r="P24" s="51">
        <v>35</v>
      </c>
      <c r="Q24" s="106">
        <v>108630.91666666667</v>
      </c>
      <c r="R24" s="52">
        <v>6.04</v>
      </c>
      <c r="S24" s="105">
        <v>52.509050000000002</v>
      </c>
      <c r="T24" s="113">
        <v>0.18805111111111097</v>
      </c>
      <c r="U24" s="52">
        <f>AVERAGE(0.106, 0.1035)</f>
        <v>0.10475</v>
      </c>
      <c r="V24" s="52">
        <f>AVERAGE(36.96, 35.29)</f>
        <v>36.125</v>
      </c>
      <c r="W24" s="53" t="s">
        <v>80</v>
      </c>
      <c r="X24" s="61" t="s">
        <v>63</v>
      </c>
      <c r="Y24" s="62"/>
      <c r="Z24" s="62"/>
      <c r="AA24" s="62"/>
      <c r="AB24" s="62"/>
      <c r="AC24" s="62"/>
      <c r="AD24" s="62"/>
      <c r="AE24" s="62"/>
      <c r="AF24" s="62"/>
    </row>
    <row r="25" spans="1:32" ht="15" thickBot="1">
      <c r="B25" s="74" t="s">
        <v>25</v>
      </c>
      <c r="C25" s="75" t="s">
        <v>10</v>
      </c>
      <c r="D25" s="76" t="s">
        <v>36</v>
      </c>
      <c r="E25" s="77" t="s">
        <v>30</v>
      </c>
      <c r="F25" s="78" t="s">
        <v>30</v>
      </c>
      <c r="G25" s="79"/>
      <c r="H25" s="79" t="s">
        <v>30</v>
      </c>
      <c r="I25" s="80"/>
      <c r="J25" s="77"/>
      <c r="K25" s="78"/>
      <c r="L25" s="81"/>
      <c r="M25" s="81"/>
      <c r="N25" s="161"/>
      <c r="O25" s="162"/>
      <c r="P25" s="82"/>
      <c r="Q25" s="83"/>
      <c r="R25" s="83"/>
      <c r="S25" s="83"/>
      <c r="T25" s="83"/>
      <c r="U25" s="83"/>
      <c r="V25" s="83"/>
      <c r="W25" s="84"/>
      <c r="X25" s="85" t="s">
        <v>11</v>
      </c>
      <c r="Y25" s="50"/>
      <c r="Z25" s="50"/>
      <c r="AA25" s="50"/>
      <c r="AB25" s="50"/>
      <c r="AC25" s="50"/>
      <c r="AD25" s="50"/>
      <c r="AE25" s="50"/>
      <c r="AF25" s="50"/>
    </row>
    <row r="27" spans="1:32">
      <c r="C27" s="47"/>
      <c r="D27" s="47"/>
      <c r="E27" s="47"/>
      <c r="F27" s="47"/>
      <c r="G27" s="47"/>
      <c r="H27" s="47"/>
      <c r="J27" s="48"/>
      <c r="K27" s="48"/>
      <c r="L27" s="48"/>
      <c r="M27" s="48"/>
      <c r="N27" s="48"/>
      <c r="O27" s="48"/>
    </row>
    <row r="28" spans="1:32">
      <c r="C28" s="47"/>
      <c r="D28" s="47"/>
      <c r="E28" s="47"/>
      <c r="F28" s="47"/>
      <c r="G28" s="47"/>
      <c r="H28" s="47"/>
      <c r="J28" s="48"/>
      <c r="K28" s="48"/>
      <c r="L28" s="48"/>
      <c r="M28" s="48"/>
      <c r="N28" s="48"/>
      <c r="O28" s="48"/>
    </row>
    <row r="29" spans="1:32">
      <c r="C29" s="47"/>
      <c r="D29" s="47"/>
      <c r="E29" s="47"/>
      <c r="F29" s="47"/>
      <c r="G29" s="47"/>
      <c r="H29" s="47"/>
      <c r="J29" s="48"/>
      <c r="K29" s="48"/>
      <c r="L29" s="48"/>
      <c r="M29" s="48"/>
      <c r="N29" s="48"/>
      <c r="O29" s="48"/>
    </row>
    <row r="30" spans="1:32" s="50" customFormat="1">
      <c r="B30" s="47"/>
      <c r="C30" s="47"/>
      <c r="D30" s="47"/>
      <c r="E30" s="47"/>
      <c r="F30" s="47"/>
      <c r="G30" s="47"/>
      <c r="H30" s="47"/>
    </row>
    <row r="31" spans="1:32" s="50" customFormat="1">
      <c r="B31" s="47"/>
      <c r="C31" s="47"/>
      <c r="D31" s="47"/>
      <c r="E31" s="47"/>
      <c r="F31" s="47"/>
      <c r="G31" s="47"/>
      <c r="H31" s="47"/>
    </row>
    <row r="32" spans="1:32" s="50" customFormat="1">
      <c r="B32" s="47"/>
      <c r="C32" s="47"/>
      <c r="D32" s="47"/>
      <c r="E32" s="47"/>
      <c r="F32" s="47"/>
      <c r="G32" s="47"/>
      <c r="H32" s="47"/>
    </row>
    <row r="33" spans="2:15" s="50" customFormat="1">
      <c r="B33" s="47"/>
      <c r="C33" s="47"/>
      <c r="D33" s="47"/>
      <c r="E33" s="47"/>
      <c r="F33" s="47"/>
      <c r="G33" s="47"/>
      <c r="H33" s="47"/>
      <c r="K33" s="50">
        <v>1</v>
      </c>
    </row>
    <row r="34" spans="2:15" s="50" customFormat="1">
      <c r="B34" s="47"/>
      <c r="C34" s="47"/>
      <c r="D34" s="47"/>
      <c r="E34" s="47"/>
      <c r="F34" s="47"/>
      <c r="G34" s="47"/>
      <c r="H34" s="47"/>
    </row>
    <row r="35" spans="2:15">
      <c r="C35" s="47"/>
      <c r="D35" s="47"/>
      <c r="E35" s="47"/>
      <c r="F35" s="47"/>
      <c r="G35" s="47"/>
      <c r="H35" s="47"/>
      <c r="J35" s="48"/>
      <c r="K35" s="48"/>
      <c r="L35" s="48"/>
      <c r="M35" s="48"/>
      <c r="N35" s="48"/>
      <c r="O35" s="48"/>
    </row>
    <row r="36" spans="2:15">
      <c r="C36" s="47"/>
      <c r="D36" s="47"/>
      <c r="E36" s="47"/>
      <c r="F36" s="47"/>
      <c r="G36" s="47"/>
      <c r="H36" s="47"/>
      <c r="J36" s="48"/>
      <c r="K36" s="48"/>
      <c r="L36" s="48"/>
      <c r="M36" s="48"/>
      <c r="N36" s="48"/>
      <c r="O36" s="48"/>
    </row>
    <row r="37" spans="2:15">
      <c r="C37" s="47"/>
      <c r="D37" s="47"/>
      <c r="E37" s="47"/>
      <c r="F37" s="47"/>
      <c r="G37" s="47"/>
      <c r="H37" s="47"/>
      <c r="J37" s="48"/>
      <c r="K37" s="48"/>
      <c r="L37" s="48"/>
      <c r="M37" s="48"/>
      <c r="N37" s="48"/>
      <c r="O37" s="48"/>
    </row>
    <row r="38" spans="2:15">
      <c r="C38" s="47"/>
      <c r="D38" s="47"/>
      <c r="E38" s="47"/>
      <c r="F38" s="47"/>
      <c r="G38" s="47"/>
      <c r="H38" s="47"/>
      <c r="J38" s="48"/>
      <c r="K38" s="48"/>
      <c r="L38" s="48"/>
      <c r="M38" s="48"/>
      <c r="N38" s="48"/>
      <c r="O38" s="48"/>
    </row>
  </sheetData>
  <mergeCells count="8">
    <mergeCell ref="B3:B4"/>
    <mergeCell ref="J3:K3"/>
    <mergeCell ref="X3:X4"/>
    <mergeCell ref="E3:F3"/>
    <mergeCell ref="G3:I3"/>
    <mergeCell ref="D3:D4"/>
    <mergeCell ref="C3:C4"/>
    <mergeCell ref="L3:O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80" zoomScaleNormal="80" zoomScalePageLayoutView="80" workbookViewId="0">
      <pane xSplit="2" topLeftCell="C1" activePane="topRight" state="frozen"/>
      <selection pane="topRight" activeCell="X21" sqref="X21"/>
    </sheetView>
  </sheetViews>
  <sheetFormatPr baseColWidth="10" defaultColWidth="8.83203125" defaultRowHeight="14" x14ac:dyDescent="0"/>
  <cols>
    <col min="1" max="1" width="6.5" style="5" bestFit="1" customWidth="1"/>
    <col min="2" max="2" width="20.5" bestFit="1" customWidth="1"/>
    <col min="3" max="3" width="23.83203125" customWidth="1"/>
    <col min="4" max="4" width="10.33203125" style="1" bestFit="1" customWidth="1"/>
    <col min="5" max="5" width="10.6640625" style="1" bestFit="1" customWidth="1"/>
    <col min="6" max="6" width="13" style="1" customWidth="1"/>
    <col min="7" max="7" width="8.6640625" style="1" bestFit="1" customWidth="1"/>
    <col min="8" max="8" width="7" style="1" bestFit="1" customWidth="1"/>
    <col min="9" max="9" width="10.83203125" style="1" bestFit="1" customWidth="1"/>
    <col min="10" max="10" width="10.6640625" style="1" customWidth="1"/>
    <col min="11" max="11" width="9.5" style="1" bestFit="1" customWidth="1"/>
    <col min="12" max="12" width="10.6640625" style="1" customWidth="1"/>
    <col min="13" max="13" width="13.1640625" style="1" bestFit="1" customWidth="1"/>
    <col min="14" max="14" width="6.5" bestFit="1" customWidth="1"/>
    <col min="15" max="15" width="9.5" bestFit="1" customWidth="1"/>
    <col min="16" max="16" width="9.1640625" bestFit="1" customWidth="1"/>
    <col min="17" max="17" width="8" bestFit="1" customWidth="1"/>
    <col min="18" max="18" width="15.83203125" bestFit="1" customWidth="1"/>
    <col min="19" max="19" width="12.33203125" style="1" bestFit="1" customWidth="1"/>
    <col min="20" max="23" width="11" style="1" customWidth="1"/>
    <col min="24" max="24" width="49.6640625" bestFit="1" customWidth="1"/>
  </cols>
  <sheetData>
    <row r="1" spans="1:24">
      <c r="N1" s="1"/>
      <c r="O1" s="1"/>
      <c r="P1" s="1"/>
      <c r="Q1" s="1"/>
      <c r="R1" s="1"/>
      <c r="T1"/>
      <c r="U1"/>
      <c r="V1"/>
      <c r="W1"/>
    </row>
    <row r="2" spans="1:24" ht="15" thickBot="1">
      <c r="N2" s="1"/>
      <c r="O2" s="1"/>
      <c r="P2" s="1"/>
      <c r="Q2" s="1"/>
      <c r="R2" s="1"/>
      <c r="T2"/>
      <c r="U2"/>
      <c r="V2"/>
      <c r="W2"/>
    </row>
    <row r="3" spans="1:24" ht="22.5" customHeight="1">
      <c r="A3" s="230" t="s">
        <v>37</v>
      </c>
      <c r="B3" s="232" t="s">
        <v>0</v>
      </c>
      <c r="C3" s="234" t="s">
        <v>29</v>
      </c>
      <c r="D3" s="238" t="s">
        <v>27</v>
      </c>
      <c r="E3" s="239"/>
      <c r="F3" s="239"/>
      <c r="G3" s="239"/>
      <c r="H3" s="240"/>
      <c r="I3" s="241" t="s">
        <v>48</v>
      </c>
      <c r="J3" s="243" t="s">
        <v>49</v>
      </c>
      <c r="K3" s="245" t="s">
        <v>50</v>
      </c>
      <c r="L3" s="236" t="s">
        <v>51</v>
      </c>
      <c r="M3" s="226" t="s">
        <v>42</v>
      </c>
      <c r="N3" s="227"/>
      <c r="O3" s="227"/>
      <c r="P3" s="227"/>
      <c r="Q3" s="227"/>
      <c r="R3" s="228"/>
      <c r="S3" s="229"/>
      <c r="T3"/>
      <c r="U3"/>
      <c r="V3"/>
      <c r="W3"/>
    </row>
    <row r="4" spans="1:24" ht="31" thickBot="1">
      <c r="A4" s="231"/>
      <c r="B4" s="233"/>
      <c r="C4" s="235"/>
      <c r="D4" s="37" t="s">
        <v>28</v>
      </c>
      <c r="E4" s="38" t="s">
        <v>38</v>
      </c>
      <c r="F4" s="118" t="s">
        <v>101</v>
      </c>
      <c r="G4" s="118" t="s">
        <v>102</v>
      </c>
      <c r="H4" s="39" t="s">
        <v>47</v>
      </c>
      <c r="I4" s="242"/>
      <c r="J4" s="244"/>
      <c r="K4" s="246"/>
      <c r="L4" s="237"/>
      <c r="M4" s="45" t="s">
        <v>54</v>
      </c>
      <c r="N4" s="15" t="s">
        <v>46</v>
      </c>
      <c r="O4" s="15" t="s">
        <v>55</v>
      </c>
      <c r="P4" s="15" t="s">
        <v>45</v>
      </c>
      <c r="Q4" s="15" t="s">
        <v>43</v>
      </c>
      <c r="R4" s="151" t="s">
        <v>44</v>
      </c>
      <c r="S4" s="16" t="s">
        <v>104</v>
      </c>
      <c r="T4" s="163" t="s">
        <v>106</v>
      </c>
      <c r="U4" s="164" t="s">
        <v>105</v>
      </c>
      <c r="V4" s="164" t="s">
        <v>107</v>
      </c>
      <c r="W4" s="164" t="s">
        <v>108</v>
      </c>
      <c r="X4" s="164" t="s">
        <v>112</v>
      </c>
    </row>
    <row r="5" spans="1:24" s="2" customFormat="1">
      <c r="A5" s="114">
        <v>2012</v>
      </c>
      <c r="B5" s="123" t="s">
        <v>12</v>
      </c>
      <c r="C5" s="124" t="s">
        <v>4</v>
      </c>
      <c r="D5" s="125" t="s">
        <v>30</v>
      </c>
      <c r="E5" s="126" t="s">
        <v>30</v>
      </c>
      <c r="F5" s="127">
        <f>100*1.44837776</f>
        <v>144.83777600000002</v>
      </c>
      <c r="G5" s="128">
        <v>8.5224820999999995</v>
      </c>
      <c r="H5" s="129">
        <v>0.77477109999999993</v>
      </c>
      <c r="I5" s="115">
        <v>115</v>
      </c>
      <c r="J5" s="116">
        <v>114</v>
      </c>
      <c r="K5" s="142">
        <v>7.7477109999999989</v>
      </c>
      <c r="L5" s="143">
        <v>129.07037962567267</v>
      </c>
      <c r="M5" s="146">
        <v>10</v>
      </c>
      <c r="N5" s="4" t="s">
        <v>30</v>
      </c>
      <c r="O5" s="4" t="s">
        <v>30</v>
      </c>
      <c r="P5" s="4">
        <v>1</v>
      </c>
      <c r="Q5" s="4" t="s">
        <v>30</v>
      </c>
      <c r="R5" s="152" t="s">
        <v>103</v>
      </c>
      <c r="S5" s="155">
        <v>29072382</v>
      </c>
      <c r="T5" s="165">
        <v>13245719</v>
      </c>
      <c r="U5" s="165">
        <v>10027</v>
      </c>
      <c r="V5" s="165">
        <v>9817854</v>
      </c>
      <c r="W5" s="165">
        <v>3427865</v>
      </c>
    </row>
    <row r="6" spans="1:24" s="2" customFormat="1">
      <c r="A6" s="134">
        <v>2012</v>
      </c>
      <c r="B6" s="135" t="s">
        <v>3</v>
      </c>
      <c r="C6" s="136" t="s">
        <v>4</v>
      </c>
      <c r="D6" s="137" t="s">
        <v>30</v>
      </c>
      <c r="E6" s="138" t="s">
        <v>30</v>
      </c>
      <c r="F6" s="139">
        <f>100*0.07043196</f>
        <v>7.043196</v>
      </c>
      <c r="G6" s="140"/>
      <c r="H6" s="141"/>
      <c r="I6" s="137">
        <v>80</v>
      </c>
      <c r="J6" s="138">
        <v>86</v>
      </c>
      <c r="K6" s="144"/>
      <c r="L6" s="141"/>
      <c r="M6" s="137"/>
      <c r="N6" s="138"/>
      <c r="O6" s="138"/>
      <c r="P6" s="138"/>
      <c r="Q6" s="138"/>
      <c r="R6" s="153"/>
      <c r="S6" s="156"/>
    </row>
    <row r="7" spans="1:24" s="2" customFormat="1">
      <c r="A7" s="117">
        <v>2012</v>
      </c>
      <c r="B7" s="3" t="s">
        <v>5</v>
      </c>
      <c r="C7" s="6" t="s">
        <v>4</v>
      </c>
      <c r="D7" s="7" t="s">
        <v>30</v>
      </c>
      <c r="E7" s="4" t="s">
        <v>30</v>
      </c>
      <c r="F7" s="130">
        <f>100*55.01736289</f>
        <v>5501.7362890000004</v>
      </c>
      <c r="G7" s="131">
        <v>214.95740464000005</v>
      </c>
      <c r="H7" s="40">
        <v>19.541582240000004</v>
      </c>
      <c r="I7" s="7">
        <v>50</v>
      </c>
      <c r="J7" s="4">
        <v>50</v>
      </c>
      <c r="K7" s="145">
        <v>195.41582240000002</v>
      </c>
      <c r="L7" s="149">
        <v>5.1172928973636669</v>
      </c>
      <c r="M7" s="150">
        <v>5.12</v>
      </c>
      <c r="N7" s="4" t="s">
        <v>30</v>
      </c>
      <c r="O7" s="4" t="s">
        <v>30</v>
      </c>
      <c r="P7" s="4">
        <v>3</v>
      </c>
      <c r="Q7" s="4" t="s">
        <v>30</v>
      </c>
      <c r="R7" s="152" t="s">
        <v>103</v>
      </c>
      <c r="S7" s="155">
        <v>88484798</v>
      </c>
      <c r="T7" s="165">
        <v>40614281</v>
      </c>
      <c r="U7" s="165">
        <v>8538</v>
      </c>
      <c r="V7" s="165">
        <v>29768330</v>
      </c>
    </row>
    <row r="8" spans="1:24" s="2" customFormat="1">
      <c r="A8" s="117">
        <v>2012</v>
      </c>
      <c r="B8" s="3" t="s">
        <v>6</v>
      </c>
      <c r="C8" s="6" t="s">
        <v>4</v>
      </c>
      <c r="D8" s="7" t="s">
        <v>30</v>
      </c>
      <c r="E8" s="4" t="s">
        <v>30</v>
      </c>
      <c r="F8" s="130">
        <f>100*18.78544128</f>
        <v>1878.544128</v>
      </c>
      <c r="G8" s="131">
        <v>169.05194427000004</v>
      </c>
      <c r="H8" s="40">
        <v>15.368358570000003</v>
      </c>
      <c r="I8" s="7">
        <v>47</v>
      </c>
      <c r="J8" s="4">
        <v>47</v>
      </c>
      <c r="K8" s="145">
        <v>153.68358570000004</v>
      </c>
      <c r="L8" s="149">
        <v>6.5068757697524218</v>
      </c>
      <c r="M8" s="150">
        <v>6.51</v>
      </c>
      <c r="N8" s="4" t="s">
        <v>30</v>
      </c>
      <c r="O8" s="4" t="s">
        <v>30</v>
      </c>
      <c r="P8" s="4">
        <v>4</v>
      </c>
      <c r="Q8" s="4" t="s">
        <v>30</v>
      </c>
      <c r="R8" s="152" t="s">
        <v>103</v>
      </c>
      <c r="S8" s="155">
        <v>50854396</v>
      </c>
      <c r="T8" s="165">
        <v>23226608</v>
      </c>
      <c r="U8" s="165">
        <v>5506</v>
      </c>
      <c r="V8" s="165">
        <v>6231008</v>
      </c>
      <c r="W8" s="2" t="s">
        <v>109</v>
      </c>
    </row>
    <row r="9" spans="1:24" s="2" customFormat="1">
      <c r="A9" s="134">
        <v>2012</v>
      </c>
      <c r="B9" s="135" t="s">
        <v>13</v>
      </c>
      <c r="C9" s="136" t="s">
        <v>4</v>
      </c>
      <c r="D9" s="137" t="s">
        <v>30</v>
      </c>
      <c r="E9" s="138" t="s">
        <v>30</v>
      </c>
      <c r="F9" s="139">
        <f>100*0.06864242</f>
        <v>6.864242</v>
      </c>
      <c r="G9" s="140"/>
      <c r="H9" s="141"/>
      <c r="I9" s="137"/>
      <c r="J9" s="138">
        <v>109</v>
      </c>
      <c r="K9" s="144"/>
      <c r="L9" s="141"/>
      <c r="M9" s="137"/>
      <c r="N9" s="138"/>
      <c r="O9" s="138"/>
      <c r="P9" s="138"/>
      <c r="Q9" s="138"/>
      <c r="R9" s="153"/>
      <c r="S9" s="156"/>
    </row>
    <row r="10" spans="1:24" s="2" customFormat="1">
      <c r="A10" s="117">
        <v>2012</v>
      </c>
      <c r="B10" s="3" t="s">
        <v>14</v>
      </c>
      <c r="C10" s="6" t="s">
        <v>8</v>
      </c>
      <c r="D10" s="7" t="s">
        <v>30</v>
      </c>
      <c r="E10" s="4" t="s">
        <v>30</v>
      </c>
      <c r="F10" s="130">
        <f>100*11.62907082</f>
        <v>1162.9070820000002</v>
      </c>
      <c r="G10" s="131">
        <v>17.946803050000003</v>
      </c>
      <c r="H10" s="40">
        <v>1.6315275500000002</v>
      </c>
      <c r="I10" s="7"/>
      <c r="J10" s="4">
        <v>106</v>
      </c>
      <c r="K10" s="145">
        <v>16.315275500000002</v>
      </c>
      <c r="L10" s="40">
        <v>61.292253385485274</v>
      </c>
      <c r="M10" s="146">
        <v>10</v>
      </c>
      <c r="N10" s="4" t="s">
        <v>30</v>
      </c>
      <c r="O10" s="4" t="s">
        <v>30</v>
      </c>
      <c r="P10" s="4">
        <v>1</v>
      </c>
      <c r="Q10" s="4" t="s">
        <v>30</v>
      </c>
      <c r="R10" s="152" t="s">
        <v>103</v>
      </c>
      <c r="S10" s="155">
        <v>51101376</v>
      </c>
      <c r="T10" s="165">
        <v>22251811</v>
      </c>
      <c r="U10" s="165">
        <v>5668</v>
      </c>
      <c r="V10" s="165">
        <v>5385293</v>
      </c>
    </row>
    <row r="11" spans="1:24" s="2" customFormat="1">
      <c r="A11" s="117">
        <v>2012</v>
      </c>
      <c r="B11" s="3" t="s">
        <v>15</v>
      </c>
      <c r="C11" s="6" t="s">
        <v>8</v>
      </c>
      <c r="D11" s="7" t="s">
        <v>30</v>
      </c>
      <c r="E11" s="4" t="s">
        <v>30</v>
      </c>
      <c r="F11" s="132">
        <f>19.36*100</f>
        <v>1936</v>
      </c>
      <c r="G11" s="133">
        <v>35.643140170000009</v>
      </c>
      <c r="H11" s="40">
        <v>3.2402854700000008</v>
      </c>
      <c r="I11" s="7">
        <v>44</v>
      </c>
      <c r="J11" s="4">
        <v>44</v>
      </c>
      <c r="K11" s="145">
        <v>32.402854700000006</v>
      </c>
      <c r="L11" s="40">
        <v>30.86147838696446</v>
      </c>
      <c r="M11" s="146">
        <v>10</v>
      </c>
      <c r="N11" s="4" t="s">
        <v>30</v>
      </c>
      <c r="O11" s="4" t="s">
        <v>30</v>
      </c>
      <c r="P11" s="4">
        <v>2</v>
      </c>
      <c r="Q11" s="4" t="s">
        <v>30</v>
      </c>
      <c r="R11" s="152" t="s">
        <v>103</v>
      </c>
      <c r="S11" s="155">
        <v>52633008</v>
      </c>
      <c r="T11" s="165">
        <v>23209518</v>
      </c>
      <c r="U11" s="165">
        <v>7221</v>
      </c>
      <c r="V11" s="165">
        <v>10571338</v>
      </c>
    </row>
    <row r="12" spans="1:24" s="2" customFormat="1">
      <c r="A12" s="117">
        <v>2012</v>
      </c>
      <c r="B12" s="3" t="s">
        <v>7</v>
      </c>
      <c r="C12" s="6" t="s">
        <v>8</v>
      </c>
      <c r="D12" s="7" t="s">
        <v>30</v>
      </c>
      <c r="E12" s="4" t="s">
        <v>30</v>
      </c>
      <c r="F12" s="133">
        <f>19.03*100</f>
        <v>1903</v>
      </c>
      <c r="G12" s="133">
        <v>26.644948550000006</v>
      </c>
      <c r="H12" s="40">
        <v>2.4222680500000004</v>
      </c>
      <c r="I12" s="7">
        <v>18</v>
      </c>
      <c r="J12" s="4">
        <v>18</v>
      </c>
      <c r="K12" s="145">
        <v>24.222680500000003</v>
      </c>
      <c r="L12" s="40">
        <v>41.28362259494773</v>
      </c>
      <c r="M12" s="146">
        <v>10</v>
      </c>
      <c r="N12" s="4" t="s">
        <v>30</v>
      </c>
      <c r="O12" s="4" t="s">
        <v>30</v>
      </c>
      <c r="P12" s="4">
        <v>3</v>
      </c>
      <c r="Q12" s="4" t="s">
        <v>30</v>
      </c>
      <c r="R12" s="152" t="s">
        <v>103</v>
      </c>
      <c r="S12" s="155">
        <v>25287238</v>
      </c>
      <c r="T12" s="167">
        <v>7885403</v>
      </c>
      <c r="U12" s="165">
        <v>13817</v>
      </c>
      <c r="V12" s="165">
        <v>1126747</v>
      </c>
      <c r="W12" s="2" t="s">
        <v>110</v>
      </c>
      <c r="X12" s="2" t="s">
        <v>113</v>
      </c>
    </row>
    <row r="13" spans="1:24" s="2" customFormat="1">
      <c r="A13" s="117">
        <v>2012</v>
      </c>
      <c r="B13" s="3" t="s">
        <v>9</v>
      </c>
      <c r="C13" s="6" t="s">
        <v>8</v>
      </c>
      <c r="D13" s="7" t="s">
        <v>30</v>
      </c>
      <c r="E13" s="4" t="s">
        <v>30</v>
      </c>
      <c r="F13" s="133">
        <f>15.77*100</f>
        <v>1577</v>
      </c>
      <c r="G13" s="133">
        <v>26.499713459999999</v>
      </c>
      <c r="H13" s="40">
        <v>2.40906486</v>
      </c>
      <c r="I13" s="7" t="s">
        <v>100</v>
      </c>
      <c r="J13" s="4">
        <v>108</v>
      </c>
      <c r="K13" s="145">
        <v>24.090648600000002</v>
      </c>
      <c r="L13" s="40">
        <v>41.509882801578037</v>
      </c>
      <c r="M13" s="146">
        <v>10</v>
      </c>
      <c r="N13" s="4" t="s">
        <v>30</v>
      </c>
      <c r="O13" s="4" t="s">
        <v>30</v>
      </c>
      <c r="P13" s="4">
        <v>4</v>
      </c>
      <c r="Q13" s="4" t="s">
        <v>30</v>
      </c>
      <c r="R13" s="152" t="s">
        <v>103</v>
      </c>
      <c r="S13" s="155">
        <v>22942722</v>
      </c>
      <c r="T13" s="167">
        <v>10328003</v>
      </c>
      <c r="U13" s="165">
        <v>13932</v>
      </c>
      <c r="V13" s="165">
        <v>3822920</v>
      </c>
      <c r="W13" s="2" t="s">
        <v>111</v>
      </c>
    </row>
    <row r="14" spans="1:24">
      <c r="A14" s="20">
        <v>2012</v>
      </c>
      <c r="B14" s="21" t="s">
        <v>41</v>
      </c>
      <c r="C14" s="22" t="s">
        <v>8</v>
      </c>
      <c r="D14" s="17"/>
      <c r="E14" s="18"/>
      <c r="F14" s="119"/>
      <c r="G14" s="119"/>
      <c r="H14" s="19"/>
      <c r="I14" s="17"/>
      <c r="J14" s="18"/>
      <c r="K14" s="18"/>
      <c r="L14" s="19"/>
      <c r="M14" s="17"/>
      <c r="N14" s="18"/>
      <c r="O14" s="18"/>
      <c r="P14" s="18"/>
      <c r="Q14" s="18"/>
      <c r="R14" s="19"/>
      <c r="S14" s="157"/>
      <c r="T14"/>
      <c r="U14"/>
      <c r="V14" s="2"/>
      <c r="W14"/>
    </row>
    <row r="15" spans="1:24">
      <c r="A15" s="8">
        <v>2013</v>
      </c>
      <c r="B15" s="3" t="s">
        <v>16</v>
      </c>
      <c r="C15" s="6" t="s">
        <v>57</v>
      </c>
      <c r="D15" s="7" t="s">
        <v>30</v>
      </c>
      <c r="E15" s="4" t="s">
        <v>30</v>
      </c>
      <c r="F15" s="120"/>
      <c r="G15" s="120"/>
      <c r="H15" s="40">
        <v>0.69095476</v>
      </c>
      <c r="I15" s="11">
        <v>123</v>
      </c>
      <c r="J15" s="12">
        <v>130</v>
      </c>
      <c r="K15" s="147">
        <f>H15*10</f>
        <v>6.9095475999999998</v>
      </c>
      <c r="L15" s="42">
        <f>100/H15</f>
        <v>144.72727563234386</v>
      </c>
      <c r="M15" s="148">
        <v>10</v>
      </c>
      <c r="N15" s="4" t="s">
        <v>30</v>
      </c>
      <c r="O15" s="4" t="s">
        <v>30</v>
      </c>
      <c r="P15" s="4">
        <v>1</v>
      </c>
      <c r="Q15" s="4" t="s">
        <v>56</v>
      </c>
      <c r="R15" s="19"/>
      <c r="S15" s="157"/>
      <c r="T15"/>
      <c r="U15"/>
      <c r="V15"/>
      <c r="W15"/>
    </row>
    <row r="16" spans="1:24" s="2" customFormat="1">
      <c r="A16" s="23">
        <v>2013</v>
      </c>
      <c r="B16" s="24" t="s">
        <v>34</v>
      </c>
      <c r="C16" s="25" t="s">
        <v>8</v>
      </c>
      <c r="D16" s="26"/>
      <c r="E16" s="27"/>
      <c r="F16" s="121"/>
      <c r="G16" s="121"/>
      <c r="H16" s="41"/>
      <c r="I16" s="26"/>
      <c r="J16" s="27"/>
      <c r="K16" s="27"/>
      <c r="L16" s="28"/>
      <c r="M16" s="26"/>
      <c r="N16" s="27"/>
      <c r="O16" s="27"/>
      <c r="P16" s="27"/>
      <c r="Q16" s="27"/>
      <c r="R16" s="28"/>
      <c r="S16" s="158"/>
      <c r="V16"/>
    </row>
    <row r="17" spans="1:23">
      <c r="A17" s="13">
        <v>2013</v>
      </c>
      <c r="B17" s="9" t="s">
        <v>17</v>
      </c>
      <c r="C17" s="10" t="s">
        <v>58</v>
      </c>
      <c r="D17" s="11" t="s">
        <v>30</v>
      </c>
      <c r="E17" s="12" t="s">
        <v>30</v>
      </c>
      <c r="F17" s="122"/>
      <c r="G17" s="122"/>
      <c r="H17" s="42">
        <v>17.208809559999999</v>
      </c>
      <c r="I17" s="43" t="s">
        <v>52</v>
      </c>
      <c r="J17" s="14">
        <v>30</v>
      </c>
      <c r="K17" s="147">
        <f t="shared" ref="K17:K21" si="0">H17*10</f>
        <v>172.08809559999997</v>
      </c>
      <c r="L17" s="44">
        <f t="shared" ref="L17:L21" si="1">100/H17</f>
        <v>5.8109772004473275</v>
      </c>
      <c r="M17" s="46">
        <v>5.81</v>
      </c>
      <c r="N17" s="12" t="s">
        <v>30</v>
      </c>
      <c r="O17" s="12" t="s">
        <v>30</v>
      </c>
      <c r="P17" s="12">
        <v>2</v>
      </c>
      <c r="Q17" s="12" t="s">
        <v>30</v>
      </c>
      <c r="R17" s="154" t="s">
        <v>103</v>
      </c>
      <c r="S17" s="155">
        <v>45060244</v>
      </c>
      <c r="T17" s="166">
        <v>20276248</v>
      </c>
      <c r="U17" s="166">
        <v>135782</v>
      </c>
      <c r="V17" s="165">
        <v>19601515</v>
      </c>
      <c r="W17"/>
    </row>
    <row r="18" spans="1:23">
      <c r="A18" s="13">
        <v>2013</v>
      </c>
      <c r="B18" s="9" t="s">
        <v>18</v>
      </c>
      <c r="C18" s="10" t="s">
        <v>59</v>
      </c>
      <c r="D18" s="11" t="s">
        <v>30</v>
      </c>
      <c r="E18" s="12" t="s">
        <v>30</v>
      </c>
      <c r="F18" s="122"/>
      <c r="G18" s="122"/>
      <c r="H18" s="42">
        <v>0.10623976000000002</v>
      </c>
      <c r="I18" s="43">
        <v>140</v>
      </c>
      <c r="J18" s="14">
        <v>140</v>
      </c>
      <c r="K18" s="147">
        <f t="shared" si="0"/>
        <v>1.0623976000000002</v>
      </c>
      <c r="L18" s="42">
        <f t="shared" si="1"/>
        <v>941.26718659755988</v>
      </c>
      <c r="M18" s="148">
        <v>10</v>
      </c>
      <c r="N18" s="12" t="s">
        <v>30</v>
      </c>
      <c r="O18" s="12" t="s">
        <v>30</v>
      </c>
      <c r="P18" s="12">
        <v>3</v>
      </c>
      <c r="Q18" s="12" t="s">
        <v>56</v>
      </c>
      <c r="R18" s="28"/>
      <c r="S18" s="158"/>
      <c r="T18"/>
      <c r="U18"/>
      <c r="V18"/>
      <c r="W18"/>
    </row>
    <row r="19" spans="1:23">
      <c r="A19" s="13">
        <v>2013</v>
      </c>
      <c r="B19" s="9" t="s">
        <v>19</v>
      </c>
      <c r="C19" s="10" t="s">
        <v>60</v>
      </c>
      <c r="D19" s="11" t="s">
        <v>30</v>
      </c>
      <c r="E19" s="12" t="s">
        <v>30</v>
      </c>
      <c r="F19" s="122"/>
      <c r="G19" s="122"/>
      <c r="H19" s="42">
        <v>1.5442259199999999</v>
      </c>
      <c r="I19" s="43" t="s">
        <v>53</v>
      </c>
      <c r="J19" s="14">
        <v>131</v>
      </c>
      <c r="K19" s="147">
        <f t="shared" si="0"/>
        <v>15.442259199999999</v>
      </c>
      <c r="L19" s="42">
        <f t="shared" si="1"/>
        <v>64.757364000210544</v>
      </c>
      <c r="M19" s="148">
        <v>10</v>
      </c>
      <c r="N19" s="12" t="s">
        <v>30</v>
      </c>
      <c r="O19" s="12" t="s">
        <v>30</v>
      </c>
      <c r="P19" s="12">
        <v>4</v>
      </c>
      <c r="Q19" s="12" t="s">
        <v>56</v>
      </c>
      <c r="R19" s="28"/>
      <c r="S19" s="158"/>
      <c r="T19"/>
      <c r="U19"/>
      <c r="V19"/>
      <c r="W19"/>
    </row>
    <row r="20" spans="1:23">
      <c r="A20" s="13">
        <v>2013</v>
      </c>
      <c r="B20" s="9" t="s">
        <v>20</v>
      </c>
      <c r="C20" s="10" t="s">
        <v>61</v>
      </c>
      <c r="D20" s="11" t="s">
        <v>30</v>
      </c>
      <c r="E20" s="12" t="s">
        <v>30</v>
      </c>
      <c r="F20" s="122"/>
      <c r="G20" s="122"/>
      <c r="H20" s="42">
        <v>20.803774959999995</v>
      </c>
      <c r="I20" s="11">
        <v>29</v>
      </c>
      <c r="J20" s="12">
        <v>29</v>
      </c>
      <c r="K20" s="147">
        <f t="shared" si="0"/>
        <v>208.03774959999996</v>
      </c>
      <c r="L20" s="44">
        <f t="shared" si="1"/>
        <v>4.806819925339167</v>
      </c>
      <c r="M20" s="46">
        <v>4.8099999999999996</v>
      </c>
      <c r="N20" s="12" t="s">
        <v>30</v>
      </c>
      <c r="O20" s="12" t="s">
        <v>30</v>
      </c>
      <c r="P20" s="12">
        <v>5</v>
      </c>
      <c r="Q20" s="12" t="s">
        <v>30</v>
      </c>
      <c r="R20" s="154" t="s">
        <v>103</v>
      </c>
      <c r="S20" s="155">
        <v>42690018</v>
      </c>
      <c r="T20" s="166">
        <v>19465502</v>
      </c>
      <c r="U20" s="166">
        <v>8298</v>
      </c>
      <c r="V20" s="166">
        <v>8229809</v>
      </c>
      <c r="W20"/>
    </row>
    <row r="21" spans="1:23">
      <c r="A21" s="13">
        <v>2013</v>
      </c>
      <c r="B21" s="9" t="s">
        <v>21</v>
      </c>
      <c r="C21" s="10" t="s">
        <v>62</v>
      </c>
      <c r="D21" s="11" t="s">
        <v>30</v>
      </c>
      <c r="E21" s="12" t="s">
        <v>30</v>
      </c>
      <c r="F21" s="122"/>
      <c r="G21" s="122"/>
      <c r="H21" s="42">
        <v>14.1728317</v>
      </c>
      <c r="I21" s="43">
        <v>111</v>
      </c>
      <c r="J21" s="14">
        <v>114</v>
      </c>
      <c r="K21" s="147">
        <f t="shared" si="0"/>
        <v>141.728317</v>
      </c>
      <c r="L21" s="44">
        <f t="shared" si="1"/>
        <v>7.055753015115533</v>
      </c>
      <c r="M21" s="46">
        <v>7.06</v>
      </c>
      <c r="N21" s="12" t="s">
        <v>30</v>
      </c>
      <c r="O21" s="12" t="s">
        <v>30</v>
      </c>
      <c r="P21" s="12">
        <v>6</v>
      </c>
      <c r="Q21" s="12" t="s">
        <v>30</v>
      </c>
      <c r="R21" s="154" t="s">
        <v>103</v>
      </c>
      <c r="S21" s="155">
        <v>28462712</v>
      </c>
      <c r="T21" s="166">
        <v>12668822</v>
      </c>
      <c r="U21" s="166">
        <v>23240</v>
      </c>
      <c r="V21" s="166">
        <v>8856348</v>
      </c>
      <c r="W21"/>
    </row>
    <row r="22" spans="1:23">
      <c r="A22" s="23">
        <v>2013</v>
      </c>
      <c r="B22" s="24" t="s">
        <v>22</v>
      </c>
      <c r="C22" s="25" t="s">
        <v>8</v>
      </c>
      <c r="D22" s="26"/>
      <c r="E22" s="27"/>
      <c r="F22" s="28"/>
      <c r="G22" s="28"/>
      <c r="H22" s="28"/>
      <c r="I22" s="26"/>
      <c r="J22" s="27"/>
      <c r="K22" s="27"/>
      <c r="L22" s="28"/>
      <c r="M22" s="26"/>
      <c r="N22" s="27"/>
      <c r="O22" s="27"/>
      <c r="P22" s="27"/>
      <c r="Q22" s="27"/>
      <c r="R22" s="28"/>
      <c r="S22" s="29"/>
      <c r="T22"/>
      <c r="U22"/>
      <c r="V22" s="166"/>
      <c r="W22"/>
    </row>
    <row r="23" spans="1:23">
      <c r="A23" s="23">
        <v>2013</v>
      </c>
      <c r="B23" s="24" t="s">
        <v>23</v>
      </c>
      <c r="C23" s="25" t="s">
        <v>8</v>
      </c>
      <c r="D23" s="26"/>
      <c r="E23" s="27"/>
      <c r="F23" s="28"/>
      <c r="G23" s="28"/>
      <c r="H23" s="28"/>
      <c r="I23" s="26"/>
      <c r="J23" s="27"/>
      <c r="K23" s="27"/>
      <c r="L23" s="28"/>
      <c r="M23" s="26"/>
      <c r="N23" s="27"/>
      <c r="O23" s="27"/>
      <c r="P23" s="27"/>
      <c r="Q23" s="27"/>
      <c r="R23" s="28"/>
      <c r="S23" s="29"/>
      <c r="T23"/>
      <c r="U23"/>
      <c r="V23"/>
      <c r="W23"/>
    </row>
    <row r="24" spans="1:23" s="2" customFormat="1">
      <c r="A24" s="23">
        <v>2013</v>
      </c>
      <c r="B24" s="24" t="s">
        <v>35</v>
      </c>
      <c r="C24" s="25" t="s">
        <v>8</v>
      </c>
      <c r="D24" s="26"/>
      <c r="E24" s="27"/>
      <c r="F24" s="28"/>
      <c r="G24" s="28"/>
      <c r="H24" s="28"/>
      <c r="I24" s="26"/>
      <c r="J24" s="27"/>
      <c r="K24" s="27"/>
      <c r="L24" s="28"/>
      <c r="M24" s="26"/>
      <c r="N24" s="27"/>
      <c r="O24" s="27"/>
      <c r="P24" s="27"/>
      <c r="Q24" s="27"/>
      <c r="R24" s="28"/>
      <c r="S24" s="29"/>
      <c r="V24"/>
    </row>
    <row r="25" spans="1:23" ht="15" thickBot="1">
      <c r="A25" s="30" t="s">
        <v>25</v>
      </c>
      <c r="B25" s="31" t="s">
        <v>10</v>
      </c>
      <c r="C25" s="32" t="s">
        <v>36</v>
      </c>
      <c r="D25" s="33"/>
      <c r="E25" s="34"/>
      <c r="F25" s="35"/>
      <c r="G25" s="35"/>
      <c r="H25" s="35"/>
      <c r="I25" s="33"/>
      <c r="J25" s="34"/>
      <c r="K25" s="34"/>
      <c r="L25" s="35"/>
      <c r="M25" s="33"/>
      <c r="N25" s="34"/>
      <c r="O25" s="34"/>
      <c r="P25" s="34"/>
      <c r="Q25" s="34"/>
      <c r="R25" s="35"/>
      <c r="S25" s="36"/>
      <c r="T25"/>
      <c r="U25"/>
      <c r="V25" s="2"/>
      <c r="W25"/>
    </row>
    <row r="26" spans="1:23">
      <c r="V26"/>
    </row>
    <row r="28" spans="1:23">
      <c r="A28"/>
      <c r="B28" s="1"/>
      <c r="C28" s="1"/>
      <c r="D28"/>
      <c r="E28"/>
      <c r="H28"/>
      <c r="I28"/>
      <c r="J28"/>
      <c r="K28"/>
      <c r="L28"/>
      <c r="M28"/>
      <c r="P28" s="1"/>
      <c r="Q28" s="1"/>
      <c r="R28" s="1"/>
      <c r="S28"/>
      <c r="T28"/>
      <c r="U28"/>
      <c r="W28"/>
    </row>
    <row r="29" spans="1:23">
      <c r="A29"/>
      <c r="B29" s="1"/>
      <c r="C29" s="1"/>
      <c r="D29" s="5"/>
      <c r="E29"/>
      <c r="H29"/>
      <c r="I29"/>
      <c r="J29"/>
      <c r="K29"/>
      <c r="L29"/>
      <c r="M29"/>
      <c r="P29" s="1"/>
      <c r="Q29" s="1"/>
      <c r="R29" s="1"/>
      <c r="S29"/>
      <c r="T29"/>
      <c r="U29"/>
      <c r="V29"/>
      <c r="W29"/>
    </row>
    <row r="30" spans="1:23">
      <c r="A30"/>
      <c r="B30" s="1"/>
      <c r="C30" s="1"/>
      <c r="D30"/>
      <c r="E30"/>
      <c r="H30"/>
      <c r="I30"/>
      <c r="J30"/>
      <c r="K30"/>
      <c r="L30"/>
      <c r="M30"/>
      <c r="P30" s="1"/>
      <c r="Q30" s="1"/>
      <c r="R30" s="1"/>
      <c r="S30"/>
      <c r="T30"/>
      <c r="U30"/>
      <c r="V30"/>
      <c r="W30"/>
    </row>
    <row r="31" spans="1:23">
      <c r="A31"/>
      <c r="B31" s="1"/>
      <c r="C31" s="1"/>
      <c r="D31"/>
      <c r="E31"/>
      <c r="H31"/>
      <c r="I31"/>
      <c r="J31"/>
      <c r="K31"/>
      <c r="L31"/>
      <c r="M31"/>
      <c r="P31" s="1"/>
      <c r="Q31" s="1"/>
      <c r="R31" s="1"/>
      <c r="S31"/>
      <c r="T31"/>
      <c r="U31"/>
      <c r="V31"/>
      <c r="W31"/>
    </row>
    <row r="32" spans="1:23">
      <c r="A32"/>
      <c r="B32" s="1"/>
      <c r="C32" s="1"/>
      <c r="D32"/>
      <c r="E32"/>
      <c r="H32"/>
      <c r="I32"/>
      <c r="J32"/>
      <c r="K32"/>
      <c r="L32"/>
      <c r="M32"/>
      <c r="P32" s="1"/>
      <c r="Q32" s="1"/>
      <c r="R32" s="1"/>
      <c r="S32"/>
      <c r="T32"/>
      <c r="U32"/>
      <c r="V32"/>
      <c r="W32"/>
    </row>
    <row r="33" spans="22:22">
      <c r="V33"/>
    </row>
  </sheetData>
  <mergeCells count="9">
    <mergeCell ref="M3:S3"/>
    <mergeCell ref="A3:A4"/>
    <mergeCell ref="B3:B4"/>
    <mergeCell ref="C3:C4"/>
    <mergeCell ref="L3:L4"/>
    <mergeCell ref="D3:H3"/>
    <mergeCell ref="I3:I4"/>
    <mergeCell ref="J3:J4"/>
    <mergeCell ref="K3:K4"/>
  </mergeCells>
  <pageMargins left="0.7" right="0.7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Cayman 2012-2013 DNA &amp; RNA</vt:lpstr>
      <vt:lpstr>Cayman Metatranscriptome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Reddington</dc:creator>
  <cp:lastModifiedBy>Rika Anderson</cp:lastModifiedBy>
  <cp:lastPrinted>2015-04-27T19:29:17Z</cp:lastPrinted>
  <dcterms:created xsi:type="dcterms:W3CDTF">2015-02-17T16:49:57Z</dcterms:created>
  <dcterms:modified xsi:type="dcterms:W3CDTF">2015-07-21T17:13:18Z</dcterms:modified>
</cp:coreProperties>
</file>