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analysis/global_scorecards/"/>
    </mc:Choice>
  </mc:AlternateContent>
  <xr:revisionPtr revIDLastSave="3274" documentId="13_ncr:1_{359C2F2A-CF47-4184-8CC1-6CC8B0EC5B6E}" xr6:coauthVersionLast="47" xr6:coauthVersionMax="47" xr10:uidLastSave="{1A908F43-AAFA-4A98-B5B9-75082966B4EC}"/>
  <bookViews>
    <workbookView xWindow="28680" yWindow="-120" windowWidth="29040" windowHeight="16440" activeTab="2" xr2:uid="{00000000-000D-0000-FFFF-FFFF00000000}"/>
  </bookViews>
  <sheets>
    <sheet name="template_web" sheetId="1" r:id="rId1"/>
    <sheet name="template_print_test_ignore" sheetId="8" r:id="rId2"/>
    <sheet name="languages" sheetId="2" r:id="rId3"/>
    <sheet name="city_details" sheetId="6" r:id="rId4"/>
    <sheet name="fonts" sheetId="3" r:id="rId5"/>
    <sheet name="City tasks for scorecards" sheetId="5" r:id="rId6"/>
  </sheets>
  <definedNames>
    <definedName name="_xlnm._FilterDatabase" localSheetId="2" hidden="1">languages!$B$1:$M$1</definedName>
    <definedName name="_xlnm._FilterDatabase" localSheetId="1" hidden="1">template_print_test_ignore!$A$1:$T$194</definedName>
    <definedName name="_xlnm._FilterDatabase" localSheetId="0" hidden="1">template_web!$A$1:$T$191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29" i="5" l="1"/>
  <c r="S29" i="5"/>
  <c r="R29" i="5"/>
  <c r="Q29" i="5"/>
  <c r="P29" i="5"/>
  <c r="O29" i="5"/>
  <c r="N29" i="5"/>
  <c r="M29" i="5"/>
  <c r="L29" i="5"/>
  <c r="K29" i="5"/>
  <c r="J29" i="5"/>
  <c r="I29" i="5"/>
  <c r="H29" i="5"/>
  <c r="G29" i="5"/>
  <c r="F29" i="5"/>
  <c r="E29" i="5"/>
  <c r="U29" i="5"/>
  <c r="G29" i="8"/>
  <c r="F29" i="8"/>
  <c r="G35" i="8"/>
  <c r="D35" i="8"/>
  <c r="F35" i="8"/>
  <c r="G32" i="8"/>
  <c r="F32" i="8"/>
  <c r="D34" i="8"/>
  <c r="E33" i="8"/>
  <c r="G30" i="8"/>
  <c r="E31" i="8" s="1"/>
  <c r="G31" i="8" s="1"/>
  <c r="E32" i="8" s="1"/>
  <c r="E26" i="8"/>
  <c r="G26" i="8" s="1"/>
  <c r="G25" i="8"/>
  <c r="F36" i="8"/>
  <c r="F42" i="8" s="1"/>
  <c r="F59" i="8" s="1"/>
  <c r="F77" i="8"/>
  <c r="F78" i="8" s="1"/>
  <c r="G77" i="8"/>
  <c r="E78" i="8" s="1"/>
  <c r="G78" i="8" s="1"/>
  <c r="G79" i="8"/>
  <c r="D76" i="8"/>
  <c r="G192" i="8"/>
  <c r="E193" i="8" s="1"/>
  <c r="F192" i="8"/>
  <c r="F190" i="8"/>
  <c r="F191" i="8" s="1"/>
  <c r="F193" i="8" s="1"/>
  <c r="E190" i="8"/>
  <c r="G190" i="8" s="1"/>
  <c r="E191" i="8" s="1"/>
  <c r="G191" i="8" s="1"/>
  <c r="G189" i="8"/>
  <c r="F188" i="8"/>
  <c r="D188" i="8"/>
  <c r="D181" i="8"/>
  <c r="F181" i="8" s="1"/>
  <c r="F180" i="8"/>
  <c r="D180" i="8"/>
  <c r="D173" i="8"/>
  <c r="F173" i="8" s="1"/>
  <c r="F172" i="8"/>
  <c r="D172" i="8"/>
  <c r="F170" i="8"/>
  <c r="D148" i="8"/>
  <c r="F148" i="8" s="1"/>
  <c r="F153" i="8" s="1"/>
  <c r="F158" i="8" s="1"/>
  <c r="F163" i="8" s="1"/>
  <c r="D147" i="8"/>
  <c r="D140" i="8"/>
  <c r="D149" i="8" s="1"/>
  <c r="D139" i="8"/>
  <c r="F137" i="8"/>
  <c r="E137" i="8"/>
  <c r="G137" i="8" s="1"/>
  <c r="E136" i="8"/>
  <c r="E138" i="8" s="1"/>
  <c r="E134" i="8"/>
  <c r="G133" i="8"/>
  <c r="G132" i="8"/>
  <c r="D130" i="8"/>
  <c r="G128" i="8"/>
  <c r="E130" i="8" s="1"/>
  <c r="G130" i="8" s="1"/>
  <c r="G131" i="8" s="1"/>
  <c r="D128" i="8"/>
  <c r="D129" i="8" s="1"/>
  <c r="F127" i="8"/>
  <c r="F130" i="8" s="1"/>
  <c r="D126" i="8"/>
  <c r="G125" i="8"/>
  <c r="E126" i="8" s="1"/>
  <c r="G126" i="8" s="1"/>
  <c r="F125" i="8"/>
  <c r="F126" i="8" s="1"/>
  <c r="F124" i="8"/>
  <c r="D89" i="8"/>
  <c r="F89" i="8" s="1"/>
  <c r="F94" i="8" s="1"/>
  <c r="F99" i="8" s="1"/>
  <c r="F104" i="8" s="1"/>
  <c r="F109" i="8" s="1"/>
  <c r="F114" i="8" s="1"/>
  <c r="F119" i="8" s="1"/>
  <c r="D88" i="8"/>
  <c r="G85" i="8"/>
  <c r="G86" i="8" s="1"/>
  <c r="G87" i="8" s="1"/>
  <c r="E81" i="8"/>
  <c r="E88" i="8" s="1"/>
  <c r="G88" i="8" s="1"/>
  <c r="D81" i="8"/>
  <c r="D90" i="8" s="1"/>
  <c r="E80" i="8"/>
  <c r="G80" i="8" s="1"/>
  <c r="D80" i="8"/>
  <c r="F79" i="8"/>
  <c r="F80" i="8" s="1"/>
  <c r="D78" i="8"/>
  <c r="G75" i="8"/>
  <c r="E76" i="8" s="1"/>
  <c r="G76" i="8" s="1"/>
  <c r="A73" i="8"/>
  <c r="A74" i="8" s="1"/>
  <c r="A68" i="8"/>
  <c r="A69" i="8" s="1"/>
  <c r="A63" i="8"/>
  <c r="A64" i="8" s="1"/>
  <c r="A58" i="8"/>
  <c r="A59" i="8" s="1"/>
  <c r="A53" i="8"/>
  <c r="A54" i="8" s="1"/>
  <c r="A48" i="8"/>
  <c r="A49" i="8" s="1"/>
  <c r="D37" i="8"/>
  <c r="D60" i="8" s="1"/>
  <c r="F33" i="8"/>
  <c r="D33" i="8"/>
  <c r="D26" i="8"/>
  <c r="G15" i="8"/>
  <c r="E16" i="8" s="1"/>
  <c r="G16" i="8" s="1"/>
  <c r="E17" i="8" s="1"/>
  <c r="G17" i="8" s="1"/>
  <c r="E18" i="8" s="1"/>
  <c r="G18" i="8" s="1"/>
  <c r="E19" i="8" s="1"/>
  <c r="G19" i="8" s="1"/>
  <c r="E20" i="8" s="1"/>
  <c r="G20" i="8" s="1"/>
  <c r="E21" i="8" s="1"/>
  <c r="G21" i="8" s="1"/>
  <c r="E22" i="8" s="1"/>
  <c r="G22" i="8" s="1"/>
  <c r="E23" i="8" s="1"/>
  <c r="G23" i="8" s="1"/>
  <c r="F15" i="8"/>
  <c r="F16" i="8" s="1"/>
  <c r="F17" i="8" s="1"/>
  <c r="F18" i="8" s="1"/>
  <c r="F19" i="8" s="1"/>
  <c r="F20" i="8" s="1"/>
  <c r="F21" i="8" s="1"/>
  <c r="F22" i="8" s="1"/>
  <c r="F23" i="8" s="1"/>
  <c r="G14" i="8"/>
  <c r="G13" i="8"/>
  <c r="D13" i="8"/>
  <c r="E11" i="8"/>
  <c r="G11" i="8" s="1"/>
  <c r="G10" i="8"/>
  <c r="G8" i="8"/>
  <c r="G6" i="8"/>
  <c r="F6" i="8"/>
  <c r="F7" i="8" s="1"/>
  <c r="F8" i="8" s="1"/>
  <c r="G5" i="8"/>
  <c r="G4" i="8"/>
  <c r="G3" i="8"/>
  <c r="G33" i="8" l="1"/>
  <c r="E34" i="8" s="1"/>
  <c r="G34" i="8" s="1"/>
  <c r="E35" i="8" s="1"/>
  <c r="F37" i="8"/>
  <c r="F47" i="8"/>
  <c r="F52" i="8"/>
  <c r="F57" i="8"/>
  <c r="F62" i="8"/>
  <c r="F67" i="8"/>
  <c r="F40" i="8"/>
  <c r="F44" i="8" s="1"/>
  <c r="F72" i="8"/>
  <c r="D38" i="8"/>
  <c r="F38" i="8" s="1"/>
  <c r="D39" i="8" s="1"/>
  <c r="D41" i="8" s="1"/>
  <c r="D50" i="8"/>
  <c r="D55" i="8"/>
  <c r="E82" i="8"/>
  <c r="E83" i="8" s="1"/>
  <c r="E84" i="8" s="1"/>
  <c r="G81" i="8"/>
  <c r="F81" i="8"/>
  <c r="F85" i="8" s="1"/>
  <c r="D153" i="8"/>
  <c r="D158" i="8" s="1"/>
  <c r="D163" i="8" s="1"/>
  <c r="F64" i="8"/>
  <c r="F49" i="8"/>
  <c r="G136" i="8"/>
  <c r="F69" i="8"/>
  <c r="F54" i="8"/>
  <c r="F128" i="8"/>
  <c r="F129" i="8" s="1"/>
  <c r="F74" i="8"/>
  <c r="F88" i="8"/>
  <c r="E129" i="8"/>
  <c r="G129" i="8" s="1"/>
  <c r="F140" i="8"/>
  <c r="D144" i="8" s="1"/>
  <c r="D141" i="8" s="1"/>
  <c r="D94" i="8"/>
  <c r="D99" i="8" s="1"/>
  <c r="D104" i="8" s="1"/>
  <c r="D109" i="8" s="1"/>
  <c r="D114" i="8" s="1"/>
  <c r="D119" i="8" s="1"/>
  <c r="D29" i="8"/>
  <c r="F28" i="8" s="1"/>
  <c r="D91" i="8"/>
  <c r="F90" i="8"/>
  <c r="D95" i="8"/>
  <c r="E140" i="8"/>
  <c r="E139" i="8"/>
  <c r="G139" i="8" s="1"/>
  <c r="F177" i="8"/>
  <c r="D177" i="8"/>
  <c r="F149" i="8"/>
  <c r="D154" i="8"/>
  <c r="D150" i="8"/>
  <c r="E27" i="8"/>
  <c r="G27" i="8" s="1"/>
  <c r="D45" i="8"/>
  <c r="F45" i="8" s="1"/>
  <c r="D182" i="8"/>
  <c r="E89" i="8"/>
  <c r="D70" i="8"/>
  <c r="D65" i="8"/>
  <c r="F193" i="1"/>
  <c r="F191" i="1"/>
  <c r="F190" i="1"/>
  <c r="F15" i="1"/>
  <c r="F16" i="1" s="1"/>
  <c r="F17" i="1" s="1"/>
  <c r="F18" i="1" s="1"/>
  <c r="F19" i="1" s="1"/>
  <c r="F20" i="1" s="1"/>
  <c r="F21" i="1" s="1"/>
  <c r="F22" i="1" s="1"/>
  <c r="F23" i="1" s="1"/>
  <c r="G13" i="1"/>
  <c r="D13" i="1"/>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5" i="5"/>
  <c r="C25" i="5"/>
  <c r="E190" i="1"/>
  <c r="F47" i="1"/>
  <c r="F172" i="1"/>
  <c r="D33" i="1"/>
  <c r="F33" i="1"/>
  <c r="B21" i="5"/>
  <c r="C21" i="5"/>
  <c r="B22" i="5"/>
  <c r="C22" i="5"/>
  <c r="B23" i="5"/>
  <c r="C23" i="5"/>
  <c r="B24" i="5"/>
  <c r="C24" i="5"/>
  <c r="B26" i="5"/>
  <c r="C26" i="5"/>
  <c r="B27" i="5"/>
  <c r="C27" i="5"/>
  <c r="B28" i="5"/>
  <c r="C28" i="5"/>
  <c r="C4" i="5"/>
  <c r="B4" i="5"/>
  <c r="F188" i="1"/>
  <c r="E134" i="1"/>
  <c r="E11" i="1"/>
  <c r="G11" i="1" s="1"/>
  <c r="D126" i="1"/>
  <c r="F40" i="1"/>
  <c r="A73" i="1"/>
  <c r="A74" i="1" s="1"/>
  <c r="A68" i="1"/>
  <c r="A69" i="1" s="1"/>
  <c r="A63" i="1"/>
  <c r="A64" i="1" s="1"/>
  <c r="A58" i="1"/>
  <c r="A59" i="1" s="1"/>
  <c r="A53" i="1"/>
  <c r="A54" i="1" s="1"/>
  <c r="A48" i="1"/>
  <c r="A49" i="1" s="1"/>
  <c r="G14" i="1"/>
  <c r="G15" i="1"/>
  <c r="E16" i="1" s="1"/>
  <c r="G16" i="1" s="1"/>
  <c r="E17" i="1" s="1"/>
  <c r="G17" i="1" s="1"/>
  <c r="E18" i="1" s="1"/>
  <c r="G18" i="1" s="1"/>
  <c r="E19" i="1" s="1"/>
  <c r="G189" i="1"/>
  <c r="F6" i="1"/>
  <c r="F7" i="1" s="1"/>
  <c r="F8" i="1" s="1"/>
  <c r="D81" i="1"/>
  <c r="F79" i="1"/>
  <c r="D147" i="1"/>
  <c r="D140" i="1"/>
  <c r="D173" i="1"/>
  <c r="G5" i="1"/>
  <c r="G4" i="1"/>
  <c r="G3" i="1"/>
  <c r="F127" i="1"/>
  <c r="F124" i="1"/>
  <c r="D78" i="1"/>
  <c r="D40" i="8" l="1"/>
  <c r="D43" i="8"/>
  <c r="F43" i="8" s="1"/>
  <c r="F39" i="8"/>
  <c r="G83" i="8"/>
  <c r="G82" i="8"/>
  <c r="D85" i="8"/>
  <c r="D82" i="8" s="1"/>
  <c r="D145" i="8"/>
  <c r="D146" i="8" s="1"/>
  <c r="D86" i="8"/>
  <c r="F144" i="8"/>
  <c r="D100" i="8"/>
  <c r="F95" i="8"/>
  <c r="F91" i="8"/>
  <c r="D96" i="8"/>
  <c r="D92" i="8"/>
  <c r="E85" i="8"/>
  <c r="E86" i="8" s="1"/>
  <c r="E87" i="8" s="1"/>
  <c r="G84" i="8"/>
  <c r="D178" i="8"/>
  <c r="D174" i="8"/>
  <c r="D142" i="8"/>
  <c r="F141" i="8"/>
  <c r="D155" i="8"/>
  <c r="D151" i="8"/>
  <c r="F150" i="8"/>
  <c r="F154" i="8"/>
  <c r="D159" i="8"/>
  <c r="E94" i="8"/>
  <c r="E90" i="8"/>
  <c r="G89" i="8"/>
  <c r="D183" i="8"/>
  <c r="F182" i="8"/>
  <c r="D63" i="8"/>
  <c r="D68" i="8"/>
  <c r="D73" i="8"/>
  <c r="D48" i="8"/>
  <c r="D53" i="8"/>
  <c r="D58" i="8"/>
  <c r="D46" i="8"/>
  <c r="F50" i="8"/>
  <c r="F55" i="8" s="1"/>
  <c r="F60" i="8" s="1"/>
  <c r="F65" i="8" s="1"/>
  <c r="F70" i="8" s="1"/>
  <c r="E146" i="8"/>
  <c r="E145" i="8"/>
  <c r="E147" i="8"/>
  <c r="E144" i="8"/>
  <c r="E141" i="8"/>
  <c r="G140" i="8"/>
  <c r="G190" i="1"/>
  <c r="E191" i="1" s="1"/>
  <c r="G19" i="1"/>
  <c r="E20" i="1" s="1"/>
  <c r="G20" i="1" s="1"/>
  <c r="F88" i="1"/>
  <c r="F145" i="8" l="1"/>
  <c r="F41" i="8"/>
  <c r="F68" i="8" s="1"/>
  <c r="D42" i="8"/>
  <c r="D49" i="8" s="1"/>
  <c r="D87" i="8"/>
  <c r="F82" i="8"/>
  <c r="F86" i="8"/>
  <c r="D83" i="8"/>
  <c r="D97" i="8"/>
  <c r="D93" i="8"/>
  <c r="F92" i="8"/>
  <c r="F155" i="8"/>
  <c r="D160" i="8"/>
  <c r="E148" i="8"/>
  <c r="G147" i="8"/>
  <c r="F100" i="8"/>
  <c r="D105" i="8"/>
  <c r="D184" i="8"/>
  <c r="F183" i="8"/>
  <c r="F146" i="8"/>
  <c r="D143" i="8"/>
  <c r="F143" i="8" s="1"/>
  <c r="F138" i="8" s="1"/>
  <c r="F142" i="8"/>
  <c r="E142" i="8"/>
  <c r="G141" i="8"/>
  <c r="D152" i="8"/>
  <c r="F151" i="8"/>
  <c r="D156" i="8"/>
  <c r="F96" i="8"/>
  <c r="D101" i="8"/>
  <c r="F46" i="8"/>
  <c r="D47" i="8" s="1"/>
  <c r="D51" i="8"/>
  <c r="E91" i="8"/>
  <c r="G90" i="8"/>
  <c r="E99" i="8"/>
  <c r="G94" i="8"/>
  <c r="E95" i="8"/>
  <c r="D164" i="8"/>
  <c r="F164" i="8" s="1"/>
  <c r="F159" i="8"/>
  <c r="D175" i="8"/>
  <c r="F174" i="8"/>
  <c r="F178" i="8"/>
  <c r="D179" i="8"/>
  <c r="E21" i="1"/>
  <c r="G21" i="1" s="1"/>
  <c r="E22" i="1" s="1"/>
  <c r="G22" i="1" s="1"/>
  <c r="E23" i="1" s="1"/>
  <c r="G23" i="1" s="1"/>
  <c r="G132" i="1"/>
  <c r="B167" i="2"/>
  <c r="B166" i="2"/>
  <c r="B165" i="2"/>
  <c r="B164" i="2"/>
  <c r="B163" i="2"/>
  <c r="B162" i="2"/>
  <c r="B161" i="2"/>
  <c r="B160" i="2"/>
  <c r="B159" i="2"/>
  <c r="B158" i="2"/>
  <c r="B157" i="2"/>
  <c r="B156" i="2"/>
  <c r="B155" i="2"/>
  <c r="B154" i="2"/>
  <c r="B153" i="2"/>
  <c r="B152" i="2"/>
  <c r="B151" i="2"/>
  <c r="B150" i="2"/>
  <c r="B149" i="2"/>
  <c r="B148" i="2"/>
  <c r="B147" i="2"/>
  <c r="B146" i="2"/>
  <c r="B145" i="2"/>
  <c r="B144" i="2"/>
  <c r="B143" i="2"/>
  <c r="D188" i="1"/>
  <c r="G133" i="1"/>
  <c r="G10" i="1"/>
  <c r="G192" i="1"/>
  <c r="E193" i="1" s="1"/>
  <c r="F192" i="1"/>
  <c r="D130" i="1"/>
  <c r="D74" i="8" l="1"/>
  <c r="F58" i="8"/>
  <c r="F53" i="8"/>
  <c r="F63" i="8"/>
  <c r="D64" i="8"/>
  <c r="F48" i="8"/>
  <c r="D59" i="8"/>
  <c r="F73" i="8"/>
  <c r="D69" i="8"/>
  <c r="D54" i="8"/>
  <c r="F87" i="8"/>
  <c r="D84" i="8"/>
  <c r="F84" i="8" s="1"/>
  <c r="F83" i="8"/>
  <c r="D161" i="8"/>
  <c r="F156" i="8"/>
  <c r="F105" i="8"/>
  <c r="D110" i="8"/>
  <c r="E100" i="8"/>
  <c r="G99" i="8"/>
  <c r="E104" i="8"/>
  <c r="D106" i="8"/>
  <c r="F101" i="8"/>
  <c r="D102" i="8"/>
  <c r="F97" i="8"/>
  <c r="F152" i="8"/>
  <c r="D157" i="8"/>
  <c r="E143" i="8"/>
  <c r="G143" i="8" s="1"/>
  <c r="G142" i="8"/>
  <c r="E149" i="8"/>
  <c r="G148" i="8"/>
  <c r="E153" i="8"/>
  <c r="F139" i="8"/>
  <c r="F147" i="8"/>
  <c r="F160" i="8"/>
  <c r="D165" i="8"/>
  <c r="F165" i="8" s="1"/>
  <c r="E92" i="8"/>
  <c r="G91" i="8"/>
  <c r="F51" i="8"/>
  <c r="D52" i="8" s="1"/>
  <c r="D56" i="8"/>
  <c r="F175" i="8"/>
  <c r="F179" i="8"/>
  <c r="D176" i="8"/>
  <c r="F176" i="8" s="1"/>
  <c r="E96" i="8"/>
  <c r="G95" i="8"/>
  <c r="F184" i="8"/>
  <c r="D185" i="8"/>
  <c r="F185" i="8" s="1"/>
  <c r="F93" i="8"/>
  <c r="D98" i="8"/>
  <c r="F72" i="1"/>
  <c r="F42" i="1"/>
  <c r="F49" i="1" s="1"/>
  <c r="E31" i="1"/>
  <c r="F44" i="1"/>
  <c r="D26" i="1"/>
  <c r="D28" i="1" s="1"/>
  <c r="D180" i="1"/>
  <c r="E77" i="1"/>
  <c r="F130" i="1"/>
  <c r="D128" i="1"/>
  <c r="D129" i="1" s="1"/>
  <c r="G128" i="1"/>
  <c r="G125" i="1"/>
  <c r="E126" i="1" s="1"/>
  <c r="G126" i="1" s="1"/>
  <c r="F125" i="1"/>
  <c r="F126" i="1" s="1"/>
  <c r="F26" i="1"/>
  <c r="F27" i="1" s="1"/>
  <c r="D32" i="1"/>
  <c r="E26" i="1"/>
  <c r="E137" i="1"/>
  <c r="G137" i="1" s="1"/>
  <c r="E136" i="1"/>
  <c r="E138" i="1" s="1"/>
  <c r="D182" i="1"/>
  <c r="F170" i="1"/>
  <c r="F137" i="1"/>
  <c r="D76" i="1"/>
  <c r="D88" i="1" s="1"/>
  <c r="F161" i="8" l="1"/>
  <c r="D166" i="8"/>
  <c r="F166" i="8" s="1"/>
  <c r="E97" i="8"/>
  <c r="G96" i="8"/>
  <c r="E158" i="8"/>
  <c r="E154" i="8"/>
  <c r="G153" i="8"/>
  <c r="F102" i="8"/>
  <c r="D107" i="8"/>
  <c r="G149" i="8"/>
  <c r="E150" i="8"/>
  <c r="D111" i="8"/>
  <c r="F106" i="8"/>
  <c r="E109" i="8"/>
  <c r="E105" i="8"/>
  <c r="G104" i="8"/>
  <c r="D61" i="8"/>
  <c r="F56" i="8"/>
  <c r="D57" i="8" s="1"/>
  <c r="G100" i="8"/>
  <c r="E101" i="8"/>
  <c r="D115" i="8"/>
  <c r="F110" i="8"/>
  <c r="D103" i="8"/>
  <c r="F98" i="8"/>
  <c r="E93" i="8"/>
  <c r="G93" i="8" s="1"/>
  <c r="G92" i="8"/>
  <c r="F157" i="8"/>
  <c r="D162" i="8"/>
  <c r="D29" i="1"/>
  <c r="F29" i="1" s="1"/>
  <c r="F28" i="1"/>
  <c r="G26" i="1"/>
  <c r="E27" i="1"/>
  <c r="D27" i="1"/>
  <c r="E130" i="1"/>
  <c r="E129" i="1"/>
  <c r="G129" i="1" s="1"/>
  <c r="D35" i="1"/>
  <c r="D34" i="1" s="1"/>
  <c r="F128" i="1"/>
  <c r="F129" i="1" s="1"/>
  <c r="F140" i="1"/>
  <c r="D149" i="1"/>
  <c r="F74" i="1"/>
  <c r="F69" i="1"/>
  <c r="F54" i="1"/>
  <c r="F64" i="1"/>
  <c r="F59" i="1"/>
  <c r="D31" i="1"/>
  <c r="E155" i="8" l="1"/>
  <c r="G154" i="8"/>
  <c r="D66" i="8"/>
  <c r="F61" i="8"/>
  <c r="D62" i="8" s="1"/>
  <c r="G158" i="8"/>
  <c r="E163" i="8"/>
  <c r="E159" i="8"/>
  <c r="D167" i="8"/>
  <c r="F167" i="8" s="1"/>
  <c r="F162" i="8"/>
  <c r="E106" i="8"/>
  <c r="G105" i="8"/>
  <c r="G97" i="8"/>
  <c r="E98" i="8"/>
  <c r="G98" i="8" s="1"/>
  <c r="E114" i="8"/>
  <c r="G109" i="8"/>
  <c r="E110" i="8"/>
  <c r="F111" i="8"/>
  <c r="D116" i="8"/>
  <c r="D108" i="8"/>
  <c r="F103" i="8"/>
  <c r="E151" i="8"/>
  <c r="G150" i="8"/>
  <c r="F115" i="8"/>
  <c r="D120" i="8"/>
  <c r="F120" i="8" s="1"/>
  <c r="D112" i="8"/>
  <c r="F107" i="8"/>
  <c r="E102" i="8"/>
  <c r="G101" i="8"/>
  <c r="D172" i="1"/>
  <c r="D139" i="1"/>
  <c r="D80" i="1"/>
  <c r="E152" i="8" l="1"/>
  <c r="G152" i="8" s="1"/>
  <c r="G151" i="8"/>
  <c r="E107" i="8"/>
  <c r="G106" i="8"/>
  <c r="F108" i="8"/>
  <c r="D113" i="8"/>
  <c r="D121" i="8"/>
  <c r="F121" i="8" s="1"/>
  <c r="F116" i="8"/>
  <c r="E160" i="8"/>
  <c r="G159" i="8"/>
  <c r="E164" i="8"/>
  <c r="G163" i="8"/>
  <c r="E103" i="8"/>
  <c r="G103" i="8" s="1"/>
  <c r="G102" i="8"/>
  <c r="E111" i="8"/>
  <c r="G110" i="8"/>
  <c r="D117" i="8"/>
  <c r="F112" i="8"/>
  <c r="D71" i="8"/>
  <c r="F71" i="8" s="1"/>
  <c r="D72" i="8" s="1"/>
  <c r="F66" i="8"/>
  <c r="D67" i="8" s="1"/>
  <c r="E115" i="8"/>
  <c r="G114" i="8"/>
  <c r="E119" i="8"/>
  <c r="G155" i="8"/>
  <c r="E156" i="8"/>
  <c r="G6" i="1"/>
  <c r="G8" i="1" s="1"/>
  <c r="G191" i="1"/>
  <c r="D181" i="1"/>
  <c r="F181" i="1" s="1"/>
  <c r="F173" i="1"/>
  <c r="D148" i="1"/>
  <c r="F148" i="1" s="1"/>
  <c r="F153" i="1" s="1"/>
  <c r="F149" i="1"/>
  <c r="G115" i="8" l="1"/>
  <c r="E116" i="8"/>
  <c r="G164" i="8"/>
  <c r="E165" i="8"/>
  <c r="E161" i="8"/>
  <c r="G160" i="8"/>
  <c r="F117" i="8"/>
  <c r="D122" i="8"/>
  <c r="F122" i="8" s="1"/>
  <c r="D118" i="8"/>
  <c r="F113" i="8"/>
  <c r="E112" i="8"/>
  <c r="G111" i="8"/>
  <c r="E157" i="8"/>
  <c r="G157" i="8" s="1"/>
  <c r="G156" i="8"/>
  <c r="E108" i="8"/>
  <c r="G108" i="8" s="1"/>
  <c r="G107" i="8"/>
  <c r="E120" i="8"/>
  <c r="G119" i="8"/>
  <c r="F158" i="1"/>
  <c r="F163" i="1" s="1"/>
  <c r="D177" i="1"/>
  <c r="F177" i="1"/>
  <c r="D153" i="1"/>
  <c r="D158" i="1" s="1"/>
  <c r="D163" i="1" s="1"/>
  <c r="D150" i="1"/>
  <c r="D154" i="1"/>
  <c r="G112" i="8" l="1"/>
  <c r="E113" i="8"/>
  <c r="G113" i="8" s="1"/>
  <c r="D123" i="8"/>
  <c r="F123" i="8" s="1"/>
  <c r="F118" i="8"/>
  <c r="E121" i="8"/>
  <c r="G120" i="8"/>
  <c r="G161" i="8"/>
  <c r="E162" i="8"/>
  <c r="G162" i="8" s="1"/>
  <c r="E166" i="8"/>
  <c r="G165" i="8"/>
  <c r="E117" i="8"/>
  <c r="G116" i="8"/>
  <c r="D174" i="1"/>
  <c r="D178" i="1"/>
  <c r="F182" i="1"/>
  <c r="D183" i="1"/>
  <c r="D144" i="1"/>
  <c r="F144" i="1"/>
  <c r="F154" i="1"/>
  <c r="D159" i="1"/>
  <c r="D155" i="1"/>
  <c r="D151" i="1"/>
  <c r="F150" i="1"/>
  <c r="E167" i="8" l="1"/>
  <c r="G167" i="8" s="1"/>
  <c r="G138" i="8" s="1"/>
  <c r="G166" i="8"/>
  <c r="E122" i="8"/>
  <c r="G121" i="8"/>
  <c r="E118" i="8"/>
  <c r="G118" i="8" s="1"/>
  <c r="G117" i="8"/>
  <c r="D184" i="1"/>
  <c r="F183" i="1"/>
  <c r="D179" i="1"/>
  <c r="F178" i="1"/>
  <c r="D175" i="1"/>
  <c r="F174" i="1"/>
  <c r="D145" i="1"/>
  <c r="D141" i="1"/>
  <c r="F155" i="1"/>
  <c r="D160" i="1"/>
  <c r="D164" i="1"/>
  <c r="F164" i="1" s="1"/>
  <c r="F159" i="1"/>
  <c r="D152" i="1"/>
  <c r="F151" i="1"/>
  <c r="D156" i="1"/>
  <c r="F35" i="1"/>
  <c r="G31" i="1"/>
  <c r="E32" i="1" s="1"/>
  <c r="G32" i="1" s="1"/>
  <c r="E33" i="1" s="1"/>
  <c r="G27" i="1" s="1"/>
  <c r="F32" i="1"/>
  <c r="F67" i="1"/>
  <c r="F62" i="1"/>
  <c r="F57" i="1"/>
  <c r="F52" i="1"/>
  <c r="D37" i="1"/>
  <c r="D89" i="1"/>
  <c r="E123" i="8" l="1"/>
  <c r="G123" i="8" s="1"/>
  <c r="G122" i="8"/>
  <c r="G144" i="8"/>
  <c r="G145" i="8" s="1"/>
  <c r="G146" i="8" s="1"/>
  <c r="E168" i="8"/>
  <c r="G168" i="8" s="1"/>
  <c r="D70" i="1"/>
  <c r="D50" i="1"/>
  <c r="D94" i="1"/>
  <c r="D99" i="1" s="1"/>
  <c r="D104" i="1" s="1"/>
  <c r="D109" i="1" s="1"/>
  <c r="D114" i="1" s="1"/>
  <c r="D119" i="1" s="1"/>
  <c r="F89" i="1"/>
  <c r="F94" i="1" s="1"/>
  <c r="F99" i="1" s="1"/>
  <c r="F104" i="1" s="1"/>
  <c r="F109" i="1" s="1"/>
  <c r="F114" i="1" s="1"/>
  <c r="F119" i="1" s="1"/>
  <c r="D90" i="1"/>
  <c r="D91" i="1" s="1"/>
  <c r="G33" i="1"/>
  <c r="E34" i="1" s="1"/>
  <c r="D38" i="1"/>
  <c r="F38" i="1" s="1"/>
  <c r="D39" i="1" s="1"/>
  <c r="F179" i="1"/>
  <c r="D176" i="1"/>
  <c r="F176" i="1" s="1"/>
  <c r="F180" i="1" s="1"/>
  <c r="F175" i="1"/>
  <c r="D185" i="1"/>
  <c r="F185" i="1" s="1"/>
  <c r="F184" i="1"/>
  <c r="D146" i="1"/>
  <c r="D143" i="1" s="1"/>
  <c r="F143" i="1" s="1"/>
  <c r="F145" i="1"/>
  <c r="F141" i="1"/>
  <c r="D142" i="1"/>
  <c r="F160" i="1"/>
  <c r="D165" i="1"/>
  <c r="F165" i="1" s="1"/>
  <c r="D161" i="1"/>
  <c r="F156" i="1"/>
  <c r="F152" i="1"/>
  <c r="D157" i="1"/>
  <c r="D65" i="1"/>
  <c r="D45" i="1"/>
  <c r="F45" i="1" s="1"/>
  <c r="D60" i="1"/>
  <c r="D55" i="1"/>
  <c r="F81" i="1"/>
  <c r="F85" i="1" s="1"/>
  <c r="E170" i="8" l="1"/>
  <c r="G170" i="8" s="1"/>
  <c r="E171" i="8" s="1"/>
  <c r="E169" i="8"/>
  <c r="G169" i="8" s="1"/>
  <c r="D46" i="1"/>
  <c r="F50" i="1"/>
  <c r="F55" i="1" s="1"/>
  <c r="F60" i="1" s="1"/>
  <c r="F46" i="1"/>
  <c r="D47" i="1" s="1"/>
  <c r="G34" i="1"/>
  <c r="D95" i="1"/>
  <c r="D100" i="1" s="1"/>
  <c r="D105" i="1" s="1"/>
  <c r="D110" i="1" s="1"/>
  <c r="D115" i="1" s="1"/>
  <c r="D120" i="1" s="1"/>
  <c r="D96" i="1"/>
  <c r="D101" i="1" s="1"/>
  <c r="D106" i="1" s="1"/>
  <c r="D111" i="1" s="1"/>
  <c r="D116" i="1" s="1"/>
  <c r="D121" i="1" s="1"/>
  <c r="D92" i="1"/>
  <c r="D97" i="1" s="1"/>
  <c r="D102" i="1" s="1"/>
  <c r="D107" i="1" s="1"/>
  <c r="D112" i="1" s="1"/>
  <c r="D117" i="1" s="1"/>
  <c r="D122" i="1" s="1"/>
  <c r="F146" i="1"/>
  <c r="F138" i="1"/>
  <c r="F142" i="1"/>
  <c r="F157" i="1"/>
  <c r="D162" i="1"/>
  <c r="F161" i="1"/>
  <c r="D166" i="1"/>
  <c r="F166" i="1" s="1"/>
  <c r="D85" i="1"/>
  <c r="D82" i="1" s="1"/>
  <c r="E172" i="8" l="1"/>
  <c r="G172" i="8" s="1"/>
  <c r="G171" i="8"/>
  <c r="E173" i="8"/>
  <c r="F147" i="1"/>
  <c r="F139" i="1"/>
  <c r="F65" i="1"/>
  <c r="F70" i="1" s="1"/>
  <c r="E35" i="1"/>
  <c r="G35" i="1" s="1"/>
  <c r="E36" i="1" s="1"/>
  <c r="F100" i="1"/>
  <c r="D93" i="1"/>
  <c r="D98" i="1" s="1"/>
  <c r="D103" i="1" s="1"/>
  <c r="D108" i="1" s="1"/>
  <c r="D113" i="1" s="1"/>
  <c r="D118" i="1" s="1"/>
  <c r="D123" i="1" s="1"/>
  <c r="D40" i="1"/>
  <c r="D167" i="1"/>
  <c r="F167" i="1" s="1"/>
  <c r="F162" i="1"/>
  <c r="D86" i="1"/>
  <c r="F86" i="1" s="1"/>
  <c r="F105" i="1"/>
  <c r="F101" i="1"/>
  <c r="F102" i="1" s="1"/>
  <c r="F95" i="1"/>
  <c r="F96" i="1" s="1"/>
  <c r="F97" i="1" s="1"/>
  <c r="F90" i="1"/>
  <c r="E178" i="8" l="1"/>
  <c r="E180" i="8"/>
  <c r="E177" i="8"/>
  <c r="E174" i="8"/>
  <c r="G173" i="8"/>
  <c r="E179" i="8"/>
  <c r="G177" i="8"/>
  <c r="G178" i="8" s="1"/>
  <c r="G179" i="8" s="1"/>
  <c r="E186" i="8"/>
  <c r="E187" i="8" s="1"/>
  <c r="G187" i="8" s="1"/>
  <c r="E188" i="8" s="1"/>
  <c r="G188" i="8" s="1"/>
  <c r="D41" i="1"/>
  <c r="D43" i="1"/>
  <c r="D51" i="1"/>
  <c r="E40" i="1"/>
  <c r="E39" i="1"/>
  <c r="E28" i="1"/>
  <c r="E29" i="1" s="1"/>
  <c r="F98" i="1"/>
  <c r="F103" i="1"/>
  <c r="E37" i="1"/>
  <c r="F39" i="1"/>
  <c r="F82" i="1"/>
  <c r="D83" i="1"/>
  <c r="D87" i="1"/>
  <c r="F83" i="1" s="1"/>
  <c r="F106" i="1"/>
  <c r="F107" i="1" s="1"/>
  <c r="F108" i="1" s="1"/>
  <c r="F110" i="1"/>
  <c r="F91" i="1"/>
  <c r="E175" i="8" l="1"/>
  <c r="G174" i="8"/>
  <c r="E181" i="8"/>
  <c r="G180" i="8"/>
  <c r="D73" i="1"/>
  <c r="D48" i="1"/>
  <c r="E44" i="1"/>
  <c r="E38" i="1"/>
  <c r="E41" i="1" s="1"/>
  <c r="D56" i="1"/>
  <c r="F51" i="1"/>
  <c r="D52" i="1" s="1"/>
  <c r="D42" i="1"/>
  <c r="D49" i="1" s="1"/>
  <c r="F41" i="1"/>
  <c r="F48" i="1" s="1"/>
  <c r="F43" i="1"/>
  <c r="G40" i="1"/>
  <c r="D68" i="1"/>
  <c r="D58" i="1"/>
  <c r="D63" i="1"/>
  <c r="D53" i="1"/>
  <c r="G28" i="1"/>
  <c r="G29" i="1"/>
  <c r="F87" i="1"/>
  <c r="D84" i="1"/>
  <c r="F84" i="1" s="1"/>
  <c r="F80" i="1" s="1"/>
  <c r="F111" i="1"/>
  <c r="F112" i="1" s="1"/>
  <c r="F113" i="1" s="1"/>
  <c r="F115" i="1"/>
  <c r="F92" i="1"/>
  <c r="G181" i="8" l="1"/>
  <c r="E182" i="8"/>
  <c r="G175" i="8"/>
  <c r="E176" i="8"/>
  <c r="G176" i="8" s="1"/>
  <c r="D61" i="1"/>
  <c r="F56" i="1"/>
  <c r="D57" i="1" s="1"/>
  <c r="D54" i="1"/>
  <c r="D74" i="1"/>
  <c r="D69" i="1"/>
  <c r="D64" i="1"/>
  <c r="D59" i="1"/>
  <c r="F53" i="1"/>
  <c r="F63" i="1"/>
  <c r="F58" i="1"/>
  <c r="F73" i="1"/>
  <c r="F68" i="1"/>
  <c r="E42" i="1"/>
  <c r="E43" i="1"/>
  <c r="G38" i="1"/>
  <c r="G41" i="1" s="1"/>
  <c r="G42" i="1" s="1"/>
  <c r="F116" i="1"/>
  <c r="F120" i="1"/>
  <c r="F117" i="1"/>
  <c r="F118" i="1" s="1"/>
  <c r="F93" i="1"/>
  <c r="E183" i="8" l="1"/>
  <c r="G182" i="8"/>
  <c r="D66" i="1"/>
  <c r="F66" i="1" s="1"/>
  <c r="F61" i="1"/>
  <c r="D62" i="1" s="1"/>
  <c r="F77" i="1"/>
  <c r="F78" i="1" s="1"/>
  <c r="F121" i="1"/>
  <c r="E184" i="8" l="1"/>
  <c r="G183" i="8"/>
  <c r="D71" i="1"/>
  <c r="F71" i="1" s="1"/>
  <c r="D72" i="1" s="1"/>
  <c r="D67" i="1"/>
  <c r="F122" i="1"/>
  <c r="F123" i="1" s="1"/>
  <c r="G184" i="8" l="1"/>
  <c r="E185" i="8"/>
  <c r="G185" i="8" s="1"/>
  <c r="G136" i="1"/>
  <c r="E140" i="1" l="1"/>
  <c r="E147" i="1" s="1"/>
  <c r="E139" i="1"/>
  <c r="G139" i="1" s="1"/>
  <c r="E141" i="1" l="1"/>
  <c r="G130" i="1" s="1"/>
  <c r="G131" i="1" s="1"/>
  <c r="E144" i="1"/>
  <c r="E145" i="1"/>
  <c r="E146" i="1"/>
  <c r="G140" i="1"/>
  <c r="E142" i="1" l="1"/>
  <c r="G141" i="1"/>
  <c r="G147" i="1"/>
  <c r="E148" i="1"/>
  <c r="E153" i="1" l="1"/>
  <c r="G153" i="1" s="1"/>
  <c r="G148" i="1"/>
  <c r="E149" i="1"/>
  <c r="E143" i="1"/>
  <c r="G143" i="1" s="1"/>
  <c r="G142" i="1"/>
  <c r="E154" i="1" l="1"/>
  <c r="E158" i="1"/>
  <c r="G158" i="1" s="1"/>
  <c r="G149" i="1"/>
  <c r="E150" i="1"/>
  <c r="E151" i="1" l="1"/>
  <c r="G150" i="1"/>
  <c r="E159" i="1"/>
  <c r="E163" i="1"/>
  <c r="G163" i="1" s="1"/>
  <c r="G154" i="1"/>
  <c r="E155" i="1"/>
  <c r="E164" i="1" l="1"/>
  <c r="E160" i="1"/>
  <c r="G159" i="1"/>
  <c r="G155" i="1"/>
  <c r="E156" i="1"/>
  <c r="E152" i="1"/>
  <c r="G152" i="1" s="1"/>
  <c r="G151" i="1"/>
  <c r="E157" i="1" l="1"/>
  <c r="G157" i="1" s="1"/>
  <c r="G156" i="1"/>
  <c r="G160" i="1"/>
  <c r="E161" i="1"/>
  <c r="E165" i="1"/>
  <c r="G164" i="1"/>
  <c r="E166" i="1" l="1"/>
  <c r="G165" i="1"/>
  <c r="G161" i="1"/>
  <c r="E162" i="1"/>
  <c r="G162" i="1" s="1"/>
  <c r="E167" i="1" l="1"/>
  <c r="G167" i="1" s="1"/>
  <c r="G166" i="1"/>
  <c r="G138" i="1" l="1"/>
  <c r="E168" i="1" s="1"/>
  <c r="G168" i="1" l="1"/>
  <c r="G144" i="1"/>
  <c r="G145" i="1" s="1"/>
  <c r="G146" i="1" s="1"/>
  <c r="E169" i="1" l="1"/>
  <c r="E170" i="1"/>
  <c r="G170" i="1" s="1"/>
  <c r="E171" i="1" s="1"/>
  <c r="G171" i="1" l="1"/>
  <c r="G169" i="1"/>
  <c r="G177" i="1" l="1"/>
  <c r="E186" i="1"/>
  <c r="E187" i="1" s="1"/>
  <c r="G187" i="1" s="1"/>
  <c r="E188" i="1" s="1"/>
  <c r="G188" i="1" s="1"/>
  <c r="E45" i="1"/>
  <c r="G44" i="1"/>
  <c r="E47" i="1" l="1"/>
  <c r="E46" i="1" s="1"/>
  <c r="G45" i="1"/>
  <c r="G47" i="1"/>
  <c r="G46" i="1" l="1"/>
  <c r="E48" i="1"/>
  <c r="G48" i="1"/>
  <c r="G49" i="1"/>
  <c r="E49" i="1"/>
  <c r="E50" i="1" l="1"/>
  <c r="E52" i="1" l="1"/>
  <c r="E53" i="1" s="1"/>
  <c r="E54" i="1" s="1"/>
  <c r="G50" i="1"/>
  <c r="G52" i="1"/>
  <c r="G53" i="1" s="1"/>
  <c r="G54" i="1" s="1"/>
  <c r="E51" i="1"/>
  <c r="G51" i="1" s="1"/>
  <c r="E55" i="1" l="1"/>
  <c r="G55" i="1" l="1"/>
  <c r="G57" i="1" s="1"/>
  <c r="G58" i="1" s="1"/>
  <c r="G59" i="1" s="1"/>
  <c r="E57" i="1"/>
  <c r="E56" i="1" s="1"/>
  <c r="G56" i="1" l="1"/>
  <c r="E60" i="1"/>
  <c r="E58" i="1"/>
  <c r="E59" i="1" s="1"/>
  <c r="E65" i="1" l="1"/>
  <c r="G60" i="1"/>
  <c r="E62" i="1"/>
  <c r="E61" i="1" s="1"/>
  <c r="G61" i="1" s="1"/>
  <c r="G62" i="1"/>
  <c r="G63" i="1" s="1"/>
  <c r="G64" i="1" s="1"/>
  <c r="E67" i="1"/>
  <c r="E70" i="1" l="1"/>
  <c r="G65" i="1"/>
  <c r="G67" i="1" s="1"/>
  <c r="G68" i="1" s="1"/>
  <c r="G69" i="1" s="1"/>
  <c r="E63" i="1"/>
  <c r="E64" i="1" s="1"/>
  <c r="E66" i="1"/>
  <c r="G66" i="1" s="1"/>
  <c r="E68" i="1"/>
  <c r="E69" i="1" s="1"/>
  <c r="G70" i="1" l="1"/>
  <c r="G72" i="1" s="1"/>
  <c r="G73" i="1" s="1"/>
  <c r="G74" i="1" s="1"/>
  <c r="E72" i="1"/>
  <c r="G77" i="1"/>
  <c r="E71" i="1" l="1"/>
  <c r="G71" i="1" s="1"/>
  <c r="G36" i="1" s="1"/>
  <c r="G39" i="1" s="1"/>
  <c r="G43" i="1" s="1"/>
  <c r="E73" i="1"/>
  <c r="E74" i="1" s="1"/>
  <c r="E78" i="1"/>
  <c r="G78" i="1" s="1"/>
  <c r="G37" i="1"/>
  <c r="G75" i="1"/>
  <c r="E76" i="1" s="1"/>
  <c r="G76" i="1" l="1"/>
  <c r="E81" i="1"/>
  <c r="E88" i="1" s="1"/>
  <c r="E80" i="1"/>
  <c r="G80" i="1" s="1"/>
  <c r="E82" i="1" l="1"/>
  <c r="G81" i="1"/>
  <c r="G82" i="1" l="1"/>
  <c r="E83" i="1"/>
  <c r="G88" i="1"/>
  <c r="E89" i="1"/>
  <c r="G89" i="1" s="1"/>
  <c r="E90" i="1" l="1"/>
  <c r="E94" i="1"/>
  <c r="G94" i="1" s="1"/>
  <c r="E84" i="1"/>
  <c r="G83" i="1"/>
  <c r="E91" i="1" l="1"/>
  <c r="G90" i="1"/>
  <c r="E85" i="1"/>
  <c r="E86" i="1" s="1"/>
  <c r="E87" i="1" s="1"/>
  <c r="G84" i="1"/>
  <c r="E99" i="1"/>
  <c r="G99" i="1" s="1"/>
  <c r="E95" i="1"/>
  <c r="G95" i="1" l="1"/>
  <c r="E96" i="1"/>
  <c r="E104" i="1"/>
  <c r="G104" i="1" s="1"/>
  <c r="E100" i="1"/>
  <c r="G91" i="1"/>
  <c r="E92" i="1"/>
  <c r="G96" i="1" l="1"/>
  <c r="E97" i="1"/>
  <c r="E93" i="1"/>
  <c r="G93" i="1" s="1"/>
  <c r="G92" i="1"/>
  <c r="G100" i="1"/>
  <c r="E101" i="1"/>
  <c r="E105" i="1"/>
  <c r="E109" i="1"/>
  <c r="G109" i="1" s="1"/>
  <c r="E110" i="1" l="1"/>
  <c r="E114" i="1"/>
  <c r="G114" i="1" s="1"/>
  <c r="G105" i="1"/>
  <c r="E106" i="1"/>
  <c r="E102" i="1"/>
  <c r="G101" i="1"/>
  <c r="G97" i="1"/>
  <c r="E98" i="1"/>
  <c r="G98" i="1" s="1"/>
  <c r="E107" i="1" l="1"/>
  <c r="G106" i="1"/>
  <c r="G102" i="1"/>
  <c r="E103" i="1"/>
  <c r="G103" i="1" s="1"/>
  <c r="E115" i="1"/>
  <c r="E119" i="1"/>
  <c r="G119" i="1" s="1"/>
  <c r="G110" i="1"/>
  <c r="E111" i="1"/>
  <c r="E120" i="1" l="1"/>
  <c r="G111" i="1"/>
  <c r="E112" i="1"/>
  <c r="E116" i="1"/>
  <c r="G115" i="1"/>
  <c r="G107" i="1"/>
  <c r="E108" i="1"/>
  <c r="G108" i="1" s="1"/>
  <c r="E117" i="1" l="1"/>
  <c r="G116" i="1"/>
  <c r="G112" i="1"/>
  <c r="E113" i="1"/>
  <c r="G113" i="1" s="1"/>
  <c r="E121" i="1"/>
  <c r="G120" i="1"/>
  <c r="G121" i="1" l="1"/>
  <c r="E122" i="1"/>
  <c r="E118" i="1"/>
  <c r="G118" i="1" s="1"/>
  <c r="G117" i="1"/>
  <c r="E123" i="1" l="1"/>
  <c r="G123" i="1" s="1"/>
  <c r="G122" i="1"/>
  <c r="G85" i="1" l="1"/>
  <c r="G86" i="1" s="1"/>
  <c r="G87" i="1" s="1"/>
  <c r="E173" i="1"/>
  <c r="E180" i="1" s="1"/>
  <c r="E172" i="1"/>
  <c r="G172" i="1" s="1"/>
  <c r="E174" i="1" l="1"/>
  <c r="G174" i="1" s="1"/>
  <c r="G180" i="1"/>
  <c r="G173" i="1"/>
  <c r="E177" i="1"/>
  <c r="E178" i="1"/>
  <c r="E179" i="1"/>
  <c r="E175" i="1" l="1"/>
  <c r="E176" i="1" s="1"/>
  <c r="G176" i="1" s="1"/>
  <c r="E181" i="1"/>
  <c r="G181" i="1" s="1"/>
  <c r="G175" i="1" l="1"/>
  <c r="E182" i="1"/>
  <c r="G182" i="1" l="1"/>
  <c r="E183" i="1"/>
  <c r="E184" i="1" l="1"/>
  <c r="G183" i="1"/>
  <c r="E185" i="1" l="1"/>
  <c r="G185" i="1" s="1"/>
  <c r="G178" i="1" s="1"/>
  <c r="G179" i="1" s="1"/>
  <c r="G184" i="1"/>
  <c r="E37" i="8"/>
  <c r="E44" i="8" s="1"/>
  <c r="E39" i="8"/>
  <c r="G28" i="8"/>
  <c r="E29" i="8"/>
  <c r="E40" i="8"/>
  <c r="G40" i="8" s="1"/>
  <c r="E45" i="8" l="1"/>
  <c r="G44" i="8"/>
  <c r="G37" i="8"/>
  <c r="E38" i="8"/>
  <c r="E47" i="8"/>
  <c r="E46" i="8" s="1"/>
  <c r="G45" i="8"/>
  <c r="E41" i="8" l="1"/>
  <c r="G38" i="8"/>
  <c r="G41" i="8" s="1"/>
  <c r="G42" i="8" s="1"/>
  <c r="G48" i="8"/>
  <c r="G49" i="8" s="1"/>
  <c r="G47" i="8"/>
  <c r="E50" i="8"/>
  <c r="E48" i="8"/>
  <c r="E49" i="8" s="1"/>
  <c r="G46" i="8"/>
  <c r="E42" i="8" l="1"/>
  <c r="E43" i="8"/>
  <c r="E52" i="8"/>
  <c r="G50" i="8"/>
  <c r="G52" i="8" s="1"/>
  <c r="G53" i="8" s="1"/>
  <c r="G54" i="8" s="1"/>
  <c r="E53" i="8" l="1"/>
  <c r="E54" i="8" s="1"/>
  <c r="E51" i="8"/>
  <c r="E55" i="8" l="1"/>
  <c r="G51" i="8"/>
  <c r="E57" i="8" l="1"/>
  <c r="G55" i="8"/>
  <c r="G57" i="8" s="1"/>
  <c r="G58" i="8" s="1"/>
  <c r="G59" i="8" s="1"/>
  <c r="E58" i="8" l="1"/>
  <c r="E59" i="8" s="1"/>
  <c r="E56" i="8"/>
  <c r="G56" i="8" l="1"/>
  <c r="E60" i="8"/>
  <c r="G60" i="8" l="1"/>
  <c r="G62" i="8" s="1"/>
  <c r="G63" i="8" s="1"/>
  <c r="G64" i="8" s="1"/>
  <c r="E65" i="8"/>
  <c r="E62" i="8"/>
  <c r="E61" i="8" l="1"/>
  <c r="G61" i="8" s="1"/>
  <c r="E63" i="8"/>
  <c r="E64" i="8" s="1"/>
  <c r="E67" i="8"/>
  <c r="G65" i="8"/>
  <c r="G67" i="8" s="1"/>
  <c r="G68" i="8" s="1"/>
  <c r="G69" i="8" s="1"/>
  <c r="E70" i="8"/>
  <c r="G70" i="8" l="1"/>
  <c r="G72" i="8" s="1"/>
  <c r="G73" i="8" s="1"/>
  <c r="G74" i="8" s="1"/>
  <c r="E72" i="8"/>
  <c r="E66" i="8"/>
  <c r="G66" i="8" s="1"/>
  <c r="E68" i="8"/>
  <c r="E69" i="8" s="1"/>
  <c r="E73" i="8" l="1"/>
  <c r="E74" i="8" s="1"/>
  <c r="E71" i="8"/>
  <c r="G71" i="8" s="1"/>
  <c r="G36" i="8" s="1"/>
  <c r="G39" i="8" s="1"/>
  <c r="G43" i="8" s="1"/>
</calcChain>
</file>

<file path=xl/sharedStrings.xml><?xml version="1.0" encoding="utf-8"?>
<sst xmlns="http://schemas.openxmlformats.org/spreadsheetml/2006/main" count="5273" uniqueCount="2047">
  <si>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</si>
  <si>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</si>
  <si>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</si>
  <si>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</si>
  <si>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</si>
  <si>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</si>
  <si>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</si>
  <si>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</si>
  <si>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</si>
  <si>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</si>
  <si>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</si>
  <si>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</si>
  <si>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</si>
  <si>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</si>
  <si>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</si>
  <si>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</si>
  <si>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</si>
  <si>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</si>
  <si>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</si>
  <si>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</si>
  <si>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</si>
  <si>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</si>
  <si>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</si>
  <si>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</si>
  <si>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</si>
  <si>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</si>
  <si>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</si>
  <si>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</si>
  <si>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</si>
  <si>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</si>
  <si>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</si>
  <si>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</si>
  <si>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</si>
  <si>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</si>
  <si>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</si>
  <si>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</si>
  <si>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</si>
  <si>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</si>
  <si>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</si>
  <si>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</si>
  <si>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</si>
  <si>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</si>
  <si>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</si>
  <si>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</si>
  <si>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</si>
  <si>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</si>
  <si>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</si>
  <si>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</si>
  <si>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</si>
  <si>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</si>
  <si>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</si>
  <si>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</si>
  <si>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</si>
  <si>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</si>
  <si>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</si>
  <si>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</si>
  <si>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</si>
  <si>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</si>
  <si>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</si>
  <si>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</si>
  <si>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</si>
  <si>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</si>
  <si>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</si>
  <si>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</si>
  <si>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</si>
  <si>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</si>
  <si>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</si>
  <si>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</si>
  <si>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</si>
  <si>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</si>
  <si>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</si>
  <si>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</si>
  <si>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</si>
  <si>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</si>
  <si>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</si>
  <si>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</si>
  <si>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</si>
  <si>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</si>
  <si>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</si>
  <si>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</si>
  <si>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</si>
  <si>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</si>
  <si>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</si>
  <si>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</si>
  <si>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</si>
  <si>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</si>
  <si>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</si>
  <si>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</si>
  <si>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</si>
  <si>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</si>
  <si>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</si>
  <si>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</si>
  <si>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</si>
  <si>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</si>
  <si>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</si>
  <si>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</si>
  <si>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</si>
  <si>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</si>
  <si>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</si>
  <si>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</si>
  <si>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</si>
  <si>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</si>
  <si>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</si>
  <si>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</si>
  <si>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</si>
  <si>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</si>
  <si>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</si>
  <si>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</si>
  <si>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</si>
  <si>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</si>
  <si>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</si>
  <si>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</si>
  <si>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</si>
  <si>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</si>
  <si>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</si>
  <si>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</si>
  <si>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</si>
  <si>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</si>
  <si>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</si>
  <si>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</si>
  <si>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</si>
  <si>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</si>
  <si>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</si>
  <si>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</si>
  <si>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</si>
  <si>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</si>
  <si>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</si>
  <si>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</si>
  <si>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</si>
  <si>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</si>
  <si>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</si>
  <si>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</si>
  <si>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</si>
  <si>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68% (17/25)</t>
  </si>
  <si>
    <t>pct_access_500m_pt.jpg</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</si>
  <si>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</si>
  <si>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</si>
  <si>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</si>
  <si>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</si>
  <si>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</si>
  <si>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</si>
  <si>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</si>
  <si>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</si>
  <si>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</si>
  <si>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</si>
  <si>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</si>
  <si>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</si>
  <si>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</si>
  <si>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</si>
  <si>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</si>
  <si>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</si>
  <si>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</si>
  <si>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</si>
  <si>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</si>
  <si>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</si>
  <si>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</si>
  <si>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</si>
  <si>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</si>
  <si>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</si>
  <si>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</si>
  <si>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</si>
  <si>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</si>
  <si>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</si>
  <si>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</si>
  <si>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</si>
  <si>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</si>
  <si>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</si>
  <si>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</si>
  <si>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</si>
  <si>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</si>
  <si>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</si>
  <si>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</si>
  <si>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</si>
  <si>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</si>
  <si>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</si>
  <si>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Specific standard or aim</t>
  </si>
  <si>
    <t>Consistent with health evidence</t>
  </si>
  <si>
    <t>Employment distribution requirements</t>
  </si>
  <si>
    <t>Melbourne</t>
  </si>
  <si>
    <t>city_text</t>
  </si>
  <si>
    <t>Bangkok</t>
  </si>
  <si>
    <t>Mexico City</t>
  </si>
  <si>
    <t>series_intro</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</si>
  <si>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</si>
  <si>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</si>
  <si>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</si>
  <si>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</si>
  <si>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</si>
  <si>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</si>
  <si>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</si>
  <si>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</si>
  <si>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</si>
  <si>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</si>
  <si>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</si>
  <si>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</si>
  <si>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</si>
  <si>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</si>
  <si>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</si>
  <si>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</si>
  <si>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</si>
  <si>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</si>
  <si>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</si>
  <si>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</si>
  <si>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</si>
  <si>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</si>
  <si>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</si>
  <si>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</si>
  <si>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</si>
  <si>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</si>
  <si>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</si>
  <si>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</si>
  <si>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</si>
  <si>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</si>
  <si>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</si>
  <si>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</si>
  <si>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</si>
  <si>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</si>
  <si>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Policy quality rating for specific, measurable policies aligned with consensus evidence on healthy cities</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</si>
  <si>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</si>
  <si>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</si>
  <si>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</si>
  <si>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</si>
  <si>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</si>
  <si>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</si>
  <si>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</si>
  <si>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</si>
  <si>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</si>
  <si>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</si>
  <si>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</si>
  <si>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</si>
  <si>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</si>
  <si>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</si>
  <si>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</si>
  <si>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</si>
  <si>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</si>
  <si>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</si>
  <si>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</si>
  <si>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</si>
  <si>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</si>
  <si>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</si>
  <si>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</si>
  <si>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</si>
  <si>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</si>
  <si>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</si>
  <si>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</si>
  <si>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</si>
  <si>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</si>
  <si>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</si>
  <si>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</si>
  <si>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Specifik standard eller mål</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</si>
  <si>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</si>
  <si>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</si>
  <si>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</si>
  <si>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</si>
  <si>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</si>
  <si>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</si>
  <si>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</si>
  <si>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</si>
  <si>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</si>
  <si>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</si>
  <si>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</si>
  <si>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</si>
  <si>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</si>
  <si>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</si>
  <si>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</si>
  <si>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</si>
  <si>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</si>
  <si>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</si>
  <si>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</si>
  <si>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</si>
  <si>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</si>
  <si>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</si>
  <si>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</si>
  <si>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</si>
  <si>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</si>
  <si>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</si>
  <si>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</si>
  <si>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</si>
  <si>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</si>
  <si>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</si>
  <si>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</si>
  <si>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</si>
  <si>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</si>
  <si>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</si>
  <si>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</si>
  <si>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</si>
  <si>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</si>
  <si>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</si>
  <si>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</si>
  <si>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</si>
  <si>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</si>
  <si>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</si>
  <si>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</si>
  <si>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</si>
  <si>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</si>
  <si>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</si>
  <si>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</si>
  <si>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</si>
  <si>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</si>
  <si>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</si>
  <si>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</si>
  <si>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</si>
  <si>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</si>
  <si>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</si>
  <si>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</si>
  <si>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</si>
  <si>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</si>
  <si>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</si>
  <si>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</si>
  <si>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</si>
  <si>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</si>
  <si>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</si>
  <si>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</si>
  <si>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</si>
  <si>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</si>
  <si>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</si>
  <si>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</si>
  <si>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</si>
  <si>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</si>
  <si>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</si>
  <si>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</si>
  <si>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</si>
  <si>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</si>
  <si>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</si>
  <si>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</si>
  <si>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</si>
  <si>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</si>
  <si>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</si>
  <si>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</si>
  <si>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</si>
  <si>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</si>
  <si>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</si>
  <si>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具體標準或目標</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</si>
  <si>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</si>
  <si>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</si>
  <si>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</si>
  <si>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</si>
  <si>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</si>
  <si>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</si>
  <si>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Ciudad de México</t>
  </si>
  <si>
    <t>title_series_line1</t>
  </si>
  <si>
    <t>title_series_line2</t>
  </si>
  <si>
    <t>language</t>
  </si>
  <si>
    <t>Dansk</t>
  </si>
  <si>
    <t>Português - Brasil</t>
  </si>
  <si>
    <t>Português - Portugal</t>
  </si>
  <si>
    <t>ภาษาไทย</t>
  </si>
  <si>
    <t>São Paulo</t>
  </si>
  <si>
    <t>Lisboa</t>
  </si>
  <si>
    <t>香港</t>
  </si>
  <si>
    <t>Hà Nội</t>
  </si>
  <si>
    <t>Chợ thực phẩm</t>
  </si>
  <si>
    <t>Cửa hàng tiện lợi</t>
  </si>
  <si>
    <t>Bất kỳ không gian mở công cộng nào</t>
  </si>
  <si>
    <t>Không gian mở công cộng rộng lớn</t>
  </si>
  <si>
    <t>Thấp</t>
  </si>
  <si>
    <t>Trung bình</t>
  </si>
  <si>
    <t>Cao</t>
  </si>
  <si>
    <t>Chính sách được xác định</t>
  </si>
  <si>
    <t>Tiêu chuẩn hoặc mục tiêu cụ thể</t>
  </si>
  <si>
    <t>Mục tiêu có thể đo lường được</t>
  </si>
  <si>
    <t>Cung cấp cơ sở hạ tầng cho người đi bộ</t>
  </si>
  <si>
    <t>உலகளாவிய ஆரோக்கியமான மற்றும் நிலையான நகர-குறிகாட்டிகள் ஒத்துழைப்பு</t>
  </si>
  <si>
    <t>சென்னை</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</si>
  <si>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</si>
  <si>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</si>
  <si>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</si>
  <si>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</si>
  <si>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</si>
  <si>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</si>
  <si>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</si>
  <si>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</si>
  <si>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</si>
  <si>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</si>
  <si>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</si>
  <si>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</si>
  <si>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</si>
  <si>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குறிப்பிட்ட தரநிலை அல்லது நோக்கம்</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</si>
  <si>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</si>
  <si>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</si>
  <si>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</si>
  <si>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</si>
  <si>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</si>
  <si>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</si>
  <si>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</si>
  <si>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</si>
  <si>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</si>
  <si>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</si>
  <si>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</si>
  <si>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València</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</si>
  <si>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</si>
  <si>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</si>
  <si>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</si>
  <si>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</si>
  <si>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</si>
  <si>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</si>
  <si>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</si>
  <si>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</si>
  <si>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</si>
  <si>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</si>
  <si>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</si>
  <si>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</si>
  <si>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</si>
  <si>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</si>
  <si>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</si>
  <si>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</si>
  <si>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Köln</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</si>
  <si>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</si>
  <si>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</si>
  <si>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</si>
  <si>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</si>
  <si>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</si>
  <si>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</si>
  <si>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</si>
  <si>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</si>
  <si>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</si>
  <si>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</si>
  <si>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</si>
  <si>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</si>
  <si>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Norma u objetivo específico</t>
  </si>
  <si>
    <t>Requisitos de densidad de viviendas</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</si>
  <si>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</si>
  <si>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</si>
  <si>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</si>
  <si>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</si>
  <si>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</si>
  <si>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{city} நடைப்பயணக் கொள்கை</t>
  </si>
  <si>
    <t>{city} பொது போக்குவரத்து கொள்கை</t>
  </si>
  <si>
    <t>{city} பொது திறந்த வெளி கொள்கை</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</si>
  <si>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</si>
  <si>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</si>
  <si>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</si>
  <si>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</si>
  <si>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</si>
  <si>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</si>
  <si>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</si>
  <si>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</si>
  <si>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</si>
  <si>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Gent</t>
  </si>
  <si>
    <t>pr. km²</t>
  </si>
  <si>
    <t>Bericht über gesunde und nachhaltige Stadtindikatoren:</t>
  </si>
  <si>
    <t>Lebensmittelmarkt</t>
  </si>
  <si>
    <t>Großer öffentlicher Freiraum</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</si>
  <si>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</si>
  <si>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</si>
  <si>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</si>
  <si>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</si>
  <si>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</si>
  <si>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</si>
  <si>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</si>
  <si>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</si>
  <si>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</si>
  <si>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Spezifische gesundheitsorientierte Maßnahmen in der städtischen Verkehrspolitik</t>
  </si>
  <si>
    <t>Richtlinie identifiziert</t>
  </si>
  <si>
    <t>Spezifische Norm oder Zielsetzung</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</si>
  <si>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</si>
  <si>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</si>
  <si>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</si>
  <si>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</si>
  <si>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</si>
  <si>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</si>
  <si>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</si>
  <si>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Informe de Indicadores de Ciudades Saludables y Sostenibles:</t>
  </si>
  <si>
    <t>Comparaciones con 25 ciudades a nivel internacional</t>
  </si>
  <si>
    <t>por km²</t>
  </si>
  <si>
    <t>Relatório de Indicadores urbanos saudáveis e sustentáveis:</t>
  </si>
  <si>
    <t>Densidade populacional do bairro</t>
  </si>
  <si>
    <t>Comparações com 25 cidades a nível internacional</t>
  </si>
  <si>
    <t>% da população com acesso aos transportes públicos</t>
  </si>
  <si>
    <t>Presença política em {city}</t>
  </si>
  <si>
    <t>Qualidade de política em {city}</t>
  </si>
  <si>
    <t>Política de transportes públicos em {city}</t>
  </si>
  <si>
    <t>นโยบายความสามารถในการเดินใน {city}</t>
  </si>
  <si>
    <t>นโยบายพื้นที่เปิดโล่งสาธารณะใน {city}</t>
  </si>
  <si>
    <t>每平方公里</t>
  </si>
  <si>
    <t>鄰里人口密度</t>
  </si>
  <si>
    <t>ஒரு கி.மீ²</t>
  </si>
  <si>
    <t>சுற்றுப்புற மக்கள் தொகை அடர்த்தி</t>
  </si>
  <si>
    <t>trên mỗi km²</t>
  </si>
  <si>
    <t>% de població amb accés al transport públic</t>
  </si>
  <si>
    <t>Presència de polítiques a {city}</t>
  </si>
  <si>
    <t>Qualitat de la política a {city}</t>
  </si>
  <si>
    <t>Nederlands</t>
  </si>
  <si>
    <t>Čeština</t>
  </si>
  <si>
    <t>Specifický standard nebo cíl</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</si>
  <si>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</si>
  <si>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</si>
  <si>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</si>
  <si>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</si>
  <si>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</si>
  <si>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</si>
  <si>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</si>
  <si>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</si>
  <si>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</si>
  <si>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</si>
  <si>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</si>
  <si>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Specifieke norm of doel</t>
  </si>
  <si>
    <t>Meetbaar doel</t>
  </si>
  <si>
    <t>Parkeerbeperkingen om autogebruik te ontmoedigen</t>
  </si>
  <si>
    <t>Beleidsaanwezigheid in {city}</t>
  </si>
  <si>
    <t>Beleidskwaliteit in {city}</t>
  </si>
  <si>
    <t>Openbaar vervoersbeleid in {city}</t>
  </si>
  <si>
    <t>Política de caminabilidad en {city}</t>
  </si>
  <si>
    <t>Política de transporte público en {city}</t>
  </si>
  <si>
    <t>Política de espacios públicos abiertos en {city}</t>
  </si>
  <si>
    <t>Presencia de políticas en {city}</t>
  </si>
  <si>
    <t>Calidad de la política en {city}</t>
  </si>
  <si>
    <t>{city} இல் கொள்கை இருப்பு</t>
  </si>
  <si>
    <t>{city} கொள்கைதரம்</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</si>
  <si>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</si>
  <si>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</si>
  <si>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</si>
  <si>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</si>
  <si>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</si>
  <si>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</si>
  <si>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</si>
  <si>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</si>
  <si>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</si>
  <si>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</si>
  <si>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</si>
  <si>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</si>
  <si>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</si>
  <si>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</si>
  <si>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</si>
  <si>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</si>
  <si>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</si>
  <si>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</si>
  <si>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</si>
  <si>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</si>
  <si>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</si>
  <si>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</si>
  <si>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</si>
  <si>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</si>
  <si>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</si>
  <si>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</si>
  <si>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</si>
  <si>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</si>
  <si>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</si>
  <si>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</si>
  <si>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</si>
  <si>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</si>
  <si>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</si>
  <si>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</si>
  <si>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</si>
  <si>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</si>
  <si>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</si>
  <si>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</si>
  <si>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</si>
  <si>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</si>
  <si>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</si>
  <si>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</si>
  <si>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</si>
  <si>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</si>
  <si>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</si>
  <si>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</si>
  <si>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</si>
  <si>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</si>
  <si>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</si>
  <si>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</si>
  <si>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</si>
  <si>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</si>
  <si>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</si>
  <si>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</si>
  <si>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</si>
  <si>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(below) Percentage of population with access to amenities within 500 metres (m) in {city}, {country}.</t>
  </si>
  <si>
    <t>Walkability in {city}</t>
  </si>
  <si>
    <t>Median score for 25 cities internationally</t>
  </si>
  <si>
    <t>Spanish - Spain</t>
  </si>
  <si>
    <t>Spanish - Mexico</t>
  </si>
  <si>
    <t>China</t>
  </si>
  <si>
    <t>fonts/dejavu-fonts-ttf-2.37/ttf/DejaVuSansCondensed.ttf</t>
  </si>
  <si>
    <t>Urban design and transport policies supporting health and sustainability</t>
  </si>
  <si>
    <t>Requirements for public transport access to employment and services</t>
  </si>
  <si>
    <t>Mean 1000 m neighbourhood population per km²</t>
  </si>
  <si>
    <t>Mean 1000 m neighbourhood street intersections per km²</t>
  </si>
  <si>
    <t>mask_hero_2</t>
  </si>
  <si>
    <t>walkability_above_median_pct</t>
  </si>
  <si>
    <t>optimal_range - Mean 1000 m neighbourhood population per km²</t>
  </si>
  <si>
    <t>optimal_range - Mean 1000 m neighbourhood street intersections per km²</t>
  </si>
  <si>
    <t>(a sota) Percentatge de població amb accés a serveis a menys de 500 metres (m) a {city}, {country}.</t>
  </si>
  <si>
    <t>Caminabilitat a {city}</t>
  </si>
  <si>
    <t>Resum</t>
  </si>
  <si>
    <t>總結</t>
  </si>
  <si>
    <t>Samenvatting</t>
  </si>
  <si>
    <t>Zusammenfassung</t>
  </si>
  <si>
    <t>Requisitos para el acceso del transporte público al empleo y a los servicios</t>
  </si>
  <si>
    <t>Mediana de las 25 ciudades a nivel internacional</t>
  </si>
  <si>
    <t>Caminabilidad en {city}</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</si>
  <si>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</si>
  <si>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</si>
  <si>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</si>
  <si>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</si>
  <si>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</si>
  <si>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</si>
  <si>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</si>
  <si>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</si>
  <si>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 dân số được tiếp cận với phương tiện giao thông công cộng</t>
  </si>
  <si>
    <t>Điểm trung bình của 25 thành phố quốc tế</t>
  </si>
  <si>
    <t>Chất lượng chính sách tại {city}</t>
  </si>
  <si>
    <t>Chính sách giao thông công cộng tại {city}</t>
  </si>
  <si>
    <t>Tóm tắt</t>
  </si>
  <si>
    <t>Aotearoa</t>
  </si>
  <si>
    <t xml:space="preserve">% de población a 500m, o menos, de espacios públicos
abierto de 1.5 hectáreas o más </t>
  </si>
  <si>
    <t>Iti</t>
  </si>
  <si>
    <t>Tiketike</t>
  </si>
  <si>
    <t>ia km²</t>
  </si>
  <si>
    <t>Paerewa tauwhāiti, whāinga rānei</t>
  </si>
  <si>
    <t>Whakarāpopototanga</t>
  </si>
  <si>
    <t>(unten) Prozentsatz der Bevölkerung mit Zugang zu Annehmlichkeiten innerhalb von 500 Metern (m) in {city}, {country}.</t>
  </si>
  <si>
    <t>c2c2c2</t>
  </si>
  <si>
    <t>Healthy and Sustainable City Indicators Report</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</si>
  <si>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</si>
  <si>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</si>
  <si>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</si>
  <si>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</si>
  <si>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</si>
  <si>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</si>
  <si>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</si>
  <si>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</si>
  <si>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</si>
  <si>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</si>
  <si>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</si>
  <si>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Densidad de población</t>
  </si>
  <si>
    <t>Densidade populacional</t>
  </si>
  <si>
    <t>மக்கள் தொகை அடர்த்தி</t>
  </si>
  <si>
    <t>Street connectivity</t>
  </si>
  <si>
    <t>Public transport access</t>
  </si>
  <si>
    <t>Öffentliche Verkehrsmittel</t>
  </si>
  <si>
    <t>Public open space access</t>
  </si>
  <si>
    <t>Adgang til offentlig transport</t>
  </si>
  <si>
    <t>Accés al transport públic</t>
  </si>
  <si>
    <t>Densidad de intersección de calles</t>
  </si>
  <si>
    <t>Acceso a transporte público</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</si>
  <si>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</si>
  <si>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</si>
  <si>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</si>
  <si>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</si>
  <si>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</si>
  <si>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</si>
  <si>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</si>
  <si>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</si>
  <si>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</si>
  <si>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</si>
  <si>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</si>
  <si>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</si>
  <si>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</si>
  <si>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</si>
  <si>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</si>
  <si>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</si>
  <si>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</si>
  <si>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</si>
  <si>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</si>
  <si>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</si>
  <si>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</si>
  <si>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</si>
  <si>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</si>
  <si>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</si>
  <si>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</si>
  <si>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</si>
  <si>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</si>
  <si>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El informe completo que incluye datos, métodos y limitaciones se ha publicado en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</si>
  <si>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</si>
  <si>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</si>
  <si>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</si>
  <si>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</si>
  <si>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</si>
  <si>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</si>
  <si>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</si>
  <si>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</si>
  <si>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</si>
  <si>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</si>
  <si>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</si>
  <si>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ข้อมูลประชากร</t>
  </si>
  <si>
    <t>ระดับสี</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</si>
  <si>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</si>
  <si>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</si>
  <si>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</si>
  <si>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</si>
  <si>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</si>
  <si>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</si>
  <si>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</si>
  <si>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</si>
  <si>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</si>
  <si>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</si>
  <si>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</si>
  <si>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</si>
  <si>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</si>
  <si>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</si>
  <si>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</si>
  <si>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</si>
  <si>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Español de España</t>
  </si>
  <si>
    <t>Español de México</t>
  </si>
  <si>
    <t>Informe d'indicadors sobre ciutats saludables i sostenibles:</t>
  </si>
  <si>
    <t>Comparacions entre 25 ciutats a nivell internacional</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</si>
  <si>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</si>
  <si>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</si>
  <si>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</si>
  <si>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</si>
  <si>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</si>
  <si>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</si>
  <si>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</si>
  <si>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</si>
  <si>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</si>
  <si>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</si>
  <si>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</si>
  <si>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</si>
  <si>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</si>
  <si>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</si>
  <si>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</si>
  <si>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</si>
  <si>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</si>
  <si>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</si>
  <si>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</si>
  <si>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</si>
  <si>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</si>
  <si>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</si>
  <si>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Informe de Indicadores de ciudades saludables y sostenibles:</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</si>
  <si>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</si>
  <si>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</si>
  <si>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</si>
  <si>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</si>
  <si>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</si>
  <si>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</si>
  <si>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</si>
  <si>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</si>
  <si>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(abajo) Porcentaje de población con acceso a servicios en menos de 500 metros (m) en {city}, {country}.</t>
  </si>
  <si>
    <t>Políticas de diseño urbano y de transporte que promueven la salud y la sostenibilidad</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</si>
  <si>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</si>
  <si>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</si>
  <si>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</si>
  <si>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</si>
  <si>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</si>
  <si>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</si>
  <si>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</si>
  <si>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</si>
  <si>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</si>
  <si>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La disponibilidad y la calidad de las políticas urbanas y de transporte que promueven la salud y la sostenibilidad en Vic están por encima de la media en comparación con otras ciudades. Sin embargo, Vic no parece tener acciones específicas centradas en la salud en sus políticas de transporte, ni tampoco en los requisitos para la evaluación del impacto en la salud. En relación a las 25 ciudades de este estudio internacional, alrededor de la mitad de los barrios de Vic son muy caminables, aunque este patrón se concentra en el centro de la ciudad. En cuanto a los umbrales para alcanzar los objetivos de la OMS para aumentar la actividad física, sólo el 24% de los residentes de Vic viven en barrios que cumplen los umbrales mínimos de densidad de población, y el 56% cumplen los umbrales de conectividad de las calles. Casi el 60% de los residentes tiene acceso a paradas de transporte público con 500m, aunque no se cuenta con datos sobre la frecuencia de los servicios. Del mismo modo, la gran mayoría de los residentes tienen acceso a un espacio público abierto a menos de 500 m, y tres cuartas partes de los residentes tienen acceso a un espacio abierto público de grandes dimensiones. El acceso a espacios abiertos públicos más grandes presenta diferencias territoriales, siendo los barrios del sur de Vic los que se encuentran menos servidos. La proporción de la población con acceso al transporte público a menos de 500m en Vic es inferior a la del resto de ciudades estudiadas; y la proporción con el acceso a cualquier espacio público abierto y tiendas de barrio se encuentran cerca de la media.</t>
  </si>
  <si>
    <t>City</t>
  </si>
  <si>
    <t>Hero image 1</t>
  </si>
  <si>
    <t>Hero image 2</t>
  </si>
  <si>
    <t>Executive summary</t>
  </si>
  <si>
    <t>Translation checked</t>
  </si>
  <si>
    <t>Notes</t>
  </si>
  <si>
    <t>English (default)</t>
  </si>
  <si>
    <t xml:space="preserve">Māori </t>
  </si>
  <si>
    <t>Yes</t>
  </si>
  <si>
    <t>-</t>
  </si>
  <si>
    <t>Auto</t>
  </si>
  <si>
    <t>Would French translation be appropriate?</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</si>
  <si>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</si>
  <si>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</si>
  <si>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</si>
  <si>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</si>
  <si>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</si>
  <si>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</si>
  <si>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เปรียบเทียบ 25 เมืองในระดับสากล</t>
  </si>
  <si>
    <t>กรุงเทพมหานคร</t>
  </si>
  <si>
    <t>ประเทศไทย</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</si>
  <si>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</si>
  <si>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</si>
  <si>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</si>
  <si>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</si>
  <si>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</si>
  <si>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</si>
  <si>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</si>
  <si>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</si>
  <si>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</si>
  <si>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</si>
  <si>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</si>
  <si>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</si>
  <si>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</si>
  <si>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</si>
  <si>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</si>
  <si>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</si>
  <si>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</si>
  <si>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</si>
  <si>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</si>
  <si>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</si>
  <si>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</si>
  <si>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</si>
  <si>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</si>
  <si>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รายงานฉบับสมบูรณ์รวมถึงข้อมูล วิธีการ และข้อจำกัดในการเผยแพร่</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</si>
  <si>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</si>
  <si>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</si>
  <si>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</si>
  <si>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</si>
  <si>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</si>
  <si>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Kornsupha Nitvimol</t>
  </si>
  <si>
    <t>Tamara Bozovic, Erica Hinckson &amp; Suzanne Mavoa</t>
  </si>
  <si>
    <t>Sien Benoit, Ilse De Bourdeaudhuij, Maite Dewinter, Delfien Van Dyck, Nico Van de Weghe &amp; Frank Witlox</t>
  </si>
  <si>
    <t>Claire Cleland, Sara Ferguson &amp; Ruth Hunter</t>
  </si>
  <si>
    <t>Deepti Adlakha &amp; Felix John</t>
  </si>
  <si>
    <t>Eugen Resendiz Bontrud &amp; Deborah Salvo</t>
  </si>
  <si>
    <t>Eugen Resendiz Bontrud</t>
  </si>
  <si>
    <t>Felix John</t>
  </si>
  <si>
    <t>Qualificació de la qualitat de les polítiques específiques i mesurables alineades amb l'evidència sobre ciutats saludables</t>
  </si>
  <si>
    <t>Requisits per a la planificació urbana</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</si>
  <si>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</si>
  <si>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</si>
  <si>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</si>
  <si>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</si>
  <si>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Polítiques de caminabilitat a {city}</t>
  </si>
  <si>
    <t>Polítiques de transport públic a {city}</t>
  </si>
  <si>
    <t>Polítiques d'espais públics oberts a {city}</t>
  </si>
  <si>
    <t>Criteri o objectiu específic</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</si>
  <si>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</si>
  <si>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</si>
  <si>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</si>
  <si>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</si>
  <si>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</si>
  <si>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L'informe complet que inclou dades, mètodes i limitacions, s'ha publicat a</t>
  </si>
  <si>
    <t>Aquesta obra està sota a una llicència internacional Creative Commons-No Comercial 4.0.</t>
  </si>
  <si>
    <t>% de población a menos de 500m de transporte público cuya
frecuencia promedio entre semana es de 20 minutos o menos</t>
  </si>
  <si>
    <t xml:space="preserve">% de población a menos 500m de espacios públicos
abiertos de 1.5 hectáreas o más </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</si>
  <si>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</si>
  <si>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</si>
  <si>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</si>
  <si>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</si>
  <si>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</si>
  <si>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Políticas de caminabilidad en {city}</t>
  </si>
  <si>
    <t>Políticas de transporte público en {city}</t>
  </si>
  <si>
    <t>Criterio u objetivo específico</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</si>
  <si>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</si>
  <si>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</si>
  <si>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</si>
  <si>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</si>
  <si>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</si>
  <si>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</si>
  <si>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</si>
  <si>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</si>
  <si>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En general, la disponibilidad y la calidad de las políticas urbanas y de transporte que promueven la salud y la sostenibilidad en Barcelona están muy por encima de la media en comparación con otras muchas ciudades del estudio. Sin embargo, Barcelona no cuenta todavía con acciones específicamente enfocadas a la salud en políticas urbanas y de transporte metropolitanas, ni tampoco con los requisitos para la evaluación del impacto en la salud. En relación a las 25 ciudades de este estudio internacional, la mayoría de barrios de Barcelona son muy caminables. Por tanto, la mayoría de los barrios cumplen los umbrales de densidad de población y conectividad de las calles necesarias para la consecución de los objetivos de la OMS para aumentar la actividad física. Tres cuartas partes de los residentes tienen acceso a paradas de transporte público con servicios regulares y la mayoría de residentes tienen algún espacio público abierto a menos de 500m; sin embargo, menos de dos tercios tienen acceso a un espacio público de grandes dimensiones. En comparación con el resto de ciudades estudiadas, la proporción de población de Barcelona con acceso a menos de 500m a un mercado de alimentación, a una tienda de barrio y a un servicio de transporte público regular está muy por encima de la media. La proporción de población con acceso a un espacio público abierto de grandes dimensiones está por debajo de la media.</t>
  </si>
  <si>
    <t>La disponibilidad y calidad de las políticas urbanas y de transporte que promueven la salud y la sostenibilidad en Valencia están muy por encima de la media en comparación con otras ciudades estudiadas. En relación con las 25 ciudades de este estudio internacional, la mayoría de los barrios son caminables y cumplen con los umbrales de densidad de población y conectividad necesarios para alcanzar los objetivos de la OMS para aumentar la actividad física. La mayoría de los residentes tienen acceso a paradas de transporte público con servicio regular y a espacios públicos abiertos a menos de 500 m, pero sólo el 43% tiene acceso a un espacio público de grandes dimensiones. En comparación con otras ciudades estudiadas, la proporción de población que cuenta con acceso a menos de 500 metros a un mercado de alimentos, una tienda de barrio y a un servicio de transporte público regular está por encima de la media; y el acceso a cualquier espacio público abierto y a un espacio público abierto de grandes dimensiones está por debajo de la media.</t>
  </si>
  <si>
    <t>study_executive</t>
  </si>
  <si>
    <t>local_collaborators</t>
  </si>
  <si>
    <t>study_executive_names</t>
  </si>
  <si>
    <t>local_collaborators_names</t>
  </si>
  <si>
    <t>Study executive</t>
  </si>
  <si>
    <t>ผู้บริหารการศึกษา</t>
  </si>
  <si>
    <t>ஆய்வு நிர்வாகி</t>
  </si>
  <si>
    <t>Executivo de estudo</t>
  </si>
  <si>
    <t>Studienleitung</t>
  </si>
  <si>
    <t>Studie executive</t>
  </si>
  <si>
    <t>Vedoucí studie</t>
  </si>
  <si>
    <t>Chinese - Simplified</t>
  </si>
  <si>
    <t>研究主管</t>
  </si>
  <si>
    <t>translation_names</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</si>
  <si>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</si>
  <si>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</si>
  <si>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</si>
  <si>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</si>
  <si>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</si>
  <si>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</si>
  <si>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</si>
  <si>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</si>
  <si>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</si>
  <si>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</si>
  <si>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</si>
  <si>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</si>
  <si>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</si>
  <si>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</si>
  <si>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</si>
  <si>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</si>
  <si>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</si>
  <si>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</si>
  <si>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</si>
  <si>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</si>
  <si>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</si>
  <si>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</si>
  <si>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</si>
  <si>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</si>
  <si>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</si>
  <si>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</si>
  <si>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</si>
  <si>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</si>
  <si>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</si>
  <si>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</si>
  <si>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</si>
  <si>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Medio
 /6</t>
  </si>
  <si>
    <t>Alto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</si>
  <si>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</si>
  <si>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</si>
  <si>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</si>
  <si>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</si>
  <si>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</si>
  <si>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</si>
  <si>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</si>
  <si>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</si>
  <si>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</si>
  <si>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</si>
  <si>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</si>
  <si>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健康和可持續城市指標報告:</t>
  </si>
  <si>
    <t>與全球25個城市的比較</t>
  </si>
  <si>
    <t>与全球25个城市的比较</t>
  </si>
  <si>
    <t>全球健康與可持續城市 - 指標合作</t>
  </si>
  <si>
    <t>全球健康与可持续城市 – 指标合作</t>
  </si>
  <si>
    <t>中国</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</si>
  <si>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</si>
  <si>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</si>
  <si>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</si>
  <si>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</si>
  <si>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</si>
  <si>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</si>
  <si>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</si>
  <si>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</si>
  <si>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</si>
  <si>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</si>
  <si>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</si>
  <si>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500米範圍內面積1.5公頃或以上的公共開放空間的人口百分比</t>
  </si>
  <si>
    <t>500米范围內面积1.5公顷或以上的公共开放空间的人口百分比</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</si>
  <si>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</si>
  <si>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</si>
  <si>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</si>
  <si>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</si>
  <si>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</si>
  <si>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</si>
  <si>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</si>
  <si>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</si>
  <si>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</si>
  <si>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</si>
  <si>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</si>
  <si>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这项全球性的研究通过分析及比较各城市可步行性指标的中位数，从而提出针对各地规 划政策的建议。 以下图表分别显示香港在城市设计和运输系统的分布，并从中识别出可 以做出改善的领域，以打造一个健康和可持续发展的环境。</t>
  </si>
  <si>
    <t>香港的可步行性</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</si>
  <si>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</si>
  <si>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</si>
  <si>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</si>
  <si>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</si>
  <si>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</si>
  <si>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</si>
  <si>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</si>
  <si>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</si>
  <si>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</si>
  <si>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</si>
  <si>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</si>
  <si>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</si>
  <si>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</si>
  <si>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</si>
  <si>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</si>
  <si>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</si>
  <si>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</si>
  <si>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</si>
  <si>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香港 ：與可步行性相關的政策</t>
  </si>
  <si>
    <t>香港 ：与可步行相关的政策</t>
  </si>
  <si>
    <t>香港：公共交通運輸政策</t>
  </si>
  <si>
    <t>香港：公共交通运输政策</t>
  </si>
  <si>
    <t>香港：公共開放空間政策</t>
  </si>
  <si>
    <t>香港：公共开放空间政策</t>
  </si>
  <si>
    <t>具体标准或目标</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</si>
  <si>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</si>
  <si>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</si>
  <si>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</si>
  <si>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</si>
  <si>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</si>
  <si>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</si>
  <si>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</si>
  <si>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</si>
  <si>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</si>
  <si>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</si>
  <si>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</si>
  <si>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</si>
  <si>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</si>
  <si>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</si>
  <si>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</si>
  <si>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</si>
  <si>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</si>
  <si>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</si>
  <si>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</si>
  <si>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</si>
  <si>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</si>
  <si>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</si>
  <si>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</si>
  <si>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</si>
  <si>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</si>
  <si>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</si>
  <si>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</si>
  <si>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</si>
  <si>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</si>
  <si>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</si>
  <si>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</si>
  <si>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</si>
  <si>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</si>
  <si>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研究報告全文刊載於</t>
  </si>
  <si>
    <t>研究报告全文刊载于</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</si>
  <si>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</si>
  <si>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</si>
  <si>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</si>
  <si>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</si>
  <si>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</si>
  <si>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</si>
  <si>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</si>
  <si>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</si>
  <si>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</si>
  <si>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</si>
  <si>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</si>
  <si>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</si>
  <si>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fonts/NotoSansCJKsc-VF.ttf</t>
  </si>
  <si>
    <t>noto_sans_sc</t>
  </si>
  <si>
    <t>https://github.com/googlefonts/noto-cjk/raw/main/Sans/Variable/TTF/NotoSansCJKsc-VF.ttf</t>
  </si>
  <si>
    <t>香港: 現有政策</t>
  </si>
  <si>
    <t>香港: 现有政策</t>
  </si>
  <si>
    <t>香港: 政策效能</t>
  </si>
  <si>
    <t>fonts/NotoSansCJKtc-VF.ttf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</si>
  <si>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</si>
  <si>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</si>
  <si>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</si>
  <si>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</si>
  <si>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นโยบายการขนส่งสาธารณะใน {city}</t>
  </si>
  <si>
    <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</si>
  <si>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</si>
  <si>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</si>
  <si>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</si>
  <si>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Caminhabilidade em Lisboa</t>
  </si>
  <si>
    <t>Classificação de qualidade da política para políticas específicas e mensuráveis alinhadas com evidências consensuais em cidades saudáveis</t>
  </si>
  <si>
    <t>Política de caminhabilidade em Lisboa</t>
  </si>
  <si>
    <t>Consistente com evidências em saúde</t>
  </si>
  <si>
    <t>Metas de participação em caminhada</t>
  </si>
  <si>
    <t>Tradução</t>
  </si>
  <si>
    <t>Jennifer D. Roberts &amp; Jacob Carson</t>
  </si>
  <si>
    <t>Javier Molina-García &amp; Ana Queralt</t>
  </si>
  <si>
    <t>Local collaborators ({city})</t>
  </si>
  <si>
    <t>Col·laboradors locals ({city})</t>
  </si>
  <si>
    <t>Místní spolupracovníci ({city})</t>
  </si>
  <si>
    <t>Lokale medewerkers ({city})</t>
  </si>
  <si>
    <t>Lokale Mitarbeiter ({city})</t>
  </si>
  <si>
    <t>Nga hoa mahi a rohe ({city})</t>
  </si>
  <si>
    <t>Colaboradores locales ({city})</t>
  </si>
  <si>
    <t>Colaboradores locais ({city})</t>
  </si>
  <si>
    <t>உள்ளூர் ஒத்துழைப்பாளர்கள் ({city})</t>
  </si>
  <si>
    <t>ผู้ทํางานร่วมกันในพื้นที่ ({city})</t>
  </si>
  <si>
    <t>Xavier Delclòs Alió, Joan Carles Martori, Javier Molina-García, Anna Puig-Ribera, Ana Queralt &amp; Guillem Vich Callejo</t>
  </si>
  <si>
    <t>Dirección del estudio</t>
  </si>
  <si>
    <t>Direcció de l’estudi</t>
  </si>
  <si>
    <t>Mediana para 25 cidades a nível internacional</t>
  </si>
  <si>
    <t>Österreich</t>
  </si>
  <si>
    <t>Schweiz</t>
  </si>
  <si>
    <t>Relatório de Indicadores de Cidades Saudáveis e Sustentáveis</t>
  </si>
  <si>
    <t>Comparações internacionais com 25 cidades</t>
  </si>
  <si>
    <t>Colaboração Global de Indicadores de Cidades Saudáveis e Sustentáveis</t>
  </si>
  <si>
    <t>Mercado de Alimentos</t>
  </si>
  <si>
    <t>Caminhabilidade nos bairros em relação às 25 cidades</t>
  </si>
  <si>
    <t>% da população com acesso ao transporte público</t>
  </si>
  <si>
    <t>% da população dentro de 500m de transportes públicos com 20 minutos ou melhor de frequência média durante a semana</t>
  </si>
  <si>
    <t xml:space="preserve">% da população dentro de 500m de espaços públicos abertos em áreas de 1,5 hectares ou maior </t>
  </si>
  <si>
    <t>Densidade de cruzamentos de ruas nos bairros</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</si>
  <si>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</si>
  <si>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</si>
  <si>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São Paulo, e identificam áreas que poderiam se beneficiar mais das intervenções para criar ambientes saudáveis e sustentáveis. </t>
  </si>
  <si>
    <t>(abaixo) Porcentagem da população com acesso a comodidades dentro de 500 metros (m) em São Paulo, Brasil.</t>
  </si>
  <si>
    <t>Caminhabilidade em São Paulo</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</si>
  <si>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</si>
  <si>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</si>
  <si>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Presença de políticas em São Paulo</t>
  </si>
  <si>
    <t>Políticas de desenho urbano e transporte que apoiam a saúde e sustentabilidade</t>
  </si>
  <si>
    <t>Qualidade das políticas em São Paulo</t>
  </si>
  <si>
    <t>Classificação de qualidade para políticas específicas e mensuráveis alinhadas com evidências de consenso sobre cidades saudáveis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</si>
  <si>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</si>
  <si>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</si>
  <si>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</si>
  <si>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</si>
  <si>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Políticas de caminhabilidade em São Paulo</t>
  </si>
  <si>
    <t>Políticas de transporte público em São Paulo</t>
  </si>
  <si>
    <t>Políticas de espaços públicos abertos em São Paulo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</si>
  <si>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</si>
  <si>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</si>
  <si>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</si>
  <si>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</si>
  <si>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</si>
  <si>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</si>
  <si>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</si>
  <si>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</si>
  <si>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</si>
  <si>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</si>
  <si>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</si>
  <si>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A disponibilidade e a qualidade das políticas urbanas e de transporte que apoiam a saúde e a sustentabilidade em São Paulo estão acima da média em comparação com outras cidades. São Paulo incorpora ações voltadas à saúde em sua política de transporte, mas esse foco está ausente em sua política urbana metropolitana. Também não possui requisitos para avaliação do impacto na saúde de intervenções urbanas e de transporte. Em algumas áreas de políticas, como caminhabilidade e transporte público, São Paulo carece de padrões e metas mensuráveis ​​. No entanto, a grande maioria dos bairros de São Paulo é altamente caminhável em relação às 25 cidades deste estudo internacional. Para atingir as metas da OMS de aumentar a atividade física, 99% dos moradores de São Paulo vivem em bairros que atendem aos limites de densidade e 70% vivem em bairros que atendem aos limites de conectividade das ruas. No entanto, notadamente alguns moradores de São Paulo podem viver em bairros que excedem os níveis de densidade e conectividade das ruas que incentivam a atividade física. Noventa e quatro por cento dos moradores vivem em bairros com acesso a paradas de transporte público com serviços regulares. Quase três quartos dos moradores têm acesso a algum espaço aberto público dentro de 500m, mas apenas 16% vivem a 500m de um espaço aberto público maior. A porcentagem da população de São Paulo com acesso a até 500m de um mercado de alimentos, lojas de conveniências ou qualquer espaço aberto público está um pouco abaixo da média em comparação com outras cidades estudadas, mas o acesso a grandes espaços abertos públicos está bem abaixo da média.</t>
  </si>
  <si>
    <t>Names</t>
  </si>
  <si>
    <t>Mediana para 25 cidades internacionais</t>
  </si>
  <si>
    <t>Image 1 description</t>
  </si>
  <si>
    <t>Image 2 description</t>
  </si>
  <si>
    <t>MASP Museum, Paulista Avenue, Sunday</t>
  </si>
  <si>
    <t>Hong Kong skyline as seen from the West Kowloon Cultural District</t>
  </si>
  <si>
    <t>Avenue of Stars with the Hong Kong skyline in the background</t>
  </si>
  <si>
    <t>Bike, scooter and pedestrians on Carrer de la Diputació at the intersection of Carrer d'Enric Granados, Barcelona</t>
  </si>
  <si>
    <t>© 2022 Xavier Delclòs-Alió</t>
  </si>
  <si>
    <t>Pedestrians and bikes on Carrer Astúries, Barcelona</t>
  </si>
  <si>
    <t>Dixon Hollow, Connswater Community Greenway, Belfast</t>
  </si>
  <si>
    <t>© 2018 Connswater Community Greenway</t>
  </si>
  <si>
    <t>Family cycle ride along the Connswater Community Greenway</t>
  </si>
  <si>
    <t>Pedestrians on Swanston St</t>
  </si>
  <si>
    <t>Brunswick neighbourhood</t>
  </si>
  <si>
    <t>Bus Rapid Transit "Metrobus", Mexico City, Mexico</t>
  </si>
  <si>
    <t>© 2022 Ivan Israel Cruz Flores (@ivan_cf__)</t>
  </si>
  <si>
    <t>© 2022 Eric A. Stone</t>
  </si>
  <si>
    <t>© 2019 Carl Higgs</t>
  </si>
  <si>
    <t>Hoan Kiem Lake, Hanoi, Viet Nam</t>
  </si>
  <si>
    <t>Pedestrians gather to watch a street performance on Trang Tien St, Hanoi Vietnam</t>
  </si>
  <si>
    <t>Tiketike
/19</t>
  </si>
  <si>
    <t>中
/6</t>
  </si>
  <si>
    <t>高
/19</t>
  </si>
  <si>
    <t>Média
/6</t>
  </si>
  <si>
    <t>Alta
/19</t>
  </si>
  <si>
    <t>Médio
/6</t>
  </si>
  <si>
    <t>ปานกลาง
/6</t>
  </si>
  <si>
    <t>สูง
/19</t>
  </si>
  <si>
    <t>நடு
/6</t>
  </si>
  <si>
    <t>உயர்
/19</t>
  </si>
  <si>
    <t>Cao
/19</t>
  </si>
  <si>
    <t>Rapport - indicatoren van een gezonde en duurzame stad</t>
  </si>
  <si>
    <t>Internationale vergelijkingen met 25 steden</t>
  </si>
  <si>
    <t>Wereldwijde samenwerking rond gezonde en duurzame stadsindicatoren</t>
  </si>
  <si>
    <t>Supermarkt</t>
  </si>
  <si>
    <t>Halte voor openbaar vervoer</t>
  </si>
  <si>
    <t>Bewegingsvriendelijkheid ("walkability") in vergelijking met 25 steden</t>
  </si>
  <si>
    <t>% van de bevolking met toegang tot het openbaar vervoer</t>
  </si>
  <si>
    <t xml:space="preserve">% van de bevolking binnen 500 meter van openbaar vervoer met gemiddelde frequentie elke 20 minuten (of meer) op weekdagen </t>
  </si>
  <si>
    <t xml:space="preserve">Beleid geïdentificeerd </t>
  </si>
  <si>
    <t>% van de bevolking met toegang tot XX binnen 500 meter</t>
  </si>
  <si>
    <t>dichtheid kruispunten in de buurt</t>
  </si>
  <si>
    <t>Mediaan voor 25 internationale steden</t>
  </si>
  <si>
    <t>(hieronder) Percentage van de bevolking met toegang tot voorzieningen binnen de 500 meter (m) in {city}, {country}.</t>
  </si>
  <si>
    <t xml:space="preserve">Bewegingsvriendelijkheid in {city} </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</si>
  <si>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</si>
  <si>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</si>
  <si>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</si>
  <si>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</si>
  <si>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</si>
  <si>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</si>
  <si>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</si>
  <si>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</si>
  <si>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</si>
  <si>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Beleid rond bewegingsvriendelijkheid in {city}</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</si>
  <si>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</si>
  <si>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</si>
  <si>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</si>
  <si>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</si>
  <si>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</si>
  <si>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</si>
  <si>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</si>
  <si>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</si>
  <si>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</si>
  <si>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</si>
  <si>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</si>
  <si>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</si>
  <si>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</si>
  <si>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 xml:space="preserve">Het volledige rapport met een beschrijving van de data, methodes en beperkingen is gepubliceerd in </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</si>
  <si>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</si>
  <si>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</si>
  <si>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</si>
  <si>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</si>
  <si>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</si>
  <si>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</si>
  <si>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</si>
  <si>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</si>
  <si>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</si>
  <si>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மொழிபெயர்ப்பு</t>
  </si>
  <si>
    <t>Dịch</t>
  </si>
  <si>
    <t xml:space="preserve">Tiếng Việt </t>
  </si>
  <si>
    <t>Báo cáo về các chỉ số thành phố lành mạnh và bền vững</t>
  </si>
  <si>
    <t>so sánh với 25 thành phố quốc tế</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</si>
  <si>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</si>
  <si>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</si>
  <si>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</si>
  <si>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</si>
  <si>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</si>
  <si>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 dân số trong phạm vi 500m từ giao thông công cộng
có tần suất trung bình 20 phút/chuyến trở lên vào ngày trong tuần</t>
  </si>
  <si>
    <t xml:space="preserve">% dân số trong phạm vi 500m từ không gian mở
công cộng có diện tích 1,5 ha trở lên </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</si>
  <si>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</si>
  <si>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</si>
  <si>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</si>
  <si>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</si>
  <si>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(dưới đây) Tỷ lệ dân số được tiếp cận các tiện nghi sống trong vòng phạm vi 500 mét (m) ở {city}, {country}.</t>
  </si>
  <si>
    <t xml:space="preserve">Khả năng đi bộ ở {city} </t>
  </si>
  <si>
    <t>Mật độ dân số</t>
  </si>
  <si>
    <t>Sự hiện diện của chính sách tại {city}</t>
  </si>
  <si>
    <t>Xếp hạng chất lượng chính sách cho các chính sách cụ thể, có thể đo lường được, phù hợp với bằng chứng đồng thuận về các thành phố lành mạnh</t>
  </si>
  <si>
    <t xml:space="preserve">Các yêu cầu quy hoạch đô thị </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</si>
  <si>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</si>
  <si>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</si>
  <si>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</si>
  <si>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</si>
  <si>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</si>
  <si>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</si>
  <si>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về khả năng đi bộ tại {city}</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</si>
  <si>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</si>
  <si>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</si>
  <si>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</si>
  <si>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</si>
  <si>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</si>
  <si>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</si>
  <si>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</si>
  <si>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</si>
  <si>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</si>
  <si>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</si>
  <si>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</si>
  <si>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</si>
  <si>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</si>
  <si>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</si>
  <si>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</si>
  <si>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</si>
  <si>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Groenevalleipark</t>
  </si>
  <si>
    <t>VisitReeks01</t>
  </si>
  <si>
    <t>© 2020 Jim Sallis</t>
  </si>
  <si>
    <t>© 2022 Carl Higgs</t>
  </si>
  <si>
    <t>Fed Hill Park</t>
  </si>
  <si>
    <t>Safe Signage Bike Lane Roland</t>
  </si>
  <si>
    <t>© 2022 Tuan Quoc Nguyen</t>
  </si>
  <si>
    <t>Báo cáo về các chỉ số thành phố lành mạnh và bền vững:</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</si>
  <si>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Hà Nội, đồng thời xác định các khu vực có thể được hưởng lợi nhiều nhất từ các biện pháp can thiệp nhằm tạo ra môi trường lành mạnh và bền vững.</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</si>
  <si>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</si>
  <si>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</si>
  <si>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</si>
  <si>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</si>
  <si>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không gian mở công cộng tại {city}</t>
  </si>
  <si>
    <t>Báo cáo đầy đủ bao gồm dữ liệu, các phương pháp và các hạn chế đã được công bố dưới tên:</t>
  </si>
  <si>
    <t>Nhóm điều hành nghiên cứu</t>
  </si>
  <si>
    <t>Cộng tác viên nghiên cứu tại địa phương ({city})</t>
  </si>
  <si>
    <t>Thanh Phuong Ho, Mark Stevenson &amp; Minh Hieu Trinh</t>
  </si>
  <si>
    <t>Chính sách về thiết kế đô thị và giao thông có ủng hộ vấn đề sức khỏe và tính bền vững</t>
  </si>
  <si>
    <t>Chao Phraya and Bangkok skyline</t>
  </si>
  <si>
    <t>Lumphini Park, Bangkok</t>
  </si>
  <si>
    <t>Pedestrian street</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</si>
  <si>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</si>
  <si>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Zpráva o indikátorech zdravého a udržitelného města:</t>
  </si>
  <si>
    <t>Mezinárodní srovnání 25 měst</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</si>
  <si>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</si>
  <si>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</si>
  <si>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</si>
  <si>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</si>
  <si>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</si>
  <si>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</si>
  <si>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</si>
  <si>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</si>
  <si>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</si>
  <si>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</si>
  <si>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</si>
  <si>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 obyvatel s dostupností zastávek veřejné dopravy</t>
  </si>
  <si>
    <t>% obyvatel ve vzdálenosti do 500 m od zastávky veřejné dopravy obsluhované v průměrném pracovním dni každých 20 minut nebo častěji.</t>
  </si>
  <si>
    <t>% obyvatel ve vzdálenosti 500 m od veřejného prostranství o velikosti minimálně 1,5 hektaru</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</si>
  <si>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</si>
  <si>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</si>
  <si>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</si>
  <si>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</si>
  <si>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</si>
  <si>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</si>
  <si>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</si>
  <si>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</si>
  <si>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</si>
  <si>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</si>
  <si>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</si>
  <si>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</si>
  <si>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</si>
  <si>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</si>
  <si>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</si>
  <si>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</si>
  <si>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</si>
  <si>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</si>
  <si>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</si>
  <si>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</si>
  <si>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</si>
  <si>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</si>
  <si>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</si>
  <si>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</si>
  <si>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</si>
  <si>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</si>
  <si>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</si>
  <si>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</si>
  <si>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</si>
  <si>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</si>
  <si>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</si>
  <si>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</si>
  <si>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</si>
  <si>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</si>
  <si>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</si>
  <si>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</si>
  <si>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</si>
  <si>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</si>
  <si>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</si>
  <si>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</si>
  <si>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Souhrnná zpráva včetně dat, metodiky a limit byla publikována jako</t>
  </si>
  <si>
    <t>Předklad:</t>
  </si>
  <si>
    <t>Souhrn</t>
  </si>
  <si>
    <t>V porovnání s ostatními městy je v Olomouci existence a kvalita urbánních a dopravních strategických dokumentů podporujících zdraví a udržitelnost jen těsně podprůměrná. Zdá se, že město Olomouc nemá ve svých urbánních a dopravních strategických dokumentech konkrétní opatření zaměřená na zdraví ani požadavky na hodnocení dopadů na zdraví. V mnoha oblastech navíc dokumenty postrádají konkrétní standardy a měřitelné cíle. Přesto má při srovnání 25 měst hodnocených v této studii většina čtvrtí v Olomouci dobré podmínky pro chůzi, s výjimkou vnějších příměstských oblastí. Pokud jde o mezní hodnoty pro dosažení cílů Světové zdravotnické organizace pro zvýšení pohybové aktivity, tak v Olomouci se nevyskytuje žádná lokalita, která by splňovala mezní hodnotu minimální hustoty zalidnění a 54,2 % obyvatel bydlí v prostředí, které dosahuje mezní hodnoty pro propojení ulic. Naprostá většina obyvatel (89 %) má zastávky veřejné dopravy v docházkové vzdálenosti do 500 m, nicméně údaje o frekvenci spojů nejsou pro Olomouc k dispozici. Podobně má naprostá většina obyvatel dostupné veřejné prostranství do 500 m, ale pouze 46 % má dostupné veřejné prostranství větší rozlohy. Ukázalo se navíc, že dostupnost většího veřejného prostranství není prostorově rovnoměrná. Podíl obyvatel Olomouce s přístupem ke všem sledovaným zařízením občanské vybavenosti je podobný jako v ostatních zkoumaných městech.</t>
  </si>
  <si>
    <t>Porovnání mediánových hodnot všech měst zahrnutých do této mezinárodní studie by mohlo poskytnout městské politice informace o potřebných změnách. Mapy znázorňují charakter i strukturu městského prostoru a dopravy v Olomouci a identifikují oblasti, které by mohly mít největší prospěch z intervencí zaměřených na vytvoření zdravého a udržitelného prostředí.</t>
  </si>
  <si>
    <t>(níže) Podíl obyvatel s docházkovou vzdáleností k občanské vybavenosti do 500 metrů (m) v Olomouci, {country}.</t>
  </si>
  <si>
    <t>Podmínky pro chůzi (walkability) v Olomouci</t>
  </si>
  <si>
    <t>Existence strategických dokumentů v Olomouci</t>
  </si>
  <si>
    <t>Kvalita strategických dokumentů v Olomouci</t>
  </si>
  <si>
    <t>Strategické dokumenty týkající se veřejné dopravy v Olomouci</t>
  </si>
  <si>
    <t>Strategické dokumenty týkající se veřejného prostranství v Olomouci</t>
  </si>
  <si>
    <t>Jan Dygrýn, Josef Mitáš</t>
  </si>
  <si>
    <t>Hausa</t>
  </si>
  <si>
    <t>Rahoton Manufofin Birni Lafiya da Dorewa:</t>
  </si>
  <si>
    <t>Kwatanta da birane 25 na duniya</t>
  </si>
  <si>
    <t>Haɗin gwiwar Ma'anonin Lafiya da Lafiyar Duniya &amp; Dorewar Birni</t>
  </si>
  <si>
    <t>Najeriya</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</si>
  <si>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</si>
  <si>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</si>
  <si>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</si>
  <si>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</si>
  <si>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</si>
  <si>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</si>
  <si>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</si>
  <si>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</si>
  <si>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</si>
  <si>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</si>
  <si>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</si>
  <si>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 yawan jama'a tare da samun damar zirga-zirgar jama'a</t>
  </si>
  <si>
    <t>% yawan jama'a tsakanin 500m na jigilar jama'a tare da mintuna 20 ko mafi kyawun mitar ranar mako</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</si>
  <si>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</si>
  <si>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</si>
  <si>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</si>
  <si>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</si>
  <si>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</si>
  <si>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</si>
  <si>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</si>
  <si>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</si>
  <si>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</si>
  <si>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</si>
  <si>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</si>
  <si>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</si>
  <si>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</si>
  <si>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</si>
  <si>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</si>
  <si>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</si>
  <si>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</si>
  <si>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</si>
  <si>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</si>
  <si>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</si>
  <si>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</si>
  <si>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Takamaiman ma'auni ko manufa</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</si>
  <si>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</si>
  <si>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</si>
  <si>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</si>
  <si>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</si>
  <si>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</si>
  <si>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</si>
  <si>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</si>
  <si>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</si>
  <si>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</si>
  <si>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</si>
  <si>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</si>
  <si>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</si>
  <si>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</si>
  <si>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</si>
  <si>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</si>
  <si>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</si>
  <si>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</si>
  <si>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</si>
  <si>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</si>
  <si>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An buga cikakken rahoto wanda ya haɗa da bayanai, hanyoyi da iyakancewa azaman</t>
  </si>
  <si>
    <t>Bayanan yawan jama'a</t>
  </si>
  <si>
    <t>Iyakokin birni</t>
  </si>
  <si>
    <t>Siffofin birni</t>
  </si>
  <si>
    <t>Ma'aunin launi</t>
  </si>
  <si>
    <t>Fassara</t>
  </si>
  <si>
    <t>ambato</t>
  </si>
  <si>
    <t>Takaitawa</t>
  </si>
  <si>
    <t>Samuwar da ingancin manufofin birane da sufuri da kuma ababen more rayuwa na unguwanni masu tallafawa kiwon lafiya da dorewa a Maiduguri an gano ba su da matsakaicin matsakaici idan aka kwatanta da sauran biranen. Duk da cewa Maiduguri tana da manufofin gurbatar iska da ke da alaƙa da amfani da ƙasa, amma ga alama ba ta da buƙatun tsare-tsare na birni waɗanda suka haɗa da wasu takamaiman ayyuka da suka shafi kiwon lafiya, da ƙayyadaddun ƙa'idodi da ma'auni don samar da unguwanni masu tafiya da daidaiton hanyar zirga-zirgar jama'a da sararin samaniya. Samar da bayanan sararin samaniya don Maiduguri ya iyakance kuma wannan na iya yin bayani a wani bangare na binciken mu da ke biyo baya. Dangane da garuruwa 25 da aka gudanar a wannan bincike na kasa da kasa, galibin unguwannin Maiduguri ba sa iya tafiya, kuma duk unguwannin da za a iya tafiya kamar an yi su ne ta hanyar manyan hanyoyin sadarwa na zamani. Dangane da matakan da aka gina don samar da ayyukan muhalli don cimma burin WHO na haɓaka motsa jiki, kashi 95.9% na mazauna Maiduguri suna zaune ne a unguwannin da suka cika bakin kofa, kodayake kashi 29% ne kawai ke zaune a unguwannin da suka cika maƙasudin haɗin kan titi. Na ƙarshe na iya nuna rashin bayanai akan hanyoyin da ba na yau da kullun ba. Musamman ma, da yawa daga cikin mazauna Maiduguri da alama suna zaune a unguwannin da suka zarce yawan yawan jama'a da ke ƙarfafa motsa jiki. Kashi 10% na mazauna yankin ne ke da damar shiga tashoshi na zirga-zirgar jama'a, tare da shaidar cewa an tsara hanyar shiga cikin manyan hanyoyin sadarwa. Mazauna ƙalilan ne ke samun damar buɗe sararin samaniya tsakanin mita 500, kuma kashi 0.5% ne kawai na mazauna yankin ke samun damar buɗe sararin samaniyar jama'a, wanda ya tattara a arewa maso gabashin birnin.</t>
  </si>
  <si>
    <t>Babban karatu</t>
  </si>
  <si>
    <t>Tafiya a cikin {city}</t>
  </si>
  <si>
    <t>Kasancewar siyasa a cikin {city}</t>
  </si>
  <si>
    <t>Ingantacciyar manufa a cikin {city}</t>
  </si>
  <si>
    <t>Manufar tafiya a cikin {city}</t>
  </si>
  <si>
    <t>Manufar safarar jama'a a {city}</t>
  </si>
  <si>
    <t>Manufar bude sararin samaniya a cikin {city}</t>
  </si>
  <si>
    <t>Abokan haɗin gwiwa na gida ({city})</t>
  </si>
  <si>
    <t>(a ƙasa) Kashi na yawan jama'a tare da damar samun abubuwan more rayuwa tsakanin mita 500 (m) a cikin {city}, {country}.</t>
  </si>
  <si>
    <t>Rapport om byindkatorer for sundhed og bæredygtighed</t>
  </si>
  <si>
    <t>Internationalt sammenliget med 25 byer</t>
  </si>
  <si>
    <t>Fødevarerbutikker</t>
  </si>
  <si>
    <t>Enhvert offentligt åbent rum</t>
  </si>
  <si>
    <t>Offentlig transport med regelmæssige afgange</t>
  </si>
  <si>
    <t>Offentlig transport med regelmæssige afgange (ikke evalueret)</t>
  </si>
  <si>
    <t>Walkability i nærområdet sammenlignet med de 25 byer</t>
  </si>
  <si>
    <t>Middel</t>
  </si>
  <si>
    <t>% af indbyggere med adgang til offentlig transport</t>
  </si>
  <si>
    <t>% af indbyggere med adgang til offentlig transport inden for 500 meter, hvor der på hverdage er afgang mindst hver 20. minut</t>
  </si>
  <si>
    <t>% af indbyggere med adgang til offentlige, åbne områder større end 1,5 hektar</t>
  </si>
  <si>
    <t>Formulerede poltikker</t>
  </si>
  <si>
    <t>Befolkningstætheden i nærområdet</t>
  </si>
  <si>
    <t>Tæthed af vejkryds i nærområdet</t>
  </si>
  <si>
    <t>Median værdi for de 25 internationale byer</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</si>
  <si>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Odense Kommune, og identificerer de områder, der kunne opnå størst fordel af interventioner for at skabe et mere sundt og bæredygtige bymiljø</t>
  </si>
  <si>
    <t>(nedenfor) Procentdel af indbyggere med adgang til faciliteter inden for 500 meter (m) i Odense, Danmark</t>
  </si>
  <si>
    <t>Walkability i Odense</t>
  </si>
  <si>
    <t>Befolkningstæthed</t>
  </si>
  <si>
    <t>Formulerede poltikker i Odense</t>
  </si>
  <si>
    <t>By- og transportpolitk, der understøtter sund og bæredygtig byudvikling</t>
  </si>
  <si>
    <t>Kvaliteten af politikker i Odense</t>
  </si>
  <si>
    <t>Betingelser for sund, bæredygtig byplanlægning</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</si>
  <si>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</si>
  <si>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</si>
  <si>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</si>
  <si>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</si>
  <si>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</si>
  <si>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</si>
  <si>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</si>
  <si>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Walkability politikker i Odense</t>
  </si>
  <si>
    <t>Politik for offentlig transport i Odense</t>
  </si>
  <si>
    <t>Politik for adgang til offentlig rum i Odense</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</si>
  <si>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</si>
  <si>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</si>
  <si>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</si>
  <si>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</si>
  <si>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</si>
  <si>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</si>
  <si>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</si>
  <si>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</si>
  <si>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</si>
  <si>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</si>
  <si>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</si>
  <si>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</si>
  <si>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</si>
  <si>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</si>
  <si>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</si>
  <si>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</si>
  <si>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</si>
  <si>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</si>
  <si>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Den komplete rapport med data, metoder og begrænsninger er blevet offentliggjort i</t>
  </si>
  <si>
    <t>Bygrænse</t>
  </si>
  <si>
    <t>Byfaciliteter</t>
  </si>
  <si>
    <t>Dette arbejde er licenseret i henhold til Creative Commons Attribution-NonCommercial 4.0 International License.</t>
  </si>
  <si>
    <t>Samlet set er de fysiske omgivelser og kvaliteten af by- og transportpolitikken, der understøtter sundhed og bæredygtighed i Odense, et godt stykke over gennemsnittet sammenlignet med de andre undersøgte byer. Odense har dog ikke opstillet krav om vurdering af sundhedseffekter i forbindelse med byens arealanvendelse og transportsystemer. For mange af politikkerne for by- og trafikplanlægningen mangler der ligeledes formulerede målbare målsætninger med planlægningen. I forhold til de 25 byer i dette internationale studie er de fleste bykvarterer i Odense gangvenlige, undtagen i udkanten af byen. I forhold til at nå WHO's mål om at øge fysiske aktivitet, opfylder Odense som mindre by ikke minimumsgrænsen for befolkningstæthed. 85 % af odenseanerne bor dog i bykvarterer, hvor tærsklen for gadeforbindelse er opfyldt. Næsten 60% af indbyggerne har adgang til offentlige transportstop med regelmæssig kørsel inden for 500m. Næsten alle beboere har offentlige åbne rum inden for en afstand af 500m, og omkring tre fjerdedele af indbyggerne har også adgang til større offentlige åbne rum. Sammenholdt med de andre byer i studiet ligger andelen af befolkningen i Odense med adgang til store offentlige åbne rum et godt stykke over gennemsnittet.</t>
  </si>
  <si>
    <t>Lokale samarbejdspartnere</t>
  </si>
  <si>
    <t>Summer in the city</t>
  </si>
  <si>
    <t>Odense Lightrail</t>
  </si>
  <si>
    <t>© 2014 Josef Mitáš</t>
  </si>
  <si>
    <t>© 2022 Jan Dygrýn</t>
  </si>
  <si>
    <t>Namesti Hrdinu, Olomouc, Czechia</t>
  </si>
  <si>
    <t>Tabulovy vrch, Olomouc, Czechia</t>
  </si>
  <si>
    <t>© 2022 Melanie Lowe</t>
  </si>
  <si>
    <t>% da população residente em locais onde se consegue aceder em até 500 metros a transportes públicos com 20 minutos ou melhor frequência média</t>
  </si>
  <si>
    <t>% da população residente em locais onde se consegue aceder em até 500m a espaços públicos abertos com 1,5 hectares ou mais</t>
  </si>
  <si>
    <t>Densidade de cruzamentos de ruas no bairro</t>
  </si>
  <si>
    <t>(abaixo) Percentagem de população com acesso a comodidades em até 500 metros (m) em {city}, {country}.</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</si>
  <si>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</si>
  <si>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</si>
  <si>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</si>
  <si>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</si>
  <si>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</si>
  <si>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Pedestrians in Rua Garrett, Lisboa, Portugal</t>
  </si>
  <si>
    <t>© 2022 Carolina Ramos</t>
  </si>
  <si>
    <t>Av. Duque de Ávila, Lisboa, Portugal</t>
  </si>
  <si>
    <t>São Paulo cycling</t>
  </si>
  <si>
    <t>Sydney harbourside</t>
  </si>
  <si>
    <t>Auckland park</t>
  </si>
  <si>
    <t>© 2020 University of Vic-UCC</t>
  </si>
  <si>
    <t>Cycle way road, Vic</t>
  </si>
  <si>
    <t>Vic market</t>
  </si>
  <si>
    <t>Leafy Pioneer Sq area</t>
  </si>
  <si>
    <t>{city}, {country}</t>
  </si>
  <si>
    <t>{country}{city}</t>
  </si>
  <si>
    <t>{city},{country}</t>
  </si>
  <si>
    <t>north arrow</t>
  </si>
  <si>
    <t>N</t>
  </si>
  <si>
    <t>北</t>
  </si>
  <si>
    <t>km</t>
  </si>
  <si>
    <t>公里</t>
  </si>
  <si>
    <t>வட</t>
  </si>
  <si>
    <t>கி.மீ</t>
  </si>
  <si>
    <t>กม</t>
  </si>
  <si>
    <t>ทิศเหนือ</t>
  </si>
  <si>
    <t>Poh-Chin Lai &amp; Ester Cerin</t>
  </si>
  <si>
    <t>© Shutterstock Standard Image License</t>
  </si>
  <si>
    <t>500米範圍內可乘搭平日班次平均為二十分鐘或更频
 密的公共交通的人口百分比</t>
  </si>
  <si>
    <t>500米范围內可搭乘平日班次平均为二十分钟或更频
 密的公共交通的人口百分比</t>
  </si>
  <si>
    <t>m</t>
  </si>
  <si>
    <t>米</t>
  </si>
  <si>
    <t>மீட்டர்</t>
  </si>
  <si>
    <t>เมตร</t>
  </si>
  <si>
    <t>（下圖）500米範圍內設有生活服務設施的人口百分比</t>
  </si>
  <si>
    <t>（下图）500米范围内设有生活服务设施的人口百分比</t>
  </si>
  <si>
    <t>© 2022 Anne Vernez Moudon</t>
  </si>
  <si>
    <t>Deutsch</t>
  </si>
  <si>
    <t>Internationaler Vergleich von 25 Städten</t>
  </si>
  <si>
    <t>% der Bevölkerung innerhalb von 500 m von öffentlichen Verkehrsmitteln mit durchschnittlich mindestens 20-minütiger Wochentagsfrequenz</t>
  </si>
  <si>
    <t xml:space="preserve">% der Bevölkerung innerhalb von 500 m einer öffentlichen
Freifläche von der Größe von mindestes 1,5 Hektar </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</si>
  <si>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</si>
  <si>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</si>
  <si>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</si>
  <si>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Begehbarkeit / Walkability in {city}</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</si>
  <si>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</si>
  <si>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</si>
  <si>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</si>
  <si>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</si>
  <si>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Richtlinien zur Begehbarkeit in {city}</t>
  </si>
  <si>
    <t>ÖPNV-Richtlinien in {city}</t>
  </si>
  <si>
    <t>Richtlinien zu öffentlichen Freiräumen in {city}</t>
  </si>
  <si>
    <t>Anforderungen an die Bebauungsdichte</t>
  </si>
  <si>
    <t>Partizipationsziele zum Gehen</t>
  </si>
  <si>
    <t>Straßenkonnektivität</t>
  </si>
  <si>
    <t>Zugang zu öffentlichem Freiraum</t>
  </si>
  <si>
    <t>Stadteigenschaften</t>
  </si>
  <si>
    <t>Neighbourhood walkability relative to 25 cities internationally</t>
  </si>
  <si>
    <t>© 2022 Jim Sallis</t>
  </si>
  <si>
    <t>Kvalitetsvurdering af specifikke, målbare politikker, der er overensstemmelse med videnskablig konsensus om sunde byer</t>
  </si>
  <si>
    <t>Dagligvare -butikker</t>
  </si>
  <si>
    <t>Babatunji Omotara, Adewale L. Oyeyemi, Adetoyeje Oyeyemi, Adamu Ahmad Rufai &amp; Garba Sambo</t>
  </si>
  <si>
    <t>Market</t>
  </si>
  <si>
    <t>Sunset pedestrians</t>
  </si>
  <si>
    <t>Museu do MASP, Avenida Paulista, Domingo © 2022 Alex Antonio Florindo</t>
  </si>
  <si>
    <t>Ciclovia próxima da estação de metrô Marechal Deodoro © 2022 Alex Antonio Florindo</t>
  </si>
  <si>
    <t>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Yderligere oplysninger om undersøgelsen findes på {study_doi}.</t>
  </si>
  <si>
    <t>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Thông tin chi tiết về nghiên cứu có tại {study_doi}.</t>
  </si>
  <si>
    <t>Study</t>
  </si>
  <si>
    <t>DOI</t>
  </si>
  <si>
    <t>exceptions_json</t>
  </si>
  <si>
    <t>credit_image1</t>
  </si>
  <si>
    <t>credit_image2</t>
  </si>
  <si>
    <t>{"English":"{'series_intro':'This brief report outlines how the Seattle metropolitan area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</si>
  <si>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editors</t>
  </si>
  <si>
    <t>editor_names</t>
  </si>
  <si>
    <t>Editors</t>
  </si>
  <si>
    <t>Carl Higgs, Melanie Lowe &amp; Billie Giles-Corti</t>
  </si>
  <si>
    <t>繁體中文</t>
  </si>
  <si>
    <t>简体中文</t>
  </si>
  <si>
    <t>食品市场</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</si>
  <si>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城市有关促进健康和可持续性的规划政策和效能作出分析。详细研究内容可参考此链 接: https://doi.org/INSERT-DOI-HERE。</t>
  </si>
  <si>
    <t>這項全球性的研究通過分析和比較各城市可步行性指標的中位數，從而提出針對各地規 劃政策的建議。以下各圖表分別顯示香港在城市設計和運輸系統的分佈，並從中識別出 可以作出改善的領域，以締造一個健康和可持續發展的環境。</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</si>
  <si>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</si>
  <si>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</si>
  <si>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</si>
  <si>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</si>
  <si>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t>
  </si>
  <si>
    <t>編輯</t>
  </si>
  <si>
    <t>编辑</t>
  </si>
  <si>
    <t>Redaktører</t>
  </si>
  <si>
    <t>Editoci</t>
  </si>
  <si>
    <t>Kaiwhakatika</t>
  </si>
  <si>
    <t>Redakteur*innen</t>
  </si>
  <si>
    <t>Editores</t>
  </si>
  <si>
    <t>தொகுப்பாளர்கள்</t>
  </si>
  <si>
    <t>บรรณาธิการ</t>
  </si>
  <si>
    <t>Người biên tập</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</si>
  <si>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</si>
  <si>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</si>
  <si>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</si>
  <si>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</si>
  <si>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</si>
  <si>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 Johan Tobias Joensen/VisitOdense</t>
  </si>
  <si>
    <t>© Jonas Legarth/VisitOdense</t>
  </si>
  <si>
    <t>© Bas Bogaerts/Stad Gent</t>
  </si>
  <si>
    <t>© Stad Gent</t>
  </si>
  <si>
    <t>© 2022 Adewale L. Oyeyemi</t>
  </si>
  <si>
    <t>Konsistent med sundheds -dokumen -tation</t>
  </si>
  <si>
    <t>Forskningsledere</t>
  </si>
  <si>
    <t>Straßenkreuzungsdichte in der Nachbarschaft</t>
  </si>
  <si>
    <t>Vorhandensein von stadtplanerischen Richtlinien in {city}</t>
  </si>
  <si>
    <t>Qualität der Richtlinien in {city}</t>
  </si>
  <si>
    <t>Parkbeschränkungen, um die Nutzung von Autos zu verringern</t>
  </si>
  <si>
    <t>Partizipationsziele zum Rad fahren</t>
  </si>
  <si>
    <t>Der vollständige Bericht mit Daten, Methoden und Limitationen wurde veröffentlicht als</t>
  </si>
  <si>
    <t>Hoch
/19</t>
  </si>
  <si>
    <t>Begehbarkeit der Nachbarschaft Im Vergleich zu 25 Städten</t>
  </si>
  <si>
    <t>Strategické dokumenty týkající se podmínek pro chůzi (walkability)</t>
  </si>
  <si>
    <t>Jan Dygrýn, Josef Mitáš, Michal Vorlíček, Lea Maňákova &amp; Karel Frömel</t>
  </si>
  <si>
    <t>% de población
con acceso
a 500m o menos a:</t>
  </si>
  <si>
    <t>% de población
con acceso 
a menos de
500m a:</t>
  </si>
  <si>
    <t>% da população com acesso dentro de 500m para:</t>
  </si>
  <si>
    <t>Population %
with access
within
500m to:</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</si>
  <si>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</si>
  <si>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</si>
  <si>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</si>
  <si>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</si>
  <si>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</si>
  <si>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</si>
  <si>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</si>
  <si>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தமிழ்</t>
  </si>
  <si>
    <t>ஆரோக்கியமான மற்றும் நிலையான நகரத்தின் குறிகாட்டிகள் அறிக்கை:</t>
  </si>
  <si>
    <t>சர்வதேச அளவில் 25 நகரங்களுடன் ஒப்பீடு</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</si>
  <si>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</si>
  <si>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</si>
  <si>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</si>
  <si>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</si>
  <si>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பொது போக்குவரத்தை அணுகக்கூடிய மக்கள்தொகை சதவீதம்</t>
  </si>
  <si>
    <t>20 நிமிடங்கள் அல்லது சிறந்த சராசரி வார நாள் அதிர்வெண் கொண்ட பொதுப் போக்குவரத்தில் 500மீ.க்குள் மக்கள் தொகை சதவீதம்</t>
  </si>
  <si>
    <t>1.5 ஹெக்டேர் அல்லது அதற்கு மேற்பட்ட பொது திறந்தவெளியில் 500 மீட்டருக்குள் உள்ள மக்கள்தொகை சதவீதம்</t>
  </si>
  <si>
    <t>கண்டறியப்பட்ட கொள்கைகள்</t>
  </si>
  <si>
    <t>மக்கள் தொகை %
அணுகலுடன்
உள்ளே
500 மீ...</t>
  </si>
  <si>
    <t>அருகிலுள்ள தெரு சந்திப்புகள் அடர்த்தி</t>
  </si>
  <si>
    <t>(கீழே) {city}, {country} 500 மீட்டருக்குள் (மீ) வசதிகளை அணுகக்கூடிய மக்கள் தொகையின் சதவீதம்.</t>
  </si>
  <si>
    <t>{city} நடந்து செல்லக்கூடிய வசதி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</si>
  <si>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</si>
  <si>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</si>
  <si>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</si>
  <si>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நில பயன்பாட்டு திட்டமிடல் தொடர்பான காற்று மாசுக் கொள்கைகள்</t>
  </si>
  <si>
    <t>கண்டறியப்பட்ட கொள்கை</t>
  </si>
  <si>
    <t>சுகாதார சான்றுகளுடன் ஒத்துப்போகிறது</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</si>
  <si>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</si>
  <si>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</si>
  <si>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</si>
  <si>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</si>
  <si>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</si>
  <si>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</si>
  <si>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</si>
  <si>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</si>
  <si>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</si>
  <si>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</si>
  <si>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当地合作者（中国香港）</t>
  </si>
  <si>
    <t>當地合作者（中國香港）</t>
  </si>
  <si>
    <t>krub</t>
  </si>
  <si>
    <t>https://github.com/google/fonts/tree/main/ofl/krub</t>
  </si>
  <si>
    <t>fonts/krub/Krub-Regular.ttf</t>
  </si>
  <si>
    <t>fonts/krub/Krub-Bold.ttf</t>
  </si>
  <si>
    <t>fonts/krub/Krub-Italic.ttf</t>
  </si>
  <si>
    <t>fonts/krub/Krub-BoldItalic.ttf</t>
  </si>
  <si>
    <t>(ล่าง) ร้อยละของประชากรที่สามารถเข้าถึงสิ่งอำนวยความสะดวกในระยะ 500 เมตร ใน{city}{country}</t>
  </si>
  <si>
    <t>ความสามารถในการเดินใน{city}</t>
  </si>
  <si>
    <t>การมีอยู่ของนโยบายใน{city}</t>
  </si>
  <si>
    <t>คุณภาพของนโยบายใน{city}</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</si>
  <si>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</si>
  <si>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</si>
  <si>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</si>
  <si>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</si>
  <si>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</si>
  <si>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</si>
  <si>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</si>
  <si>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</si>
  <si>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</si>
  <si>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</si>
  <si>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</si>
  <si>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</si>
  <si>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</si>
  <si>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</si>
  <si>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fonts/Baloo2_1.640/Tamil/BalooThambi2-Regular.ttf</t>
  </si>
  <si>
    <t>baloo-thambi2</t>
  </si>
  <si>
    <t>fonts/Baloo2_1.640/Tamil/BalooThambi2-Bold.ttf</t>
  </si>
  <si>
    <t>fonts/Baloo2_1.640/Tamil/BalooThambi2-Medium.ttf</t>
  </si>
  <si>
    <t>fonts/Baloo2_1.640/Tamil/BalooThambi2-SemiBold.ttf</t>
  </si>
  <si>
    <t>https://github.com/EkType/Baloo2/releases/download/1.640/Baloo2_1.640.zip</t>
  </si>
  <si>
    <t>en</t>
  </si>
  <si>
    <t>(บน) ร้อยละ{}ของประชากรที่อาศัยอยู่ในย่านที่มีคะแนนความสามารถในการเดินมากกว่าค่าเฉลี่ยของ 25 เมืองในระดับสากล</t>
  </si>
  <si>
    <t xml:space="preserve">(บน) {} ร้อยละของประชากรตรงตามเกณฑ์ขั้นต่ำ* สำหรับย่านที่มีประชากรหนาแน่น ({} {}) </t>
  </si>
  <si>
    <t>(บน) {} ร้อยละของประชากรตรงตามเกณฑ์ขั้นต่ำ* สำหรับย่านที่มีทางแยกหนาแน่น ({} {})</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</si>
  <si>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市有關促進健康和可持續性的規劃政策和效能作出分析。詳細研究內容可參考此連結: https://doi.org/INSERT-DOI-HERE。</t>
  </si>
  <si>
    <t>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mais detallhes do estudo estão disponíveis em {study_doi}.</t>
  </si>
  <si>
    <t>(abajo) Porcentaje de población con acceso a servicios dentro de 500 metros (m), o menos, en {city}, {country}.</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</si>
  <si>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</si>
  <si>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</si>
  <si>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</si>
  <si>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</si>
  <si>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</si>
  <si>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</si>
  <si>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</si>
  <si>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</si>
  <si>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</si>
  <si>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Política de espaço público aberto em {city}</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</si>
  <si>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</si>
  <si>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</si>
  <si>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</si>
  <si>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</si>
  <si>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</si>
  <si>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</si>
  <si>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மற்ற பொதுப் போக்குவரத்து முறைகள் சேர்க்கப்படவில்லை.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</si>
  <si>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</si>
  <si>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Nhìn chung, sự hiện diện và chất lượng của các chính sách đô thị và chính sách giao thông hướng tới vấn đề sức khỏe và tính bền vững của Hà Nội thấp hơn mức trung bình khi so với các thành phố khác. Hà Nội dường như không có các điểu khoản cụ thể tập trung vào vấn đề sức khỏe trong các chính sách đô thị hoặc các chính sách giao thông của mình. Tuy nhiên, không giống như nhiều thành phố khác, Hà Nội có các yêu cầu về đánh giá tác động lên sức khỏe của các dự án đô thị và giao thông, mặc dù thành phố không có chính sách cụ thể về ô nhiễm không khí liên quan đến việc sử dụng đất và quy hoạch giao thông. Thành phố cũng còn thiếu các tiêu chuẩn cụ thể hoặc các mục tiêu có thể đo lường được cho các yếu tố hỗ trợ sức khỏe của môi trường xây dựng. Dù vậy, khả năng đi bộ của các khu dân cư trong nội thành Hà Nội là khá cao khi so với 25 thành phố trong cùng nghiên cứu quốc tế này. Về các ngưỡng của mục tiêu tăng cường hoạt động thể chất của WHO, gần 93% cư dân Hà Nội sống trong các khu dân cư đáp ứng được ngưỡng mật độ, nhưng chỉ có 56% cư dân sống trong các khu phố đáp ứng được ngưỡng về kết nối đường xá. Tuy nhiên, một số bộ phận cư dân Hà Nội lại sống trong các khu dân cư có mật độ và kết nối đường xá vược quá ngưỡng khuyến khích hoạt động thể chất. Chỉ có khoảng 11,2% cư dân Hà Nội có điệu kiện tiếp cập với các điểm dừng giao thông công cộng hoạt động thường xuyên, không tính đến các dịch vụ giao thông công cộng tự phát, không chính thức. Cũng chỉ có khoảng 25% cư dân có tiếp cập với các không gian mở công cộng trong phạm vi 500m và chỉ có 14% sống trong vòng bán kính 500m của không gian mở công cộng kích thước lớn. Tỷ lệ cư dân ở Hà Nội được tiếp cận với không gian mở công cộng và giao thông công cộng hoạt động thường xuyên trong phạm vi 500m là thấp hơn mức trung bình so với các thành phố khác cùng được nghiên cứu. </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</si>
  <si>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</si>
  <si>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</si>
  <si>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</si>
  <si>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En general, la disponibilitat i la qualitat de les polítiques urbanes i de transport que promouen la salut i la sostenibilitat a Barcelona estan molt per sobre la mitjana en comparació a moltes altres ciutats de l'estudi. No obstant això, Barcelona no compta encara amb accions específicament enfocades a la salut en polítiques urbanes i de transport metropolitanes, ni tampoc amb els requisits per a l'avaluació de l'impacte en la salut. En relació amb les 25 ciutats d'aquest estudi internacional, la majoria de barris de Barcelona són molt caminables. Per tant, la majoria dels barris compleixen els llindars de densitat de població i connectivitat dels carrers necessaris per l'assoliment dels objectius de l'OMS per incrementar l'activitat física. Tres quartes parts dels residents tenen accés a parades de transport públic amb serveis regulars i la majoria dels residents tenen algun espai públic obert a menys de 500m; no obstant això, menys de dos terços tenen accés a un espai públic de grans dimensions. En comparació amb la resta de ciutats estudiades, la proporció de població de Barcelona amb accés a menys de 500m a un mercat d'alimentació, a una botiga de barri i a un servei de transport públic amb servei regular està molt per sobre de la mitjana. La proporció de població amb accés a un espai públic obert de grans dimensions està per sota de la mitjana.</t>
  </si>
  <si>
    <t>La disponibilitat i qualitat de les polítiques urbanes i de transport que promouen la salut i la sostenibilitat a València estan molt per damunt de la mitjana en comparació amb altres ciutats estudiades. En relació amb les 25 ciutats d'aquest estudi internacional, la majoria dels barris són caminables i compleixen els llindars de densitat de població i connectivitat necessaris per tal d'assolir els objectius de l'OMS per augmentar l'activitat física. La majoria dels residents tenen accés a parades de transport públic amb servei regular i espais públics oberts a menys de 500 m, però només el 43% té accés a un espai públic de grans dimensions. En comparació amb altres ciutats estudiades, la proporció de població que compta amb accés a menys de 500 metres a un mercat d'aliments, a una botiga de barri i a un servei de transport públic regular està per sobre de la mitjana; i l'accés a qualsevol espai públic obert i a un espai públic obert de grans dimensions està per sota de la mitjana.</t>
  </si>
  <si>
    <t>La disponibilitat i la qualitat de les polítiques urbanes i de transport que promouen la salut i la sostenibilitat a Vic estan per sobre de la mitjana en comparació amb altres ciutats. No obstant això, Vic no sembla tenir accions específiques centrades en la salut en les seves polítiques de transport, ni tampoc en els requisits per a l'avaluació de l'impacte en la salut. En relació amb les 25 ciutats d'aquest estudi internacional, al voltant de la meitat dels barris de Vic són molt caminables, tot i que aquest patró es concentra al centre de la ciutat. Pel que fa als llindars per assolir els objectius de l'OMS per augmentar l'activitat física, només el 24% dels residents de Vic viuen en barris que compleixen els llindars mínims de densitat de població, i el 56% compleixen els llindars de connectivitat dels carrers. Gairebé el 60% dels residents tenen accés a parades de transport públic amb 500m, tot i que no es compta amb dades sobre la freqüència dels serveis. De la mateixa manera, la gran majoria dels residents tenen accés a un espai públic obert a menys de 500 m, i tres quartes parts dels residents tenen accés a un espai públic obert de grans dimensions. L'accés a grans espais públics oberts presenta diferencies territorials, sent els barris del sud de Vic els que es troben menys servits. La proporció de la població amb accés al transport públic a menys de 500m a Vic és inferior a la de la resta de ciutats estudiades; i la proporció amb l'accés a qualsevol espai públic obert i a botigues de barri es troben prop de la mitjana.</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</si>
  <si>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</si>
  <si>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</si>
  <si>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live in neighbourhoods that meet density thresholds required to achieve WHO targets to increase physical activity, less than one half appear to live in neighbourhoods meeting street connectivity thresholds. Some Bangkok residents live in districts with extreme levels of population density and street connectivity, which may be associated with reduced likelihood of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</si>
  <si>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</si>
  <si>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em saúde é média. Lisboa não apresenta várias normas para as características do ambiente construído que permitam a criação de cidades caminhaveis, e em muitas áreas políticas, parecia não ter metas mensuráveis. No entanto, relativamente às 25 cidades deste estudo internacional, a maioria dos bairros de Lisboa são caminháveis.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público aberto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paregem de transportes públicos com um serviço regular, é superior à média.</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</si>
  <si>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</si>
  <si>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Mittel
/6</t>
  </si>
  <si>
    <t>de</t>
  </si>
  <si>
    <t>Country Code</t>
  </si>
  <si>
    <t>NG</t>
  </si>
  <si>
    <t>MX</t>
  </si>
  <si>
    <t>US</t>
  </si>
  <si>
    <t>BR</t>
  </si>
  <si>
    <t>HK</t>
  </si>
  <si>
    <t>IN</t>
  </si>
  <si>
    <t>TH</t>
  </si>
  <si>
    <t>VN</t>
  </si>
  <si>
    <t>AT</t>
  </si>
  <si>
    <t>BE</t>
  </si>
  <si>
    <t>CH</t>
  </si>
  <si>
    <t>CZ</t>
  </si>
  <si>
    <t>DE</t>
  </si>
  <si>
    <t>DK</t>
  </si>
  <si>
    <t>ES</t>
  </si>
  <si>
    <t>GB</t>
  </si>
  <si>
    <t>PT</t>
  </si>
  <si>
    <t>AU</t>
  </si>
  <si>
    <t>NZ</t>
  </si>
  <si>
    <t>ca</t>
  </si>
  <si>
    <t>zh_Hant</t>
  </si>
  <si>
    <t>zh_Hans</t>
  </si>
  <si>
    <t>cs</t>
  </si>
  <si>
    <t>da</t>
  </si>
  <si>
    <t>language_code</t>
  </si>
  <si>
    <t>nl</t>
  </si>
  <si>
    <t>ha</t>
  </si>
  <si>
    <t>mi</t>
  </si>
  <si>
    <t>es</t>
  </si>
  <si>
    <t>pt</t>
  </si>
  <si>
    <t>ta</t>
  </si>
  <si>
    <t>th</t>
  </si>
  <si>
    <t>vi</t>
  </si>
  <si>
    <t>在全球25個城市中，⾹港就⼈⼝健康和可持續發展相關⽅⾯⽽制定的市區和運輸政策的整體表現平均。現有的政策在具體性、可衡量性和符合健康要素等⽅⾯則⾼於平均指標。然⽽，⾹港在都市市區或運輸政策中幾乎沒有以健康為重點的具體措施，對⼈⼝健康的影響亦未被納⼊制定市區和交通規劃政策所須要評估的範圍內。雖然現有政策已確⽴不同的標準，但當中許多缺乏素質可衡量的⽬標。儘管如此，和這項全球性研究中的25個城市相⽐，⾹港絕⼤多數社區都⾮常適合步⾏。就為達到世界衛⽣組織所訂⽴有關增加⾝體活動的⽬標⽽設定的閾值⽽⾔，⾹港近乎100%的⼈⼝都居住在密度達到閾值的社區，⽽92%的⼈⼝居住在街道連接性亦達到閾值的社區。但我們不能忽視，這當中有部分居⺠居住在密度和街道連接性超過可以促進⾝體活動的⽔平的社區。分析結果同時顯⽰，絕⼤多數居⺠(83.6%)可以⽅便使⽤提供定期服務的公共交通站。此外，雖然近90%的居⺠可以使⽤500⽶範圍內的一些公共開放空間，但實際上只有54%的居⺠居住在⼤型公共開放空間的500⽶範圍內。最後，與研究中的其他城市相⽐，⽐例較多的⾹港居⺠可以在500⽶範圍內使⽤所有⽣活服務設施。</t>
  </si>
  <si>
    <t>针对具体、可衡量的政策，及作为健康城市所具备的条 件的效能评级</t>
  </si>
  <si>
    <t>在全球25个城市中，⾹港就⼈⼝健康和可持续发展相关⽅⾯⽽制定的市区和交通运输政策的整体表现平均。现有的政策在具体性、可衡量性和符合健康要素等⽅⾯则⾼于平均指标。然⽽，⾹港在都市市区或交通运输政策中几乎没有以健康为重点的具体措施，对⼈⼝健康的影响亦未被纳⼊制定市区和交通规划政策所须要评估的范围内。虽然现有政策已确⽴不同的标准，但当中许多缺乏质素可衡量的⽬标。尽管如此，和这项全球性研究中的25个城市相⽐，⾹港绝⼤多数社区都⾮常适合步⾏。就为达到世界卫⽣组织所制定有关增加⾝体活动的⽬标⽽设定的阈值⽽⾔，⾹港近乎100%的⼈⼝都居住在密度达到阈值的社区，⽽92%的⼈⼝居住在街道连接性亦达到阈值的社区。但我们不能忽视，这当中有部分居⺠居住在密度和街道连接性超过可以促进⾝体活动的⽔平的社区。分析结果同时显⽰，绝⼤多数居⺠(83.6%)可以⽅便使⽤提供定期服务的公共交通站。此外，虽然近90%的居⺠可以使⽤500⽶范围内的一些公共开放空间，但实际上只有54%的居⺠居住在⼤型公共开放空间的500⽶范围内。最后，与研究中的其他城市相⽐，⽐例较多的⾹港居⺠可以在500⽶范围内使⽤所有⽣活服务设施。</t>
  </si>
  <si>
    <t>{city} {country}</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</si>
  <si>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</si>
  <si>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</si>
  <si>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</si>
  <si>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</si>
  <si>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</si>
  <si>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</si>
  <si>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Editorský kolektiv</t>
  </si>
  <si>
    <t>© 2022 Marc Adams</t>
  </si>
  <si>
    <t xml:space="preserve">Cyclist Near Hance Park in Downtown Phoenix, Arizona </t>
  </si>
  <si>
    <t>Pedestrians and cycleway in downtown Phoenix, Arizona</t>
  </si>
  <si>
    <t>Jacob Carson &amp; Anne Vernez Moudon</t>
  </si>
  <si>
    <t xml:space="preserve"> Marc Adams, Hannah Hook &amp; Geoff Boeing</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</si>
  <si>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</si>
  <si>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</si>
  <si>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 2022 Felix John</t>
  </si>
  <si>
    <t>Chennai pedestrian street scene</t>
  </si>
  <si>
    <t>To be updated on sunny day</t>
  </si>
  <si>
    <t>{"English":"{'local_collaborators_names':'Claire Cleland, Sara Ferguson &amp; Ruth Hunter||For further information, please contact ruth.hunter@qub.ac.uk'}"}</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</si>
  <si>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 สามารถดูรายละเอียดการศึกษาเพิ่มเติมได้ที่
https://doi.org/INSERT-STUDY-DOI-HERE</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</si>
  <si>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</si>
  <si>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</si>
  <si>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</si>
  <si>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</si>
  <si>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</si>
  <si>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สอดคล้องกับ
หลักฐานด้าน
สุขภาพ</t>
  </si>
  <si>
    <t>มาตรฐาน เฉพาะ
หรือจุด
มุ่งหมาย</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</si>
  <si>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</si>
  <si>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</si>
  <si>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</si>
  <si>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</si>
  <si>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</si>
  <si>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ความพร้อมใช้งานและคุณภาพของนโยบายที่สนับสนุนย่านที่สามารถเดินได้ในกรุงเทพมหานครนั้นต่ำกว่าค่าเฉลี่ยมาก 
กรุงเทพมหานครยังขาดมาตรฐานด้านนโยบายที่เฉพาะเจาะจง วัดผลได้ และสอดคล้องกับหลักฐานเกี่ยวกับเมืองที่มีสุขภาพดี 
นอกเหนือจากเมืองชั้นในแล้ว ย่านต่าง ๆ ส่วนใหญ่มีความสามารถในการเดินได้ต่ำเมื่อเปรียบเทียบใน 25 เมืองของการศึกษาในระดับนานาชาตินี้ 
แม้ว่าผู้อยู่อาศัยในกรุงเทพมหานครส่วนใหญ่จะอาศัยอยู่ในย่านที่มีความหนาแน่นตามเกณฑ์เพื่อให้บรรลุเป้าหมายขององค์การอนามัยโลก
ในการเพิ่มการออกกำลังกาย 
แต่ว่าน้อยกว่าครึ่งหนึ่งอาศัยอยู่ในย่านที่ตรงตามเกณฑ์การเชื่อมต่อของถนน ชาวกรุงเทพมหานครบางส่วนที่อาศัยอยู่ในเขตที่มีความหนาแน่น
ของประชากรสูงและมีความเชื่อมโยงของถนนสูง ซึ่งอาจเกี่ยวข้องกับโอกาสที่ร่างกายจะออกกำลังกายลดลง 
ผู้อยู่อาศัยส่วนน้อยสามารถเข้าถึงป้ายหยุดโดยสารทั่วไปและพื้นที่เปิดโล่งสาธารณะภายใน 500 เมตร และแม้ว่าน้อยกว่า (6.5%) 
สามารถเข้าถึงพื้นที่เปิดโล่งสาธารณะที่ใหญ่ขึ้น เมื่อเทียบกับเมืองอื่นๆ ที่ศึกษา 
สัดส่วนของชาวกรุงเทพมหานครที่สามารถเข้าถึงสิ่งอำนวยความสะดวกทั้งหมดที่ศึกษาได้ภายใน 500 เมตรนั้นต่ำกว่าค่าเฉลี่ยมาก</t>
  </si>
  <si>
    <t>Isa Muhammad Tanko</t>
  </si>
  <si>
    <t xml:space="preserve"> % yawan jama'a tsakanin mita 500 sararin fili na jama'a mai fadin hekta 1.5 ko mafi girma</t>
  </si>
  <si>
    <t>Wannan aikin yana da lasisi a Creative Commons Attribution-NonCommercial 4.0 International License.</t>
  </si>
  <si>
    <t>cecae4</t>
  </si>
  <si>
    <t>eceaf8</t>
  </si>
  <si>
    <t>citation_doi</t>
  </si>
  <si>
    <t>Tricycle taxis, Cyclists and Pedestrians, Maiduguri, Nigeria</t>
  </si>
  <si>
    <t>(above) {} of population meet minimum threshold* for neighbourhood population density ({} people {})</t>
  </si>
  <si>
    <t>(a dalt) {} de població que compleix el llindar mínim* de densitat de població a nivell de barri ({} {})</t>
  </si>
  <si>
    <t>(上圖) {}的人口符合鄰里人口密度的最小閾值</t>
  </si>
  <si>
    <t>(上图) {}的人口符合邻里人口密度的最小阈值</t>
  </si>
  <si>
    <t>(výše) {} obyvatel žije v oblasti, která dosahuje mezní hodnoty* hustoty zalidnění({} obyv. {})</t>
  </si>
  <si>
    <t>(boven) {} van de bevolking voldoet aan minimumdrempel* voor buurtgerelateerde bevolkingsdichtheid ({} {})</t>
  </si>
  <si>
    <t>(oben) {} der Bevölkerung erreichen die Mindestschwelle* für die Bevölkerungsdichte in der Nachbarschaft ({} {})</t>
  </si>
  <si>
    <t>(a sama) {} na yawan jama'a sun cika mafi ƙarancin ƙima* don yawan yawan jama'ar unguwa ({} {})</t>
  </si>
  <si>
    <t>(arriba) {} de la población cumple con el umbral mínimo* de densidad de población en la colonia ({} {})</t>
  </si>
  <si>
    <t>(arriba) {} de la población cumple con el umbral mínimo* de densidad de población a nivel de barrio ({} {})</t>
  </si>
  <si>
    <t>(acima) {} da população cumpre o limite mínimo* para a densidade populacional da vizinhança ({} {})</t>
  </si>
  <si>
    <t>(acima) {} da população cumpre o limiar mínimo* para a densidade populacional do bairro ({} {})</t>
  </si>
  <si>
    <t>(மேலே) {} மக்கள் தொகை, அக்கம்பக்க மக்கள்தொகை அடர்த்திக்கான குறைந்தபட்ச வரம்பு* ({} {})</t>
  </si>
  <si>
    <t>(trên) {} dân số đáp ứng ngưỡng tối thiểu* đối với mật độ dân số khu dân cư ({} {})</t>
  </si>
  <si>
    <t>(above) {} of population meet minimum threshold* for neighbourhood street intersection density ({} intersections {})</t>
  </si>
  <si>
    <t>(a dalt) {} de població que compleix el llindar mínim* de densitat d'interseccions de carrers a nivell de barri ({} {})</t>
  </si>
  <si>
    <t>(上圖) {}的人口符合鄰里街道交匯處密度的最小閾值</t>
  </si>
  <si>
    <t>(上图) {}的人口符合邻里街道交汇处密度的最小阈值</t>
  </si>
  <si>
    <t>(výše) {} obyvatel žije v oblasti, která dosahuje mezní hodnoty* pro hustotu křižovatek ({} křížovatek {})</t>
  </si>
  <si>
    <t>(ovenfor) {}  af indbyggere, der opfylder minimumgrænsen* for tætheden af vejkryds i nærområdet ({:}{})</t>
  </si>
  <si>
    <t>(boven) {} van de bevolking voldoet aan minimumdrempel* voor de dichtheid van kruispunten in straten in de buurt ({} {})</t>
  </si>
  <si>
    <t>(oben) {} der Bevölkerung erreichen die Mindestschwelle* für die Nachbarschaftsstraßen-kreuzungsdichte ({} {})</t>
  </si>
  <si>
    <t>(a sama) {} na yawan jama'a suna saduwa da mafi ƙanƙanta kofa* don yawan mahadar titin unguwa ({} {})</t>
  </si>
  <si>
    <t>(arriba) {} de la población cumple con el umbral mínimo* de densidad de intersección de calles en la colonia ({} {})</t>
  </si>
  <si>
    <t>(arriba) {} de la población cumple con el umbral mínimo* de densidad de intersecciones de calles a nivel de barrio ({} {})</t>
  </si>
  <si>
    <t>(acima) {} da população cumpre o limite mínimo* para a densidade de intersecção de ruas da vizinhança ({} {})</t>
  </si>
  <si>
    <t>(acima) {} da população cumpre o limiar mínimo* para a densidade de intersecção de rua do bairro ({} {})</t>
  </si>
  <si>
    <t>(மேலே) {} மக்கள் தொகை, அக்கம்பக்க தெரு வெட்டு அடர்த்திக்கான குறைந்தபட்ச வரம்பு* ({} {})</t>
  </si>
  <si>
    <t>(trên) {} dân số đáp ứng ngưỡng tối thiểu* đối với mật độ giao lộ đường xá trong khu dân cư ({} {})</t>
  </si>
  <si>
    <t>(above) {} of population live in neighbourhoods with walkability scores greater than the 25 international city median</t>
  </si>
  <si>
    <t>(a dalt) {} de població que viu en barris amb puntuacions de caminabilitat superiors a la mediana de les 25 ciutats internacionals</t>
  </si>
  <si>
    <t>(上圖) {}的人口居住在比25個城市可步行性中位數高的社區</t>
  </si>
  <si>
    <t>(上图) {}的人口居住在比25个城市可步行性中位数高的社区</t>
  </si>
  <si>
    <t xml:space="preserve">(výše) {} obyvatel žije v oblastech s vyšší úrovní podmínek pro chůzi (walkability), než je medián 25 srovnávaných měst. </t>
  </si>
  <si>
    <t>(ovenfor) {}  af indbyggere, der bor i kvarterer med et walkability indeks, der er større end mediaen for de 25 internationale byer</t>
  </si>
  <si>
    <t>(boven) {} van de bevolking woont in buurten met bewegingsvriendelijkheidsscores die groter zijn dan de mediaan van de 25 internationale steden</t>
  </si>
  <si>
    <t>(oben) {} der Bevölkerung leben in Stadtteilen mit Begehbarkeitswerten, die über dem Median der 25 Städte in 19 Ländern liegen</t>
  </si>
  <si>
    <t>(a sama) {} na yawan jama'a suna rayuwa ne a unguwannin da ke da maki mai iya tafiya fiye da 25 na duniya na tsakiya</t>
  </si>
  <si>
    <t>(arriba) {} de la población vive en colonias con puntuaciones de caminabilidad superiores a la mediana de las 25 ciudades internacionales</t>
  </si>
  <si>
    <t>(arriba) {} de la población que vive en barrios con puntuaciones de caminabilidad superiores a la mediana de las 25 ciudades internacionales</t>
  </si>
  <si>
    <t>(acima) {} da população que vive em bairros com pontuação de caminhabilidade maior que a mediana de 25 cidades internacionais</t>
  </si>
  <si>
    <t>(acima) {} da população residente em bairros com pontuações de caminhabilidade superiores às 25 medianas da cidade internacional</t>
  </si>
  <si>
    <t>(மேலே) {} மக்கள் 25 சர்வதேச நகர சராசரியை விட அதிகமான நடைத்திறன் மதிப்பெண்களுடன் சுற்றுப்புறங்களில் வாழ்கின்றனர்</t>
  </si>
  <si>
    <t>(trên) {} dân số sống trong các khu dân cư có điểm số khả năng đi bộ lớn hơn mức trung bình của 25 thành phố quốc tế</t>
  </si>
  <si>
    <t>Requisitos de evaluación de impacto en la salud, presentes en la política/legislación urbana/de transporte</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</si>
  <si>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</si>
  <si>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</si>
  <si>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</si>
  <si>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STUDY-DOI-TBA</t>
  </si>
  <si>
    <t>10.25439/rmt.19586770</t>
  </si>
  <si>
    <t>10.25439/rmt.19586767</t>
  </si>
  <si>
    <t>10.25439/rmt.19614009</t>
  </si>
  <si>
    <t>10.25439/rmt.19614012</t>
  </si>
  <si>
    <t>10.25439/rmt.19614078</t>
  </si>
  <si>
    <t>10.25439/rmt.19614075</t>
  </si>
  <si>
    <t>10.25439/rmt.19614072</t>
  </si>
  <si>
    <t>10.25439/rmt.19614069</t>
  </si>
  <si>
    <t>10.25439/rmt.19614066</t>
  </si>
  <si>
    <t>10.25439/rmt.19614063</t>
  </si>
  <si>
    <t>10.25439/rmt.19614060</t>
  </si>
  <si>
    <t>10.25439/rmt.19614057</t>
  </si>
  <si>
    <t>10.25439/rmt.19614054</t>
  </si>
  <si>
    <t>10.25439/rmt.19614051</t>
  </si>
  <si>
    <t>10.25439/rmt.19614048</t>
  </si>
  <si>
    <t>10.25439/rmt.19614045</t>
  </si>
  <si>
    <t>10.25439/rmt.19614039</t>
  </si>
  <si>
    <t>10.25439/rmt.19614036</t>
  </si>
  <si>
    <t>10.25439/rmt.19614033</t>
  </si>
  <si>
    <t>10.25439/rmt.19614030</t>
  </si>
  <si>
    <t>10.25439/rmt.19614027</t>
  </si>
  <si>
    <t>10.25439/rmt.19614024</t>
  </si>
  <si>
    <t>10.25439/rmt.19614021</t>
  </si>
  <si>
    <t>10.25439/rmt.19614018</t>
  </si>
  <si>
    <t>10.25439/rmt.19614015</t>
  </si>
  <si>
    <t>Full report including data, methods and study limitations has been published as</t>
  </si>
  <si>
    <t>Jonathan Arundel, Pinki Bhasin Mishra, Carl Higgs &amp; Melanie Lowe</t>
  </si>
  <si>
    <t>Jonathan Arundel, Carl Higgs &amp; Melanie Lowe</t>
  </si>
  <si>
    <t>% of cities with requirement met, by country income group</t>
  </si>
  <si>
    <t>% de ciudades con requisitos cumplidos, por ingresos del país</t>
  </si>
  <si>
    <t>% de las ciudades con requisitos cumplidos, por nivel de renta del país</t>
  </si>
  <si>
    <t>% de cidades com requisito atendido, por renda do país</t>
  </si>
  <si>
    <t>% das cidades com requisitos cumpridos, por rendimento do país</t>
  </si>
  <si>
    <t>ร้อยละของ เมือง
ที่ตรงตามข้อกำหนด
ตามรายได้ของประเทศ</t>
  </si>
  <si>
    <t>% thành phố với các yêu cầu được đáp ứng, xếp theo thu nhập quốc gia</t>
  </si>
  <si>
    <t>% na biranen da ake bukata sun cika, ta ƙungiyar samun kudin shiga na ƙasa</t>
  </si>
  <si>
    <t>% van steden die voldoen aan de vereisten, volgens nationaal inkomen</t>
  </si>
  <si>
    <t>% af byer med betingelser opfyldt efter national indkomst</t>
  </si>
  <si>
    <t>% z měst se splněným požadavkem, podle ekonomické úrovně</t>
  </si>
  <si>
    <t>符合指标的城 市的百分比
（按国家收入）</t>
  </si>
  <si>
    <t>符合指標的城 市的百分比
（按國家收入）</t>
  </si>
  <si>
    <t>% de les ciutats amb requisit complert, per nivell de renda del país</t>
  </si>
  <si>
    <t>Walkability policy for {city}</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</si>
  <si>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 15,000 persons per km²) may have decreasing benefits for physical activity. This is an important topic for future research.</t>
  </si>
  <si>
    <t>Public transport policy for {city}</t>
  </si>
  <si>
    <t>Public open space policy for {city}</t>
  </si>
  <si>
    <t>Sydney Harbour</t>
  </si>
  <si>
    <t>© 2018 David Baron under CC BY-SA 2.0 licence</t>
  </si>
  <si>
    <t>Bern Switzerland , 27 June 2020 : Pedestrian street with cafe terrace full of people during summer 2020 in Bern old town Switzerland</t>
  </si>
  <si>
    <t>BERN, SWITZERLAND - APRIL 15, 2018: Street view on Kramgasse with fountain and clock tower in the old town of Bern city.It is a popular shopping street and medieval city centre of Bern, Switzerland</t>
  </si>
  <si>
    <t>COLOGNE,NORTH RHINE WESTPHALIA,GERMANY - FEBRUARY 14 2021: People ice skating in German park at winter</t>
  </si>
  <si>
    <t>Cologne, Germany - 15 June 2019: The Great Saint Martin Church and Colorful buildings nearby riverside of Hohenzollern Bridge in Cologne.</t>
  </si>
  <si>
    <t>Graz, Austria-14.09.2020: people relaxing outdoor in a park near Mur river, in summer, Styria region, Austria. Selective focus.</t>
  </si>
  <si>
    <t>Graz, Austria - June 16, 2020 - cyclists and pedestrians in front of modern tram street car next to traditional Austrian houses</t>
  </si>
  <si>
    <t>Blaise Kropf, Marcel Beyeler &amp; Klaus Gebel</t>
  </si>
  <si>
    <t>Öffentlicher Freiraum</t>
  </si>
  <si>
    <t>Haltestelle der öffent- lichen Verkehrs- mittel</t>
  </si>
  <si>
    <t>% der Städte mit erfülltem Bedarf, nach Länder- Einkommensgruppe</t>
  </si>
  <si>
    <t>Informationen über die staatlichen Infrastruktur- ausgaben für verschiedene Verkehrsträger</t>
  </si>
  <si>
    <t>Anforderungen an die Gesundheitsverträglichkeit - prüfung in der Stadt-/Verkehrspolitik/-gesetzgebung</t>
  </si>
  <si>
    <t>Nachbar- schaftsladen</t>
  </si>
  <si>
    <t xml:space="preserve">Die Verfügbarkeit und Qualität von Richtlinien zur Stadt- und Verkehrsplanung, mit denen Gesundheit und Nachhaltigkeit in Graz unterstützt werden, liegt weit über dem Durchschnitt der anderen untersuchten Städte. Graz scheint jedoch keine Richtlinien zu haben, denen gesundheitsbezogene Folgenabschätzungen von städtischen Verkehrsinterventionen vorgeschrieben werden, und es wurden keine Informationen über die Ausgaben für die Verkehrsinfrastruktur nach Verkehrsträgern ermittelt. Es scheint auch an messbaren Zielen für einige Standards in Bezug auf die Begehbarkeit und den öffentlichen Verkehr zu fehlen. Dennoch sind die meisten Grazer Stadtteile im Vergleich zu den 24 anderen Städten dieser internationalen Studie sehr gehfreundlich. In Bezug auf die Schwellenwerte zur Erreichung der WHO-Ziele zur Steigerung der körperlichen Aktivität leben 44 % der Einwohner in Stadtteilen, die die Schwellenwerte für die Bevölkerungsdichte erreichen, und 81,3 % leben in Stadtteilen, die die Schwellenwerte für die Straßenanbindung erfüllen. Die überwiegende Mehrheit der Einwohner (92 %) hat Zugang zu Haltestellen des öffentlichen Nahverkehrs in einem Umkreis von 500 m, Daten zur Taktfrequenz waren aber nicht verfügbar. Während die überwiegende Mehrheit der Bewohner auch Zugang zu einigen öffentlichen Freiflächen im Umkreis von 500 m hat, leben nur 39 % innerhalb von 500 m zu einer größeren öffentlichen Freifläche, und dieser Zugang scheint deutlich räumlich gemustert zu sein, mit gutem Zugang hoch im Norden der Stadt und entlang der Mur, aber weniger im Süden, insbesondere westlich der Mur. Im Vergleich zu den anderen untersuchten Städten liegt der Anteil der Grazer Bevölkerung mit Zugang zu großen öffentlichen Freiflächen unter dem Durchschnitt. </t>
  </si>
  <si>
    <t>Die Verfügbarkeit von Richtlinien zur Stadt- und Verkehrsplanung, die Gesundheit und Nachhaltigkeit unterstützen, ist in Köln im Vergleich zu den 24 anderen Städten knapp unter dem Durchschnitt.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den anderen untersuchten Städten begehbar. Während nur 21,6 % der Stadtviertel die Schwellenwerte für die Bevölkerungsdichte erfüllen, um die WHO-Ziele zur Steigerung der körperlichen Aktivität zu erreichen, erreichen 72 % die Schwellenwerte für die Straßenkonnektivität. In einem Umkreis von 500 m haben 60 % der Einwohner Zugang zu Haltestellen der öffentlichen Verkehrsmittel mit regelmäßigen Verbindungen. Die überwiegende Mehrheit der Bewohner hat öffentliche Freiflächen im Umkreis von 500 m, aber nur zwei Drittel haben Zugang zu größeren öffentlichen Freiflächen. Im Vergleich zu den anderen untersuchten Städten ist der Anteil der Kölner Bevölkerung mit Zugang zu Nachbarschaftsläden, Lebensmittelmärkten und großen öffentlichen Freiflächen im Umkreis von 500m überdurchschnittlich hoch.</t>
  </si>
  <si>
    <t>Die Verfügbarkeit von Richtlinien zur Stadt- und Verkehrsplanung zur Unterstützung begehbarer Quartiere in Bern ist im Vergleich zu anderen Städten überdurchschnittlich gut. Die Qualität der verfügbaren Maßnahmen ist jedoch nur durchschnittlich in Bezug auf ihre Spezifität, Messbarkeit und Übereinstimmung mit Gesundheitsnachweisen. Bern scheint keine Anforderungen an eine gesundheitliche Folgenabschätzung von städtischen und verkehrsbezogenen Interventionen zu haben. Dennoch ist die überwiegende Mehrheit der Berner Quartiere im Vergleich zu den anderen untersuchten Städten begehbar. Fast 60 % der Bevölkerung leben in Stadtvierteln, die Schwellenwerte für die Bevölkerungsdichte erfüllen, um die Ziele der WHO zur Steigerung der körperlichen Aktivität zu erreichen, und 98,2 % erreichen die Schwellenwerte für die Straßenkonnektivität. Fast alle Einwohner (91,8 %) haben Zugang zu Haltestellen des öffentlichen Nahverkehrs mit regelmäßigem Service. Alle Bewohner haben Zugang zu öffentlichen Freiflächen im Umkreis von 500 m und 80 %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</si>
  <si>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Im Einklang mit gesundheits -bezogener Evidenz</t>
  </si>
  <si>
    <t>Bernhard Inninger, Oliver Konrad, Sylvia Titze &amp; Klaus Gebel</t>
  </si>
  <si>
    <t>Anforderungen an die Straßen- konnektivität</t>
  </si>
  <si>
    <t>Bereitstellung von Fußgänger- infrastruktur</t>
  </si>
  <si>
    <t>Bereitstellung von Fahrrad- infrastruktur</t>
  </si>
  <si>
    <t>Anforderungen an den Zugang öffentlicher Verkehrsmittel zu Beschäftigung und Dienst- leistungen</t>
  </si>
  <si>
    <t>Anne Luise Müller &amp; Klaus Gebel</t>
  </si>
  <si>
    <t>Klaus Gebel &amp; Sylvia Titze</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</si>
  <si>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</si>
  <si>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t>
  </si>
  <si>
    <t xml:space="preserve">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t>
  </si>
  <si>
    <t>series_intro_with_study_doi</t>
  </si>
  <si>
    <t xml:space="preserve">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t>
  </si>
  <si>
    <t xml:space="preserve">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</si>
  <si>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t>
  </si>
  <si>
    <t>The availability of urban and transport policies supporting health and sustainability in Adelaide is above average compared with other cities studied.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Adelaide's targets for walking and cycling participation and public transport use are too low to be consistent with healthy cities evidence.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nearby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</si>
  <si>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stop with a regular service is well above average. The proportion with access to a large public open space is below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</si>
  <si>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of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</si>
  <si>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Ghent is just below average compared with other cities. However, the quality of available policies in terms of their specificity, measurability and consistency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of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</si>
  <si>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of residents in Graz live in neighbourhoods meeting density thresholds, and 81.3% live in neighbourhoods meeting street connectivity thresholds. The vast majority of residents (92%) have access to public transport stops within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</si>
  <si>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have access to some public open space within 500m, only 54% live within 500m of a larger public open space. Compared with other cities studied, more Hong Kong residents have access to all amenities studied within 500m.</t>
  </si>
  <si>
    <t>Overall, the availability and quality of urban and transport policies supporting health and sustainability in Melbourne is above average compared with other cities. However, Melbourne lacks measurable targets for some policies related to walkability and public transport.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</si>
  <si>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The availability and quality of urban and transport policies supporting health and sustainability in Mexico City is just below average compared with other cities. Mexico City does not appear to have specific health-focussed actions in its metropolitan urban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</si>
  <si>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La disponibilidad y calidad de las políticas urbanas y de transporte que apoyan la salud y la sostenibilidad en la Ciudad de México (CDMX) está justo por debajo del promedio en comparación con otras ciudades. la política urbana metropolitana de la CDMX no parece tener acciones específicas centradas en la salud, ni requisitos para la evaluación de impacto de las intervenciones urbanas o de transporte en la salud pública. También carece de políticas de contaminación del aire relacionadas con el uso de suelo. Muchos de los estándares de políticas disponibles carecen de especificidad, mensurabilidad y/o consistencia con la evidencia de salud pública. No obstante, en relación con las 25 ciudades de este estudio internacional, la mayoría de las colonias de la ciudad son caminables. En cuanto a los umbrales para las intervenciones en el entorno construido, para lograr los objetivos de la OMS de aumentar la actividad física, el 98.1% de los residentes de la CDMX vive en colonias que alcanzan el umbral de densidad mínima y el 77% alcanza el umbral de conectividad de calles. Sin embargo, muchos de sus residentes viven en colonias que superan los niveles de densidad y conectividad de calles que fomentan la actividad física. Solo el 20% de los residentes tiene acceso a paradas de transporte público con servicios regulares, con evidencia de que el acceso a este tiene un patrón espacial que favorece al centro de la ciudad. Solo el 50% de los residentes tiene acceso a algún espacio público abierto a 500 m, o menos, y aún menos (20%) tiene acceso a un espacio público grande. La proporción de la población con acceso a servicios a 500 m, o menos, está por debajo del promedio en comparación con otras ciudades estudiadas.</t>
  </si>
  <si>
    <t>Overall, the availability and quality of urban and transport policies supporting health and sustainability in Odense are well above average compared with other cities studied. However, Odense does not have a requirement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</si>
  <si>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the population with access within 500m to a food market, convenience store, any public open space, large public open space or a public transport stop is well below average compared with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</si>
  <si>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related to walkability and public transport, São Paulo lacks standards and measurable targets.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</si>
  <si>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convenience stores and food markets in Seattle, is well below the average for the cities studied.</t>
  </si>
  <si>
    <t>Overall, the availability and quality of urban and transport policies supporting health and sustainability in Sydney is above average compared with other cities. However, Sydney lacks measurable targets for some policies related to walkability.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</si>
  <si>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The availability and quality of urban and transport policies supporting health and sustainability in Valencia are well above average compared with other cities studied. Relative to the 25 cities in this international study, the majority of neighbourhoods are walkable, and most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</si>
  <si>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of Vic's residents live in neighbourhoods meeting minimum population density thresholds and 56% meet street connectivity thresholds. Almost 60% of residents have access to public transport stops within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average for cities studied; and the proportion with access to any public open space and a convenience store was average.</t>
  </si>
  <si>
    <t>健康与可持续城市指标报告:</t>
  </si>
  <si>
    <t>Rapport om byindkatorer for sundhed og bæredygtighed:</t>
  </si>
  <si>
    <t>Rapport - indicatoren van een gezonde en duurzame stad:</t>
  </si>
  <si>
    <t>Relatório de Indicadores de Cidades Saudáveis e Sustentáveis:</t>
  </si>
  <si>
    <t>รายงานตัวชี้วัดเมืองที่ดีต่อสุขภาพและยั่งยืน:</t>
  </si>
  <si>
    <t>{"English":"{'local_collaborators_names':'Poh-Chin Lai &amp; Ester Cerin||© Images used under Standard Licence from Shutterstock.com'}",
"Chinese - Traditional":"{'citation_doi':'Global Healthy &amp; Sustainable City-Indicators Collaboration. 2022. {title_city} — {title_series_line1} {title_series_line2} ({city}, {country} — Healthy and Sustainable City Indicators Report: Comparisons with 25 cities internationally. {language} {translation}: {translation_names}). {city_doi}'}",
"Chinese - Simplified":"{'citation_doi':'Global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</si>
  <si>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{"Dutch":"{'citation_doi':'Global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</si>
  <si>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logos/GOHSC_final.jpg</t>
  </si>
  <si>
    <t>hero_images/cover_background.png</t>
  </si>
  <si>
    <t>logos/by-nc.jpg</t>
  </si>
  <si>
    <t>_export</t>
  </si>
  <si>
    <t>introduction</t>
  </si>
  <si>
    <t>Ligia Vizeu Barrozo &amp; Alex Antonio Florindo</t>
  </si>
  <si>
    <t>Lars Breum Christiansen, Merete Hvid Dalnæs, Jasper Schipperijn &amp; Jens Troelsen</t>
  </si>
  <si>
    <t>middel
/6</t>
  </si>
  <si>
    <t>Høj
/19</t>
  </si>
  <si>
    <t>Tsakiya
/6</t>
  </si>
  <si>
    <t>Babban
/19</t>
  </si>
  <si>
    <t>(ovenfor) {} af indbyggere, der opfylder minimumsgrænsen* for befolkningstæthed i nærområdet ({} {})</t>
  </si>
  <si>
    <t>Xavier Delclòs Alió, Susana Aznar-Lain, Guillem Vich, Joan Carles Martori, Carme Miralles, Anna Puig-Ribera &amp; Marta Rofin</t>
  </si>
  <si>
    <t>Xavier Delclòs Alió, Joan Carles Martori, Javier Molina-García, Anna Puig-Ribera, Ana Queralt &amp; Guillem Vich</t>
  </si>
  <si>
    <t>{"study_citations":"||The Lancet Global Health Series on urban design, transport, and health. 2022. https://www.thelancet.com/series/urban-design-2022 ||Global Observatory of Healthy &amp; Sustainable Cities. 2022. https://www.healthysustainablecities.org","citation_doi":"Global Healthy &amp; Sustainable City-Indicators Collaboration. 2022. {city}, {country}—Healthy and Sustainable City Indicators Report: Comparisons with 25 cities internationally ({vernacular}). {city_doi}","citations":"{citation_series}: {study_citations}||{citation_population}: Schiavina, M. et al. (2019): GHS population grid multitemporal (1975, 1990, 2000, 2015) R2019A. European Commission, Joint Research Centre (JRC). https://doi.org/10.2905/42E8BE89-54FF-464E-BE7B-BF9E64DA5218 |{citation_boundaries}: Florczyk, A. et al. (2019): GHS Urban Centre Database 2015, multitemporal and multidimensional attributes, R2019A. European Commission, Joint Research Centre (JRC). https://data.jrc.ec.europa.eu/dataset/53473144-b88c-44bc-b4a3-4583ed1f547e |{citation_features}: OpenStreetMap contributors. Openstreetmap (2020). https://planet.osm.org/pbf/planet-200803.osm.pbf.torrent |{citation_colour}: Crameri, F. (2018). Scientific colour-maps (3.0.4). Zenodo. https://doi.org/10.5281/zenodo.1287763"}</t>
  </si>
  <si>
    <t>{"Czech":"{'citation_doi':'Global Healthy &amp; Sustainable City-Indicators Collaboration. 2022. {title_city} — {title_series_line1} {title_series_line2} ({city}, {country} — Healthy and Sustainable City Indicators Report: Comparisons with 25 cities internationally. Český překlad: {translation_names}). {city_doi}'}"}</t>
  </si>
  <si>
    <t>Image used with permission, © Wellbeing SA 2018.</t>
  </si>
  <si>
    <t>Vic Square - pedestrians, trees and public transport</t>
  </si>
  <si>
    <t>Whitmore Square - bike rider and green</t>
  </si>
  <si>
    <t>Publieke open ruimte (algemeen)</t>
  </si>
  <si>
    <t>Grote publieke open ruimte</t>
  </si>
  <si>
    <t>% van de bevolking binnen 500 meter van publieke open ruimte met een oppervlakte van 1,5 hectare of groter</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</si>
  <si>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</si>
  <si>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</si>
  <si>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Beleid rond publieke open ruimtes in {city}</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</si>
  <si>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</si>
  <si>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</si>
  <si>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</si>
  <si>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This brief report outlines how {city_name}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</si>
  <si>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 xml:space="preserve">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{study_doi}. </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</si>
  <si>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 zdraví a udržitelnost. Další podrobnosti o studii jsou k dispozici na adrese {study_doi}.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</si>
  <si>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Details van de volledige studie zijn beschikbaar op {study_doi}.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</si>
  <si>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Weitere Details der Studie finden Sie unter {study_doi}. </t>
  </si>
  <si>
    <t>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Ana samun ƙarin cikakkun bayanai na binciken a {study_doi}.</t>
  </si>
  <si>
    <t xml:space="preserve">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{study_doi}. </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</si>
  <si>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{study_doi}.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</si>
  <si>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Mais detalhes sobre o estudo estão disponíveis em {study_doi}. </t>
  </si>
  <si>
    <t>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ஆய்வின் கூடுதல் விவரங்கள் {study_doi} இல் கிடைக்கின்றன.</t>
  </si>
  <si>
    <t>This brief report outlines how {city_name}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t>
  </si>
  <si>
    <t>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</si>
  <si>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podporujících zdraví a udržitelnost.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</si>
  <si>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</si>
  <si>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t>
  </si>
  <si>
    <t xml:space="preserve">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t>
  </si>
  <si>
    <t>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</si>
  <si>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</si>
  <si>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t>
  </si>
  <si>
    <t xml:space="preserve">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t>
  </si>
  <si>
    <t>Comparisons with the median values for all cities included in this international study could inform changes needed for local city policies. The maps show the distribution of urban design and transport features across {city_name}, and identify areas that could benefit the most from interventions to create healthy and sustainable environments.</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</si>
  <si>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{city_name}, i identifiquen les àrees que més podrien beneficiar-se d'intervencions per a crear entorns saludables i sostenibles.</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</si>
  <si>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{city_name}. De kaarten identificeren ook gebieden die het meest voordeel kunnen halen uit interventies om gezonde en duurzame omgevingen te creëren. </t>
  </si>
  <si>
    <t>Vergleiche mit den Medianwerten aller Städte dieser internationalen Studie könnten zu den für die lokale Stadtpolitik erforderlichen Änderungen führen. Die Karten zeigen die Verteilung von Stadtgestaltung und Verkehrsmerkmalen in {city_name} und identifizieren Gebiete, die am meisten von Interventionen profitieren könnten, um eine gesunde und nachhaltige Umwelt zu schaffen.</t>
  </si>
  <si>
    <t>Kwatanta tare da matsakaicin ƙima na duk biranen da aka haɗa a cikin wannan binciken na duniya zai iya sanar da canje-canjen da ake buƙata don manufofin birni na gida. Taswirorin sun nuna rarrabuwar ƙirar ƙirar birane da abubuwan sufuri a cikin {city_name}, da kuma gano wuraren da za su iya amfana da mafi yawan ayyukan sa-kai don samar da yanayi mai lafiya da dorewa.</t>
  </si>
  <si>
    <t>Las comparaciones con las medianas para todas las ciudades incluidas en este estudio internacional, podrían informar los cambios necesarios para las políticas locales de la ciudad. Los mapas muestran la distribución de las características de diseño urbano y de transporte en {city_name}, e identifican las áreas que podrían beneficiarse más de las intervenciones para crear entornos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</si>
  <si>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{city_name}, e identifican las áreas que más podrían beneficiarse de intervenciones para crear entornos saludables y sostenibles.</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</si>
  <si>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{city_name}, e identificam áreas que mais poderiam beneficiar de intervenções para criar ambientes saudáveis e sustentáveis.</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</si>
  <si>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{city_name} இந்த வரைபடம், நகர்ப்புற வடிவமைப்பு மற்றும் போக்குவரத்து அம்சங்களின் விநியோகத்தைக் காட்டுகிறது {city_name}மேலும், ஆரோக்கியமான மற்றும் நிலையான சூழலை உருவாக்குவதற்கான தலையீடுகளில் இருந்து அதிகம் பயனடையக்கூடிய பகுதிகளை அடையாளம் காணவும்.</t>
  </si>
  <si>
    <t xml:space="preserve">Het rapport toont aan dat de beschikbaarheid van het stedelijk en vervoersbeleid ter ondersteuning van gezondheid en duurzaamheid in Gent net onder het gemiddelde ligt in vergelijking met de andere steden. De kwaliteit van de beschikbare beleidslijnen in termen van specificiteit, meetbaarheid en consistentie met beschikbare (gezondheids)evidentie ligt echter iets boven het gemiddelde. Gent lijkt geen beoordelingen van de gezondheidsimpact van vervoers- en stedelijke interventies te vereisen. Ook lijken specifieke standaarden / normen of meetbare doelstellingen voor het openbaar vervoersbeleid te ontbreken. Toch zijn vele Gentse buurten zeer bewegingsvriendelijk in vergelijking met de 25 steden in deze internationale studie; de bewegingsvriendelijkheid van de buurten is wel lager in buurten aan de rand van de stad. Wat betreft de drempels om de WHO doelstellingen te bereiken in het kader van het wereldwijde actieplan voor fysieke activiteit van de Wereldgezondheidsorganisatie, zijn er momenteel geen buurten in Gent die voldoen aan de drempelwaarden voor residentiële dichtheid, en 55% van de inwoners woont in een buurt die voldoet aan de drempelwaarde voor stratenconnectiviteit. De meerderheid van de inwoners (87%) heeft toegang tot een halte van het openbaar vervoer binnen 500 meter, maar er waren geen gegevens beschikbaar over de frequentie van de dienstverlening van het openbaar vervoer. Terwijl de overgrote meerderheid van de inwoners toegang heeft tot een publieke open ruimte binnen 500 meter, woont slechts 63% binnen een afstand van 500 meter van een grote publieke open ruimte. Dit laatste verband is afhankelijk van de locatie, er is een ruimtelijk patroon in het verband te zien. In vergelijking met de andere steden die opgenomen waren in deze studie, heeft in Gent een grotere proportie inwoners toegang tot supermarkten en grote publieke open ruimtes binnen een straal van 500 meter. </t>
  </si>
  <si>
    <t>© 2022 Ana Queralt</t>
  </si>
  <si>
    <t>Carolina Ramos, Andreia Pizarro, Maria Paula Santos, David Vale &amp; Claudia Viana</t>
  </si>
  <si>
    <t>Jonathan Arundel, Pinki Bhasin Mishra, Carl Higgs,  Melanie Lowe &amp; Carmel Williams</t>
  </si>
  <si>
    <t>Deepti Adlakha, Jonathan Arundel, Geoff Boeing, Ester Cerin, Billie Giles-Corti, Carl Higgs, Erica Hinckson, Shiqin Liu, Melanie Lowe, Anne Vernez Moudon, Jim Sallis &amp; Deborah Salvo </t>
  </si>
  <si>
    <t>{"Spanish - Mexico":"{'citation_doi':'Global Healthy &amp; Sustainable City-Indicators Collaboration. 2022. {title_city} — {title_series_line1} {title_series_line2} ({city}, {country} — Healthy and Sustainable City Indicators Report: Comparisons with 25 cities internationally. Traducción al español (México): {translation_names}). {city_doi}'}"}</t>
  </si>
  <si>
    <t>{"Catalan":"{'citation_doi':'Global Healthy &amp; Sustainable City-Indicators Collaboration. 2022. {title_city} — {title_series_line1} {title_series_line2} ({city}, {country} — Healthy and Sustainable City Indicators Report: Comparisons with 25 cities internationally. Traducció catalana: {translation_names}). {city_doi}'}","Spanish - Spain":"{'citation_doi':'Global Healthy &amp; Sustainable City-Indicators Collaboration. 2022. {title_city} — {title_series_line1} {title_series_line2} ({city}, {country} — Healthy and Sustainable City Indicators Report: Comparisons with 25 cities internationally. Traducción al español (España): {translation_names}). {city_doi}'}"}</t>
  </si>
  <si>
    <t>{"Portuguese - Brazil":"{'citation_doi':'Global Healthy &amp; Sustainable City-Indicators Collaboration. 2022. {title_city} — {title_series_line1} {title_series_line2} ({city}, {country} — Healthy and Sustainable City Indicators Report: Comparisons with 25 cities internationally. Tradução Português (Brasil): {translation_names}). {city_doi}'}"}</t>
  </si>
  <si>
    <t>{"Portuguese - Portugal":"{'citation_doi':'Global Healthy &amp; Sustainable City-Indicators Collaboration. 2022. {title_city} — {title_series_line1} {title_series_line2} ({city}, {country} — Healthy and Sustainable City Indicators Report: Comparisons with 25 cities internationally. Tradução Português (Portugal): {translation_names}). {city_doi}'}"}</t>
  </si>
  <si>
    <t>{"Hausa":"{'citation_doi':'Global Healthy &amp; Sustainable City-Indicators Collaboration. 2022. {title_city} — {title_series_line1} {title_series_line2} ({city}, {country} — Healthy and Sustainable City Indicators Report: Comparisons with 25 cities internationally. Fassarar Hausa: {translation_names}). {city_doi}'}"}</t>
  </si>
  <si>
    <t>{"Thai":"{'citation_doi':'Global Healthy &amp; Sustainable City-Indicators Collaboration. 2022. {title_city} — {title_series_line1} {title_series_line2} ({city}, {country} — Healthy and Sustainable City Indicators Report: Comparisons with 25 cities internationally. แปลไทย: {translation_names}). {city_doi}'}"}</t>
  </si>
  <si>
    <t>{"Vietnamese":"{'citation_doi':'Global Healthy &amp; Sustainable City-Indicators Collaboration. 2022. {title_city} — {title_series_line1} {title_series_line2} ({city}, {country} — Healthy and Sustainable City Indicators Report: Comparisons with 25 cities internationally. Bản dịch tiếng Việt: {translation_names}). {city_doi}'}"}</t>
  </si>
  <si>
    <t>{"German":"{'citation_doi':'Global Healthy &amp; Sustainable City-Indicators Collaboration. 2022. {title_city} — {title_series_line1} {title_series_line2} ({city}, {country} — Healthy and Sustainable City Indicators Report: Comparisons with 25 cities internationally. Deutsche Übersetzung: {translation_names}). {city_doi}'}"}</t>
  </si>
  <si>
    <t>{"Tamil":"{'citation_doi':'Global Healthy &amp; Sustainable City-Indicators Collaboration. 2022. {title_city} — {title_series_line1} {title_series_line2} ({city}, {country} — Healthy and Sustainable City Indicators Report: Comparisons with 25 cities internationally. தமிழ் மொழிபெயர்ப்பு: {translation_names}). {city_doi}'}"}</t>
  </si>
  <si>
    <t>{"Danish":"{'citation_doi':'Global Healthy &amp; Sustainable City-Indicators Collaboration. 2022. {title_city} — {title_series_line1} {title_series_line2} ({city}, {country} — Healthy and Sustainable City Indicators Report: Comparisons with 25 cities internationally. Dansk Oversættelse: {translation_names}). {city_doi}'}"}</t>
  </si>
  <si>
    <t>Rīpoata Whakatūtohu Hauora, Whakatūtohu Whakauka</t>
  </si>
  <si>
    <t>Ngā whakatauritenga mo ngā tāone 25 mai ngā tōpito katoa o te ao</t>
  </si>
  <si>
    <t>Te Rōpū Tūtohu Hauora ā-Tāone ki Tuawhenua</t>
  </si>
  <si>
    <t>Tāmaki Makaurau</t>
  </si>
  <si>
    <t>Toa Hokokai</t>
  </si>
  <si>
    <t>Toa Hokohoko</t>
  </si>
  <si>
    <t>Wāhi Tūwhera</t>
  </si>
  <si>
    <t>Wāhi Tūwhera Whānui</t>
  </si>
  <si>
    <t>Tūnga Waka Tāone</t>
  </si>
  <si>
    <t>Tūnga Waka Tāone me ngā Whakaritenga Huarahi</t>
  </si>
  <si>
    <t>Tūnga Waka Tāone me ngā Whakaritenga Huarahi (kāre anō kia arotakengia)</t>
  </si>
  <si>
    <t>Te Hīkoitanga ki rō Hāpori e whai pāngā ana ki ngā tāone e 25.</t>
  </si>
  <si>
    <t>Toharite</t>
  </si>
  <si>
    <t>% o te taupori e āhei ana te whakamahi ngā waka harihari-ā-tāone</t>
  </si>
  <si>
    <t>% o te taupori i roto i te rohenga o te 500m mai ngā waka harihari-ā-tāone e āhei ana te haere i roto i te 20 miniti iti, iho rānei.</t>
  </si>
  <si>
    <t>% o te taupori i roto i te rohenga o te 500m mai ngā wāhi tūwhera e 1.5 heketea piki ake.</t>
  </si>
  <si>
    <t>% o te taupori kei te taumata iti iho mo te pururuatanga o te taupori-ā-hāpori.</t>
  </si>
  <si>
    <t>% o te taupori kei te taumata iti iho mo te pururuatanga o ngā ara whakawhiti-ā-hāpori.</t>
  </si>
  <si>
    <t>% o te taupori e noho ki ngā hāpori me ngā tapeke hīkoi e 25 piki ake i roto i ngā tāone i te ao whānui.</t>
  </si>
  <si>
    <t>Ngā Kaupapahere i Tautohutia</t>
  </si>
  <si>
    <t>Te taupori %, e taea te uru i roto mai i te 500m o ...</t>
  </si>
  <si>
    <t>Te Pururuatanga o te Taupori-ā-Hāpori</t>
  </si>
  <si>
    <t>Te Pururuatanga o ngā Ara Whakawhiti-ā-Hāpori</t>
  </si>
  <si>
    <t>Te tapeke toharite mo ngā e 25 i te ao whānui.</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</si>
  <si>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 Ko ngā toenga kōrero mo te rangahau nei e wātea ana ki {insert link here}.</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</si>
  <si>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t>
  </si>
  <si>
    <t>Ka taea e ngā whakatauritenga me ngā uara toharite mai ngā tāone nei te whakamārama he aha kē ngā rerekētanga me whai wāhi atu ki roto i ngā kaupapahere me ngā tukanga a ngā tāone. Ko te mahere nei e whakaatu ana i ngā whakaritenga tāone me ngā whakaritenga mo ngā waka harihari-ā-hāpori i roto i a {city_name} me te tohu atu ngā wāhi ka whai painga mai ngā rautaki hou mo te whakapai ake i te hauora me te taiao.</t>
  </si>
  <si>
    <t>Paehēneti o te taupori e taea te whāwhā atu ki ngā tāonga i roto i te 500 mita i {city}, {country}</t>
  </si>
  <si>
    <t>Te Hīkotanga i roto i {city}</t>
  </si>
  <si>
    <t>Te Pururuatanga ā-Taupori</t>
  </si>
  <si>
    <t>Ngā aronga kaupapahere i {city}</t>
  </si>
  <si>
    <t>Ngā kaupapahere mo te whakaritenga tāone me ngā waka tāone e tautoko ana i te hauora me te taiao.</t>
  </si>
  <si>
    <t>Te kounga kaupapahere i {city}</t>
  </si>
  <si>
    <t>Ngā kaupapahere whakatau kounga mo ngā kaupapahere ine e hāngai ana ki ngā taunakitanga e pā ana ki ngā tāone hauora.</t>
  </si>
  <si>
    <t>Ngā tikanga whakarite tāone</t>
  </si>
  <si>
    <t>Ōwaenga
/6</t>
  </si>
  <si>
    <t>Ngā mahi arotahi mo te hauora i roto i ngā kaupapahere mo ngā tāone whānui.</t>
  </si>
  <si>
    <t>Ngā mahi arotahi mo te hauora i roto i ngā kaupapahere mo ngā waka kawetāngata i roto i ngā tāone whānui.</t>
  </si>
  <si>
    <t>Ngā whakaritenga aromatawai mo ngā Pānga Hauora i roto i ngā kaupapahere o te tāone/ ngā waka kawetāngata/ me te ture ā-motu.</t>
  </si>
  <si>
    <t>Ngā mōhiohio mo te whakapaunga moni a te kāwanatanga mo ngā hanganga kawetāngata rerekē.</t>
  </si>
  <si>
    <t>Ngā kaupapahere mo te hauparakino e whai pāngā ana ki ngā whakaritenga kawetāngata.</t>
  </si>
  <si>
    <t>Ngā kaupapahere mo te hauparakino e whai pāngā ana ki ngā whakaritenga whakamahi whenua.</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</si>
  <si>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</si>
  <si>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Te Kaupapahere mo te Hīkoi i {city}</t>
  </si>
  <si>
    <t>Te Kaupapahere mo ngā waka ā-tāone i {city}</t>
  </si>
  <si>
    <t>Te Kaupapahere mo ngā wāhi tūwhera i {city}</t>
  </si>
  <si>
    <t>Ngā Kaupapahere</t>
  </si>
  <si>
    <t>Te Taumata Whakaine</t>
  </si>
  <si>
    <t>E whai taunaki ana ki ngā mātauranga hauora.</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</si>
  <si>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</si>
  <si>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</si>
  <si>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</si>
  <si>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</si>
  <si>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</si>
  <si>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</si>
  <si>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</si>
  <si>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Tūhononga tiriti</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</si>
  <si>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</si>
  <si>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</si>
  <si>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</si>
  <si>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</si>
  <si>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</si>
  <si>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</si>
  <si>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</si>
  <si>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tūwhere i roto i te 400m o ngā kāinga e pātata atu nei ka āhei ngā tāngata te hīkoi haere. He huarahi anō pea te urunga atu ki ngā pākā nui.</t>
  </si>
  <si>
    <t>Ngā whakaritenga mo ngā wāhi tūwhera.</t>
  </si>
  <si>
    <t>Kua whakaputaina te rīpoatatanga katoa me raraunga, ngā kitenga katoa i roto i te</t>
  </si>
  <si>
    <t>Raraunga taupori</t>
  </si>
  <si>
    <t>Ngā āhuahanga tāone</t>
  </si>
  <si>
    <t>Tauine taera</t>
  </si>
  <si>
    <t>Ngā Kōrero Hautoa</t>
  </si>
  <si>
    <t>Kua raihanatia tēnei mahi i raro i te Creative Commons Attribution-NonCommercial 4.0 International License</t>
  </si>
  <si>
    <t>Hei whakatōpū ngā kōrero kua kōrerotia, kei raro iho a Tāmaki Makaurau mo te wāteatanga me te kounga o ngā kaupapahere waka kawetāngata e whai pāngā ana ki te hauora me te taiao ki wērā atu tāone puta noa te ao. Kārē e whai wāhi ana ngā mahi arotahi mo te haukino, mo ngā aromatawai pāngā ā-hauora, mo te pururuatanga o ngā whare me te tūhonotanga anō hoki o ngā tiriti ki roto i ngā kaupapahere mo ngā waka kawetāngata a Tāmaki Makaurau. Ki te tauritengia ngā tāone 25 puta noa i te ao, ko te nuinga o ngā hāpori i roto ake o Tāmaki kāre i te pai mo te hīkoi haere. Tōnā haurima iti iho pea o ngā hāpori kua tae atu nei ki ngā taumata mo te pururuatanga me te tūhononga tiriti e ai ki ngā taumata i whakaritea a WHO hei whakapiki ake ngā mahi korikori tinana. Tōnā 56% anake o ngā tāngata e noho atu nei ki Tamaki e taea ana te toro atu ki ngā waka tāone, te tae atu rānei ki ngā tūngā waka tāone me ngā ratonga hāpori. Heoi, ko te nuinga o ngā tāngata e taea tonutia te uru atu ki ngā wāhi tūwhera i roto i te rohenga o te 500m mai o rātau whare. Ka heke iho tēnei nama ki te rua hautoru mo ngā mea e taea nei te uru ki ngā wāhi tūwhera whānui. Ki te tauritengia a Tamaki ki wērā atu o ngā tāone i rangahautia ki tuawhenua, kei raro iho te paeheneti o te taupori e taea nei te toro atu ki ngā wāhi me ngā rātonga pērā i te toa hokakai, te tūngā waka tāone rānei i roto i te rohenga o te 500m mai o rātau whare.</t>
  </si>
  <si>
    <t>Kaiwhakahaere Rangahau</t>
  </si>
  <si>
    <t>Hunaara Waerehu</t>
  </si>
  <si>
    <t>% o ngā tāone me whakaritenga i tutuki, nā te whiwhinga moni a te motu.</t>
  </si>
  <si>
    <t>Ko ngā paepaetanga nei nō tā mātau tauira mo ngā momo taiao hanga kua whakaritehia hei whainga e ai ki te kaupapa a te World Health Organisation mo te Korikori Tinana, kia heke mā te 15% ngā momo ngangahau ngoikore mā te hīkoi. I kitea ei mātau he taunakitanga mo te heketanga o te korikori tinana i roto i ngā wāhi whakawhitinga ara e 250 ia km² te pururuatanga me ngā wāhi e tino kaha nei pururua (e &gt;15,000 tāngata ia km²). He kaupapa rangahau anō tēnei.</t>
  </si>
  <si>
    <t>{"Māori":"{'citation_doi':'Global Healthy &amp; Sustainable City-Indicators Collaboration. 2022. {title_city} — {title_series_line1} {title_series_line2} ({city}, {country} — Healthy and Sustainable City Indicators Report: Comparisons with 25 cities internationally. Te whakamāoritanga Māori: {translation_names}). {city_doi}'}"}</t>
  </si>
  <si>
    <t>Whakamāoritanga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</si>
</sst>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0"/>
      <color theme="1"/>
      <name val="Arial"/>
      <family val="2"/>
    </font>
    <font>
      <u/>
      <sz val="11"/>
      <color theme="10"/>
      <name val="Calibri"/>
      <family val="2"/>
      <scheme val="minor"/>
    </font>
    <font>
      <sz val="11"/>
      <color theme="1"/>
      <name val="Baloo Thambi 2"/>
      <family val="4"/>
    </font>
    <font>
      <sz val="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
      <patternFill patternType="solid">
        <fgColor theme="5" tint="0.79998168889431442"/>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2" fillId="0" borderId="0" applyNumberFormat="0" applyFill="0" applyBorder="0" applyAlignment="0" applyProtection="0"/>
  </cellStyleXfs>
  <cellXfs count="59">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Font="1" applyBorder="1" applyAlignment="1">
      <alignment vertical="top" wrapText="1"/>
    </xf>
    <xf numFmtId="0" fontId="0" fillId="0" borderId="12"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vertical="top" wrapText="1"/>
    </xf>
    <xf numFmtId="0" fontId="0" fillId="0" borderId="10" xfId="0" applyFont="1"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0" fillId="0" borderId="0" xfId="0" applyFont="1" applyAlignment="1">
      <alignment vertical="top" wrapText="1"/>
    </xf>
    <xf numFmtId="0" fontId="20" fillId="0" borderId="0" xfId="0" applyFont="1" applyAlignment="1">
      <alignment horizontal="left" vertical="top" wrapText="1"/>
    </xf>
    <xf numFmtId="0" fontId="18" fillId="0" borderId="13" xfId="0" applyFont="1" applyBorder="1" applyAlignment="1">
      <alignment vertical="top" wrapText="1"/>
    </xf>
    <xf numFmtId="0" fontId="18" fillId="33" borderId="13" xfId="0" applyFont="1" applyFill="1" applyBorder="1" applyAlignment="1">
      <alignment vertical="top" wrapText="1"/>
    </xf>
    <xf numFmtId="0" fontId="16" fillId="0" borderId="15"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horizontal="center" vertical="top" textRotation="90" wrapText="1"/>
    </xf>
    <xf numFmtId="0" fontId="0" fillId="0" borderId="17" xfId="0" applyBorder="1" applyAlignment="1">
      <alignment vertical="top"/>
    </xf>
    <xf numFmtId="0" fontId="20" fillId="0" borderId="0" xfId="0" applyFont="1" applyAlignment="1">
      <alignment vertical="top"/>
    </xf>
    <xf numFmtId="0" fontId="0" fillId="0" borderId="0" xfId="0" applyAlignment="1">
      <alignment horizontal="left" vertical="top"/>
    </xf>
    <xf numFmtId="0" fontId="16" fillId="0" borderId="0" xfId="0" applyFont="1" applyAlignment="1">
      <alignment vertical="top"/>
    </xf>
    <xf numFmtId="0" fontId="21" fillId="0" borderId="0" xfId="0" applyFont="1" applyAlignment="1">
      <alignment vertical="top"/>
    </xf>
    <xf numFmtId="0" fontId="16" fillId="0" borderId="15" xfId="0" applyFont="1" applyBorder="1" applyAlignment="1">
      <alignment vertical="top" wrapText="1"/>
    </xf>
    <xf numFmtId="0" fontId="16" fillId="0" borderId="17" xfId="0" applyFont="1" applyBorder="1" applyAlignment="1">
      <alignment vertical="top" wrapText="1"/>
    </xf>
    <xf numFmtId="0" fontId="0" fillId="0" borderId="19" xfId="0" applyBorder="1" applyAlignment="1">
      <alignment vertical="top"/>
    </xf>
    <xf numFmtId="0" fontId="0" fillId="0" borderId="20" xfId="0" applyBorder="1" applyAlignment="1">
      <alignment vertical="top" wrapText="1"/>
    </xf>
    <xf numFmtId="0" fontId="0" fillId="0" borderId="20" xfId="0" applyBorder="1" applyAlignment="1">
      <alignment horizontal="center" vertical="top"/>
    </xf>
    <xf numFmtId="0" fontId="0" fillId="0" borderId="20" xfId="0" quotePrefix="1" applyBorder="1" applyAlignment="1">
      <alignment horizontal="center" vertical="top"/>
    </xf>
    <xf numFmtId="0" fontId="0" fillId="0" borderId="13" xfId="0" quotePrefix="1" applyBorder="1" applyAlignment="1">
      <alignment horizontal="center" vertical="top"/>
    </xf>
    <xf numFmtId="0" fontId="0" fillId="0" borderId="21" xfId="0" applyBorder="1" applyAlignment="1">
      <alignment vertical="top"/>
    </xf>
    <xf numFmtId="0" fontId="0" fillId="0" borderId="12" xfId="0" applyBorder="1" applyAlignment="1">
      <alignment vertical="top"/>
    </xf>
    <xf numFmtId="0" fontId="0" fillId="0" borderId="13" xfId="0" applyBorder="1" applyAlignment="1">
      <alignment horizontal="center"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horizontal="center" vertical="top"/>
    </xf>
    <xf numFmtId="0" fontId="0" fillId="0" borderId="24" xfId="0" quotePrefix="1" applyBorder="1" applyAlignment="1">
      <alignment horizontal="center" vertical="top"/>
    </xf>
    <xf numFmtId="0" fontId="0" fillId="0" borderId="25" xfId="0" applyBorder="1" applyAlignment="1">
      <alignment vertical="top"/>
    </xf>
    <xf numFmtId="0" fontId="0" fillId="0" borderId="0" xfId="0" applyAlignment="1">
      <alignment horizontal="center" vertical="top"/>
    </xf>
    <xf numFmtId="0" fontId="0" fillId="0" borderId="0" xfId="0" applyFill="1" applyAlignment="1">
      <alignment vertical="top"/>
    </xf>
    <xf numFmtId="0" fontId="22" fillId="0" borderId="0" xfId="42"/>
    <xf numFmtId="0" fontId="23" fillId="0" borderId="13" xfId="0" applyFont="1" applyBorder="1" applyAlignment="1">
      <alignment vertical="top" wrapText="1"/>
    </xf>
    <xf numFmtId="14" fontId="0" fillId="0" borderId="0" xfId="0" applyNumberFormat="1" applyFont="1" applyAlignment="1">
      <alignment vertical="top" wrapText="1"/>
    </xf>
    <xf numFmtId="0" fontId="0" fillId="34" borderId="20" xfId="0" applyFill="1" applyBorder="1" applyAlignment="1">
      <alignment vertical="top" wrapText="1"/>
    </xf>
    <xf numFmtId="0" fontId="0" fillId="0" borderId="10" xfId="0" quotePrefix="1" applyFont="1" applyBorder="1" applyAlignment="1">
      <alignment vertical="top" wrapText="1"/>
    </xf>
    <xf numFmtId="0" fontId="24" fillId="0" borderId="12" xfId="0" applyFont="1" applyBorder="1" applyAlignment="1">
      <alignment vertical="top" wrapText="1"/>
    </xf>
    <xf numFmtId="0" fontId="18" fillId="0" borderId="0" xfId="0" applyFont="1"/>
    <xf numFmtId="0" fontId="16" fillId="0" borderId="15" xfId="0" applyFont="1" applyBorder="1" applyAlignment="1">
      <alignment horizontal="center" vertical="top" wrapText="1"/>
    </xf>
    <xf numFmtId="0" fontId="16" fillId="0" borderId="17" xfId="0" applyFont="1" applyBorder="1" applyAlignment="1">
      <alignment horizontal="center" vertical="top" wrapText="1"/>
    </xf>
    <xf numFmtId="0" fontId="16" fillId="0" borderId="16" xfId="0" applyFont="1" applyBorder="1" applyAlignment="1">
      <alignment horizontal="center"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1">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4"/>
  <sheetViews>
    <sheetView zoomScaleNormal="100" workbookViewId="0">
      <pane xSplit="1" ySplit="1" topLeftCell="B8" activePane="bottomRight" state="frozen"/>
      <selection pane="topRight" activeCell="B1" sqref="B1"/>
      <selection pane="bottomLeft" activeCell="A2" sqref="A2"/>
      <selection pane="bottomRight" activeCell="E5" sqref="E5"/>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235</v>
      </c>
      <c r="T1" s="4" t="s">
        <v>52</v>
      </c>
    </row>
    <row r="2" spans="1:20" x14ac:dyDescent="0.25">
      <c r="A2" t="s">
        <v>18</v>
      </c>
      <c r="B2">
        <v>1</v>
      </c>
      <c r="C2" t="s">
        <v>19</v>
      </c>
      <c r="D2">
        <v>80</v>
      </c>
      <c r="E2">
        <v>110</v>
      </c>
      <c r="F2">
        <v>200</v>
      </c>
      <c r="G2">
        <v>118</v>
      </c>
      <c r="H2" t="s">
        <v>209</v>
      </c>
      <c r="I2">
        <v>20</v>
      </c>
      <c r="J2">
        <v>1</v>
      </c>
      <c r="K2">
        <v>0</v>
      </c>
      <c r="L2">
        <v>0</v>
      </c>
      <c r="N2" t="s">
        <v>21</v>
      </c>
      <c r="O2" t="s">
        <v>22</v>
      </c>
      <c r="Q2">
        <v>5</v>
      </c>
      <c r="R2" t="b">
        <v>1</v>
      </c>
      <c r="S2" t="s">
        <v>237</v>
      </c>
      <c r="T2">
        <v>0</v>
      </c>
    </row>
    <row r="3" spans="1:20" x14ac:dyDescent="0.25">
      <c r="A3" t="s">
        <v>18</v>
      </c>
      <c r="B3">
        <v>3</v>
      </c>
      <c r="C3" t="s">
        <v>19</v>
      </c>
      <c r="D3">
        <v>0</v>
      </c>
      <c r="E3">
        <v>5</v>
      </c>
      <c r="F3">
        <v>204</v>
      </c>
      <c r="G3">
        <f>E3+3</f>
        <v>8</v>
      </c>
      <c r="H3" t="s">
        <v>209</v>
      </c>
      <c r="I3">
        <v>14</v>
      </c>
      <c r="J3">
        <v>1</v>
      </c>
      <c r="K3">
        <v>0</v>
      </c>
      <c r="L3">
        <v>0</v>
      </c>
      <c r="M3" t="s">
        <v>609</v>
      </c>
      <c r="N3" t="s">
        <v>21</v>
      </c>
      <c r="O3" t="s">
        <v>22</v>
      </c>
      <c r="Q3">
        <v>5</v>
      </c>
      <c r="R3" t="b">
        <v>0</v>
      </c>
      <c r="S3" t="s">
        <v>237</v>
      </c>
      <c r="T3">
        <v>0</v>
      </c>
    </row>
    <row r="4" spans="1:20" x14ac:dyDescent="0.25">
      <c r="A4" t="s">
        <v>18</v>
      </c>
      <c r="B4">
        <v>4</v>
      </c>
      <c r="C4" t="s">
        <v>19</v>
      </c>
      <c r="D4">
        <v>0</v>
      </c>
      <c r="E4">
        <v>5</v>
      </c>
      <c r="F4">
        <v>204</v>
      </c>
      <c r="G4">
        <f>E4+3</f>
        <v>8</v>
      </c>
      <c r="H4" t="s">
        <v>209</v>
      </c>
      <c r="I4">
        <v>14</v>
      </c>
      <c r="J4">
        <v>1</v>
      </c>
      <c r="K4">
        <v>0</v>
      </c>
      <c r="L4">
        <v>0</v>
      </c>
      <c r="M4" t="s">
        <v>609</v>
      </c>
      <c r="N4" t="s">
        <v>21</v>
      </c>
      <c r="O4" t="s">
        <v>22</v>
      </c>
      <c r="Q4">
        <v>5</v>
      </c>
      <c r="R4" t="b">
        <v>0</v>
      </c>
      <c r="S4" t="s">
        <v>237</v>
      </c>
      <c r="T4">
        <v>0</v>
      </c>
    </row>
    <row r="5" spans="1:20" x14ac:dyDescent="0.25">
      <c r="A5" t="s">
        <v>18</v>
      </c>
      <c r="B5">
        <v>5</v>
      </c>
      <c r="C5" t="s">
        <v>19</v>
      </c>
      <c r="D5">
        <v>0</v>
      </c>
      <c r="E5">
        <v>5</v>
      </c>
      <c r="F5">
        <v>204</v>
      </c>
      <c r="G5">
        <f>E5+3</f>
        <v>8</v>
      </c>
      <c r="H5" t="s">
        <v>209</v>
      </c>
      <c r="I5">
        <v>14</v>
      </c>
      <c r="J5">
        <v>1</v>
      </c>
      <c r="K5">
        <v>0</v>
      </c>
      <c r="L5">
        <v>0</v>
      </c>
      <c r="M5" t="s">
        <v>609</v>
      </c>
      <c r="N5" t="s">
        <v>21</v>
      </c>
      <c r="O5" t="s">
        <v>22</v>
      </c>
      <c r="Q5">
        <v>5</v>
      </c>
      <c r="R5" t="b">
        <v>0</v>
      </c>
      <c r="S5" t="s">
        <v>237</v>
      </c>
      <c r="T5">
        <v>0</v>
      </c>
    </row>
    <row r="6" spans="1:20" x14ac:dyDescent="0.25">
      <c r="A6" t="s">
        <v>340</v>
      </c>
      <c r="B6">
        <v>1</v>
      </c>
      <c r="C6" t="s">
        <v>19</v>
      </c>
      <c r="D6">
        <v>40</v>
      </c>
      <c r="E6">
        <v>121</v>
      </c>
      <c r="F6">
        <f>F2</f>
        <v>200</v>
      </c>
      <c r="G6">
        <f>E6+6</f>
        <v>127</v>
      </c>
      <c r="H6" t="s">
        <v>209</v>
      </c>
      <c r="I6">
        <v>12</v>
      </c>
      <c r="J6">
        <v>1</v>
      </c>
      <c r="K6">
        <v>0</v>
      </c>
      <c r="L6">
        <v>0</v>
      </c>
      <c r="N6" t="s">
        <v>21</v>
      </c>
      <c r="O6" t="s">
        <v>22</v>
      </c>
      <c r="Q6">
        <v>0</v>
      </c>
      <c r="R6" t="b">
        <v>1</v>
      </c>
      <c r="S6" t="s">
        <v>237</v>
      </c>
      <c r="T6">
        <v>0</v>
      </c>
    </row>
    <row r="7" spans="1:20" x14ac:dyDescent="0.25">
      <c r="A7" t="s">
        <v>341</v>
      </c>
      <c r="B7">
        <v>1</v>
      </c>
      <c r="C7" t="s">
        <v>19</v>
      </c>
      <c r="D7">
        <v>40</v>
      </c>
      <c r="E7">
        <v>130</v>
      </c>
      <c r="F7">
        <f>F6</f>
        <v>200</v>
      </c>
      <c r="G7">
        <v>127</v>
      </c>
      <c r="H7" t="s">
        <v>209</v>
      </c>
      <c r="I7">
        <v>12</v>
      </c>
      <c r="J7">
        <v>1</v>
      </c>
      <c r="K7">
        <v>0</v>
      </c>
      <c r="L7">
        <v>0</v>
      </c>
      <c r="N7" t="s">
        <v>21</v>
      </c>
      <c r="O7" t="s">
        <v>22</v>
      </c>
      <c r="Q7">
        <v>0</v>
      </c>
      <c r="R7" t="b">
        <v>1</v>
      </c>
      <c r="S7" t="s">
        <v>237</v>
      </c>
      <c r="T7">
        <v>0</v>
      </c>
    </row>
    <row r="8" spans="1:20" x14ac:dyDescent="0.25">
      <c r="A8" t="s">
        <v>23</v>
      </c>
      <c r="B8">
        <v>1</v>
      </c>
      <c r="C8" t="s">
        <v>19</v>
      </c>
      <c r="D8">
        <v>40</v>
      </c>
      <c r="E8">
        <v>140</v>
      </c>
      <c r="F8">
        <f>F7</f>
        <v>200</v>
      </c>
      <c r="G8">
        <f>E8+6</f>
        <v>146</v>
      </c>
      <c r="H8" t="s">
        <v>209</v>
      </c>
      <c r="I8">
        <v>12</v>
      </c>
      <c r="J8">
        <v>0</v>
      </c>
      <c r="K8">
        <v>0</v>
      </c>
      <c r="L8">
        <v>0</v>
      </c>
      <c r="N8" t="s">
        <v>21</v>
      </c>
      <c r="O8" t="s">
        <v>22</v>
      </c>
      <c r="Q8">
        <v>0</v>
      </c>
      <c r="R8" t="b">
        <v>1</v>
      </c>
      <c r="S8" t="s">
        <v>237</v>
      </c>
      <c r="T8">
        <v>0</v>
      </c>
    </row>
    <row r="9" spans="1:20" x14ac:dyDescent="0.25">
      <c r="A9" t="s">
        <v>24</v>
      </c>
      <c r="B9">
        <v>1</v>
      </c>
      <c r="C9" t="s">
        <v>25</v>
      </c>
      <c r="D9">
        <v>0</v>
      </c>
      <c r="E9">
        <v>161</v>
      </c>
      <c r="F9">
        <v>210</v>
      </c>
      <c r="G9">
        <v>261</v>
      </c>
      <c r="I9">
        <v>0</v>
      </c>
      <c r="J9">
        <v>0</v>
      </c>
      <c r="K9">
        <v>0</v>
      </c>
      <c r="L9">
        <v>0</v>
      </c>
      <c r="N9" t="s">
        <v>21</v>
      </c>
      <c r="O9" t="s">
        <v>26</v>
      </c>
      <c r="Q9">
        <v>2</v>
      </c>
      <c r="R9" t="b">
        <v>0</v>
      </c>
      <c r="S9" t="s">
        <v>237</v>
      </c>
      <c r="T9">
        <v>0</v>
      </c>
    </row>
    <row r="10" spans="1:20" x14ac:dyDescent="0.25">
      <c r="A10" t="s">
        <v>67</v>
      </c>
      <c r="B10">
        <v>1</v>
      </c>
      <c r="C10" t="s">
        <v>19</v>
      </c>
      <c r="D10">
        <v>80</v>
      </c>
      <c r="E10">
        <v>211</v>
      </c>
      <c r="F10">
        <v>210</v>
      </c>
      <c r="G10">
        <f>E10+5</f>
        <v>216</v>
      </c>
      <c r="H10" t="s">
        <v>209</v>
      </c>
      <c r="I10">
        <v>12</v>
      </c>
      <c r="J10">
        <v>0</v>
      </c>
      <c r="K10">
        <v>1</v>
      </c>
      <c r="L10">
        <v>0</v>
      </c>
      <c r="N10" t="s">
        <v>21</v>
      </c>
      <c r="O10" t="s">
        <v>26</v>
      </c>
      <c r="Q10">
        <v>0</v>
      </c>
      <c r="R10" t="b">
        <v>1</v>
      </c>
      <c r="S10" t="s">
        <v>237</v>
      </c>
      <c r="T10">
        <v>0</v>
      </c>
    </row>
    <row r="11" spans="1:20" x14ac:dyDescent="0.25">
      <c r="A11" t="s">
        <v>1505</v>
      </c>
      <c r="B11">
        <v>1</v>
      </c>
      <c r="C11" t="s">
        <v>19</v>
      </c>
      <c r="D11">
        <v>0</v>
      </c>
      <c r="E11">
        <f>G9+1</f>
        <v>262</v>
      </c>
      <c r="F11">
        <v>200</v>
      </c>
      <c r="G11">
        <f>E11+3</f>
        <v>265</v>
      </c>
      <c r="H11" t="s">
        <v>209</v>
      </c>
      <c r="I11">
        <v>8</v>
      </c>
      <c r="J11">
        <v>0</v>
      </c>
      <c r="K11">
        <v>1</v>
      </c>
      <c r="L11">
        <v>0</v>
      </c>
      <c r="N11" t="s">
        <v>21</v>
      </c>
      <c r="O11" t="s">
        <v>22</v>
      </c>
      <c r="Q11">
        <v>0</v>
      </c>
      <c r="R11" t="b">
        <v>1</v>
      </c>
      <c r="S11" t="s">
        <v>237</v>
      </c>
      <c r="T11">
        <v>0</v>
      </c>
    </row>
    <row r="12" spans="1:20" x14ac:dyDescent="0.25">
      <c r="A12" t="s">
        <v>29</v>
      </c>
      <c r="B12">
        <v>1</v>
      </c>
      <c r="C12" t="s">
        <v>25</v>
      </c>
      <c r="D12">
        <v>0</v>
      </c>
      <c r="E12">
        <v>0</v>
      </c>
      <c r="F12">
        <v>211</v>
      </c>
      <c r="G12">
        <v>298</v>
      </c>
      <c r="I12">
        <v>0</v>
      </c>
      <c r="J12">
        <v>0</v>
      </c>
      <c r="K12">
        <v>0</v>
      </c>
      <c r="L12">
        <v>0</v>
      </c>
      <c r="N12" t="s">
        <v>21</v>
      </c>
      <c r="O12" t="s">
        <v>26</v>
      </c>
      <c r="P12" t="s">
        <v>1897</v>
      </c>
      <c r="Q12">
        <v>3</v>
      </c>
      <c r="R12" t="b">
        <v>0</v>
      </c>
      <c r="S12" t="s">
        <v>237</v>
      </c>
      <c r="T12">
        <v>0</v>
      </c>
    </row>
    <row r="13" spans="1:20" x14ac:dyDescent="0.25">
      <c r="A13" t="s">
        <v>173</v>
      </c>
      <c r="B13">
        <v>1</v>
      </c>
      <c r="C13" t="s">
        <v>25</v>
      </c>
      <c r="D13">
        <f>F13-57</f>
        <v>143</v>
      </c>
      <c r="E13">
        <v>271</v>
      </c>
      <c r="F13">
        <v>200</v>
      </c>
      <c r="G13">
        <f>E13+16</f>
        <v>287</v>
      </c>
      <c r="I13">
        <v>0</v>
      </c>
      <c r="J13">
        <v>0</v>
      </c>
      <c r="K13">
        <v>0</v>
      </c>
      <c r="L13">
        <v>0</v>
      </c>
      <c r="N13" t="s">
        <v>21</v>
      </c>
      <c r="O13" t="s">
        <v>28</v>
      </c>
      <c r="P13" t="s">
        <v>1896</v>
      </c>
      <c r="Q13">
        <v>0</v>
      </c>
      <c r="R13" t="b">
        <v>1</v>
      </c>
      <c r="S13" t="s">
        <v>237</v>
      </c>
      <c r="T13">
        <v>0</v>
      </c>
    </row>
    <row r="14" spans="1:20" x14ac:dyDescent="0.25">
      <c r="A14" t="s">
        <v>50</v>
      </c>
      <c r="B14">
        <v>2</v>
      </c>
      <c r="C14" t="s">
        <v>19</v>
      </c>
      <c r="D14">
        <v>14</v>
      </c>
      <c r="E14">
        <v>20</v>
      </c>
      <c r="F14">
        <v>190</v>
      </c>
      <c r="G14">
        <f>E14+4</f>
        <v>24</v>
      </c>
      <c r="H14" t="s">
        <v>209</v>
      </c>
      <c r="I14">
        <v>8</v>
      </c>
      <c r="J14">
        <v>0</v>
      </c>
      <c r="K14">
        <v>0</v>
      </c>
      <c r="L14">
        <v>0</v>
      </c>
      <c r="N14" t="s">
        <v>846</v>
      </c>
      <c r="O14" t="s">
        <v>26</v>
      </c>
      <c r="Q14">
        <v>3</v>
      </c>
      <c r="R14" t="b">
        <v>1</v>
      </c>
      <c r="S14" t="s">
        <v>237</v>
      </c>
      <c r="T14">
        <v>0</v>
      </c>
    </row>
    <row r="15" spans="1:20" x14ac:dyDescent="0.25">
      <c r="A15" t="s">
        <v>832</v>
      </c>
      <c r="B15">
        <v>2</v>
      </c>
      <c r="C15" t="s">
        <v>19</v>
      </c>
      <c r="D15">
        <v>14</v>
      </c>
      <c r="E15">
        <v>103</v>
      </c>
      <c r="F15">
        <f t="shared" ref="F15:F23" si="0">F14</f>
        <v>190</v>
      </c>
      <c r="G15">
        <f>E15+4</f>
        <v>107</v>
      </c>
      <c r="H15" t="s">
        <v>209</v>
      </c>
      <c r="I15">
        <v>8</v>
      </c>
      <c r="J15">
        <v>1</v>
      </c>
      <c r="K15">
        <v>0</v>
      </c>
      <c r="L15">
        <v>0</v>
      </c>
      <c r="N15" t="s">
        <v>846</v>
      </c>
      <c r="O15" t="s">
        <v>26</v>
      </c>
      <c r="P15" s="1"/>
      <c r="Q15">
        <v>2</v>
      </c>
      <c r="R15" t="b">
        <v>1</v>
      </c>
      <c r="T15">
        <v>0</v>
      </c>
    </row>
    <row r="16" spans="1:20" x14ac:dyDescent="0.25">
      <c r="A16" t="s">
        <v>834</v>
      </c>
      <c r="B16">
        <v>2</v>
      </c>
      <c r="C16" t="s">
        <v>19</v>
      </c>
      <c r="D16">
        <v>14</v>
      </c>
      <c r="E16">
        <f>G15+1</f>
        <v>108</v>
      </c>
      <c r="F16">
        <f t="shared" si="0"/>
        <v>190</v>
      </c>
      <c r="G16">
        <f t="shared" ref="G16:G23" si="1">E16+4</f>
        <v>112</v>
      </c>
      <c r="H16" t="s">
        <v>209</v>
      </c>
      <c r="I16">
        <v>8</v>
      </c>
      <c r="J16">
        <v>0</v>
      </c>
      <c r="K16">
        <v>0</v>
      </c>
      <c r="L16">
        <v>0</v>
      </c>
      <c r="N16" t="s">
        <v>846</v>
      </c>
      <c r="O16" t="s">
        <v>26</v>
      </c>
      <c r="P16" s="1"/>
      <c r="Q16">
        <v>2</v>
      </c>
      <c r="R16" t="b">
        <v>1</v>
      </c>
      <c r="T16">
        <v>0</v>
      </c>
    </row>
    <row r="17" spans="1:22" x14ac:dyDescent="0.25">
      <c r="A17" t="s">
        <v>1508</v>
      </c>
      <c r="B17">
        <v>2</v>
      </c>
      <c r="C17" t="s">
        <v>19</v>
      </c>
      <c r="D17">
        <v>14</v>
      </c>
      <c r="E17">
        <f>G16+5</f>
        <v>117</v>
      </c>
      <c r="F17">
        <f t="shared" si="0"/>
        <v>190</v>
      </c>
      <c r="G17">
        <f t="shared" si="1"/>
        <v>121</v>
      </c>
      <c r="H17" t="s">
        <v>209</v>
      </c>
      <c r="I17">
        <v>8</v>
      </c>
      <c r="J17">
        <v>1</v>
      </c>
      <c r="K17">
        <v>0</v>
      </c>
      <c r="L17">
        <v>0</v>
      </c>
      <c r="N17" t="s">
        <v>846</v>
      </c>
      <c r="O17" t="s">
        <v>26</v>
      </c>
      <c r="P17" s="1"/>
      <c r="Q17">
        <v>2</v>
      </c>
      <c r="R17" t="b">
        <v>1</v>
      </c>
      <c r="T17">
        <v>0</v>
      </c>
    </row>
    <row r="18" spans="1:22" x14ac:dyDescent="0.25">
      <c r="A18" t="s">
        <v>1509</v>
      </c>
      <c r="B18">
        <v>2</v>
      </c>
      <c r="C18" t="s">
        <v>19</v>
      </c>
      <c r="D18">
        <v>14</v>
      </c>
      <c r="E18">
        <f>G17+1</f>
        <v>122</v>
      </c>
      <c r="F18">
        <f t="shared" si="0"/>
        <v>190</v>
      </c>
      <c r="G18">
        <f t="shared" si="1"/>
        <v>126</v>
      </c>
      <c r="H18" t="s">
        <v>209</v>
      </c>
      <c r="I18">
        <v>8</v>
      </c>
      <c r="J18">
        <v>0</v>
      </c>
      <c r="K18">
        <v>0</v>
      </c>
      <c r="L18">
        <v>0</v>
      </c>
      <c r="N18" t="s">
        <v>846</v>
      </c>
      <c r="O18" t="s">
        <v>26</v>
      </c>
      <c r="P18" s="1" t="s">
        <v>1511</v>
      </c>
      <c r="Q18">
        <v>2</v>
      </c>
      <c r="R18" t="b">
        <v>1</v>
      </c>
      <c r="T18">
        <v>0</v>
      </c>
    </row>
    <row r="19" spans="1:22" x14ac:dyDescent="0.25">
      <c r="A19" t="s">
        <v>833</v>
      </c>
      <c r="B19">
        <v>2</v>
      </c>
      <c r="C19" t="s">
        <v>19</v>
      </c>
      <c r="D19">
        <v>14</v>
      </c>
      <c r="E19">
        <f>G18+1</f>
        <v>127</v>
      </c>
      <c r="F19">
        <f t="shared" si="0"/>
        <v>190</v>
      </c>
      <c r="G19">
        <f t="shared" ref="G19:G20" si="2">E19+4</f>
        <v>131</v>
      </c>
      <c r="H19" t="s">
        <v>209</v>
      </c>
      <c r="I19">
        <v>8</v>
      </c>
      <c r="J19">
        <v>1</v>
      </c>
      <c r="K19">
        <v>0</v>
      </c>
      <c r="L19">
        <v>0</v>
      </c>
      <c r="N19" t="s">
        <v>846</v>
      </c>
      <c r="O19" t="s">
        <v>26</v>
      </c>
      <c r="P19" s="1"/>
      <c r="Q19">
        <v>2</v>
      </c>
      <c r="R19" t="b">
        <v>1</v>
      </c>
      <c r="T19">
        <v>0</v>
      </c>
    </row>
    <row r="20" spans="1:22" x14ac:dyDescent="0.25">
      <c r="A20" t="s">
        <v>835</v>
      </c>
      <c r="B20">
        <v>2</v>
      </c>
      <c r="C20" t="s">
        <v>19</v>
      </c>
      <c r="D20">
        <v>14</v>
      </c>
      <c r="E20">
        <f>G19+1</f>
        <v>132</v>
      </c>
      <c r="F20">
        <f t="shared" si="0"/>
        <v>190</v>
      </c>
      <c r="G20">
        <f t="shared" si="2"/>
        <v>136</v>
      </c>
      <c r="H20" t="s">
        <v>209</v>
      </c>
      <c r="I20">
        <v>8</v>
      </c>
      <c r="J20">
        <v>0</v>
      </c>
      <c r="K20">
        <v>0</v>
      </c>
      <c r="L20">
        <v>0</v>
      </c>
      <c r="N20" t="s">
        <v>846</v>
      </c>
      <c r="O20" t="s">
        <v>26</v>
      </c>
      <c r="P20" s="1"/>
      <c r="Q20">
        <v>2</v>
      </c>
      <c r="R20" t="b">
        <v>1</v>
      </c>
      <c r="T20">
        <v>0</v>
      </c>
    </row>
    <row r="21" spans="1:22" x14ac:dyDescent="0.25">
      <c r="A21" t="s">
        <v>888</v>
      </c>
      <c r="B21">
        <v>2</v>
      </c>
      <c r="C21" t="s">
        <v>19</v>
      </c>
      <c r="D21">
        <v>14</v>
      </c>
      <c r="E21">
        <f>G20+5</f>
        <v>141</v>
      </c>
      <c r="F21">
        <f t="shared" si="0"/>
        <v>190</v>
      </c>
      <c r="G21">
        <f t="shared" si="1"/>
        <v>145</v>
      </c>
      <c r="H21" t="s">
        <v>209</v>
      </c>
      <c r="I21">
        <v>8</v>
      </c>
      <c r="J21">
        <v>1</v>
      </c>
      <c r="K21">
        <v>0</v>
      </c>
      <c r="L21">
        <v>0</v>
      </c>
      <c r="N21" t="s">
        <v>846</v>
      </c>
      <c r="O21" t="s">
        <v>26</v>
      </c>
      <c r="P21" s="1"/>
      <c r="Q21">
        <v>2</v>
      </c>
      <c r="R21" t="b">
        <v>1</v>
      </c>
      <c r="T21">
        <v>0</v>
      </c>
    </row>
    <row r="22" spans="1:22" x14ac:dyDescent="0.25">
      <c r="A22" t="s">
        <v>845</v>
      </c>
      <c r="B22">
        <v>2</v>
      </c>
      <c r="C22" t="s">
        <v>19</v>
      </c>
      <c r="D22">
        <v>14</v>
      </c>
      <c r="E22">
        <f>G21+1</f>
        <v>146</v>
      </c>
      <c r="F22">
        <f t="shared" si="0"/>
        <v>190</v>
      </c>
      <c r="G22">
        <f t="shared" ref="G22" si="3">E22+4</f>
        <v>150</v>
      </c>
      <c r="H22" t="s">
        <v>209</v>
      </c>
      <c r="I22">
        <v>8</v>
      </c>
      <c r="J22">
        <v>0</v>
      </c>
      <c r="K22">
        <v>0</v>
      </c>
      <c r="L22">
        <v>0</v>
      </c>
      <c r="N22" t="s">
        <v>846</v>
      </c>
      <c r="O22" t="s">
        <v>26</v>
      </c>
      <c r="P22" s="1"/>
      <c r="Q22">
        <v>2</v>
      </c>
      <c r="R22" t="b">
        <v>1</v>
      </c>
      <c r="T22">
        <v>0</v>
      </c>
    </row>
    <row r="23" spans="1:22" x14ac:dyDescent="0.25">
      <c r="A23" t="s">
        <v>1532</v>
      </c>
      <c r="B23">
        <v>2</v>
      </c>
      <c r="C23" t="s">
        <v>19</v>
      </c>
      <c r="D23">
        <v>14</v>
      </c>
      <c r="E23">
        <f>G22+5</f>
        <v>155</v>
      </c>
      <c r="F23">
        <f t="shared" si="0"/>
        <v>190</v>
      </c>
      <c r="G23">
        <f t="shared" si="1"/>
        <v>159</v>
      </c>
      <c r="H23" t="s">
        <v>209</v>
      </c>
      <c r="I23">
        <v>8</v>
      </c>
      <c r="J23">
        <v>0</v>
      </c>
      <c r="K23">
        <v>0</v>
      </c>
      <c r="L23">
        <v>0</v>
      </c>
      <c r="N23" t="s">
        <v>846</v>
      </c>
      <c r="O23" t="s">
        <v>26</v>
      </c>
      <c r="P23" s="1"/>
      <c r="Q23">
        <v>2</v>
      </c>
      <c r="R23" t="b">
        <v>1</v>
      </c>
      <c r="T23">
        <v>0</v>
      </c>
    </row>
    <row r="24" spans="1:22" x14ac:dyDescent="0.25">
      <c r="A24" t="s">
        <v>847</v>
      </c>
      <c r="B24">
        <v>2</v>
      </c>
      <c r="C24" t="s">
        <v>27</v>
      </c>
      <c r="D24">
        <v>0</v>
      </c>
      <c r="E24">
        <v>0</v>
      </c>
      <c r="F24">
        <v>211</v>
      </c>
      <c r="G24">
        <v>298</v>
      </c>
      <c r="I24">
        <v>0</v>
      </c>
      <c r="J24">
        <v>0</v>
      </c>
      <c r="K24">
        <v>0</v>
      </c>
      <c r="L24">
        <v>0</v>
      </c>
      <c r="N24" t="s">
        <v>846</v>
      </c>
      <c r="O24" t="s">
        <v>26</v>
      </c>
      <c r="Q24">
        <v>1</v>
      </c>
      <c r="R24" t="b">
        <v>0</v>
      </c>
      <c r="S24" t="s">
        <v>237</v>
      </c>
      <c r="T24">
        <v>0</v>
      </c>
    </row>
    <row r="25" spans="1:22" x14ac:dyDescent="0.25">
      <c r="A25" t="s">
        <v>31</v>
      </c>
      <c r="B25">
        <v>3</v>
      </c>
      <c r="C25" t="s">
        <v>19</v>
      </c>
      <c r="D25">
        <v>7</v>
      </c>
      <c r="E25">
        <v>13</v>
      </c>
      <c r="F25">
        <v>210</v>
      </c>
      <c r="G25">
        <v>16</v>
      </c>
      <c r="H25" t="s">
        <v>209</v>
      </c>
      <c r="I25">
        <v>14</v>
      </c>
      <c r="J25">
        <v>1</v>
      </c>
      <c r="K25">
        <v>0</v>
      </c>
      <c r="L25">
        <v>0</v>
      </c>
      <c r="N25" t="s">
        <v>21</v>
      </c>
      <c r="O25" t="s">
        <v>26</v>
      </c>
      <c r="Q25">
        <v>3</v>
      </c>
      <c r="R25" t="b">
        <v>0</v>
      </c>
      <c r="S25" t="s">
        <v>237</v>
      </c>
      <c r="T25">
        <v>0</v>
      </c>
    </row>
    <row r="26" spans="1:22" x14ac:dyDescent="0.25">
      <c r="A26" t="s">
        <v>1900</v>
      </c>
      <c r="B26">
        <v>3</v>
      </c>
      <c r="C26" t="s">
        <v>19</v>
      </c>
      <c r="D26">
        <f>D25</f>
        <v>7</v>
      </c>
      <c r="E26">
        <f>G25+5</f>
        <v>21</v>
      </c>
      <c r="F26">
        <f>D30-3</f>
        <v>131</v>
      </c>
      <c r="G26">
        <f>E26+4</f>
        <v>25</v>
      </c>
      <c r="H26" t="s">
        <v>209</v>
      </c>
      <c r="I26">
        <v>9</v>
      </c>
      <c r="J26">
        <v>0</v>
      </c>
      <c r="K26">
        <v>0</v>
      </c>
      <c r="L26">
        <v>0</v>
      </c>
      <c r="N26" t="s">
        <v>21</v>
      </c>
      <c r="O26" t="s">
        <v>208</v>
      </c>
      <c r="Q26">
        <v>3</v>
      </c>
      <c r="R26" t="b">
        <v>1</v>
      </c>
      <c r="S26" t="s">
        <v>237</v>
      </c>
      <c r="T26">
        <v>0</v>
      </c>
      <c r="V26">
        <v>5</v>
      </c>
    </row>
    <row r="27" spans="1:22" x14ac:dyDescent="0.25">
      <c r="A27" t="s">
        <v>251</v>
      </c>
      <c r="B27">
        <v>-999</v>
      </c>
      <c r="C27" t="s">
        <v>19</v>
      </c>
      <c r="D27">
        <f>D26</f>
        <v>7</v>
      </c>
      <c r="E27">
        <f>E26+28</f>
        <v>49</v>
      </c>
      <c r="F27">
        <f>F26</f>
        <v>131</v>
      </c>
      <c r="G27">
        <f>E27+4</f>
        <v>53</v>
      </c>
      <c r="H27" t="s">
        <v>209</v>
      </c>
      <c r="I27">
        <v>9</v>
      </c>
      <c r="J27">
        <v>0</v>
      </c>
      <c r="K27">
        <v>0</v>
      </c>
      <c r="L27">
        <v>0</v>
      </c>
      <c r="N27" t="s">
        <v>21</v>
      </c>
      <c r="O27" t="s">
        <v>208</v>
      </c>
      <c r="Q27">
        <v>3</v>
      </c>
      <c r="R27" t="b">
        <v>1</v>
      </c>
      <c r="S27" t="s">
        <v>237</v>
      </c>
      <c r="T27">
        <v>0</v>
      </c>
    </row>
    <row r="28" spans="1:22" x14ac:dyDescent="0.25">
      <c r="A28" t="s">
        <v>33</v>
      </c>
      <c r="B28">
        <v>3</v>
      </c>
      <c r="C28" t="s">
        <v>19</v>
      </c>
      <c r="D28">
        <f>D26</f>
        <v>7</v>
      </c>
      <c r="E28">
        <f>E36</f>
        <v>75</v>
      </c>
      <c r="F28">
        <f>D28+92</f>
        <v>99</v>
      </c>
      <c r="G28">
        <f>E28+3</f>
        <v>78</v>
      </c>
      <c r="H28" t="s">
        <v>209</v>
      </c>
      <c r="I28">
        <v>8</v>
      </c>
      <c r="J28">
        <v>0</v>
      </c>
      <c r="K28">
        <v>1</v>
      </c>
      <c r="L28">
        <v>0</v>
      </c>
      <c r="N28" t="s">
        <v>21</v>
      </c>
      <c r="O28" t="s">
        <v>26</v>
      </c>
      <c r="Q28">
        <v>1</v>
      </c>
      <c r="R28" t="b">
        <v>1</v>
      </c>
      <c r="S28" t="s">
        <v>237</v>
      </c>
      <c r="T28">
        <v>0</v>
      </c>
    </row>
    <row r="29" spans="1:22" x14ac:dyDescent="0.25">
      <c r="A29" t="s">
        <v>32</v>
      </c>
      <c r="B29">
        <v>3</v>
      </c>
      <c r="C29" t="s">
        <v>25</v>
      </c>
      <c r="D29">
        <f>D28-2</f>
        <v>5</v>
      </c>
      <c r="E29">
        <f>E28</f>
        <v>75</v>
      </c>
      <c r="F29">
        <f>D29+90</f>
        <v>95</v>
      </c>
      <c r="G29">
        <f>E29+90</f>
        <v>165</v>
      </c>
      <c r="I29">
        <v>0</v>
      </c>
      <c r="J29">
        <v>0</v>
      </c>
      <c r="K29">
        <v>0</v>
      </c>
      <c r="L29">
        <v>0</v>
      </c>
      <c r="N29" t="s">
        <v>21</v>
      </c>
      <c r="O29" t="s">
        <v>26</v>
      </c>
      <c r="Q29">
        <v>0</v>
      </c>
      <c r="R29" t="b">
        <v>0</v>
      </c>
      <c r="S29" t="s">
        <v>237</v>
      </c>
      <c r="T29">
        <v>0</v>
      </c>
    </row>
    <row r="30" spans="1:22" x14ac:dyDescent="0.25">
      <c r="A30" t="s">
        <v>38</v>
      </c>
      <c r="B30">
        <v>3</v>
      </c>
      <c r="C30" t="s">
        <v>19</v>
      </c>
      <c r="D30">
        <v>134</v>
      </c>
      <c r="E30">
        <v>21</v>
      </c>
      <c r="F30">
        <v>210</v>
      </c>
      <c r="G30">
        <v>24</v>
      </c>
      <c r="H30" t="s">
        <v>209</v>
      </c>
      <c r="I30">
        <v>8</v>
      </c>
      <c r="J30">
        <v>1</v>
      </c>
      <c r="K30">
        <v>0</v>
      </c>
      <c r="L30">
        <v>0</v>
      </c>
      <c r="N30" t="s">
        <v>21</v>
      </c>
      <c r="O30" t="s">
        <v>26</v>
      </c>
      <c r="Q30">
        <v>3</v>
      </c>
      <c r="R30" t="b">
        <v>0</v>
      </c>
      <c r="S30" t="s">
        <v>237</v>
      </c>
      <c r="T30">
        <v>0</v>
      </c>
    </row>
    <row r="31" spans="1:22" x14ac:dyDescent="0.25">
      <c r="A31" t="s">
        <v>211</v>
      </c>
      <c r="B31">
        <v>3</v>
      </c>
      <c r="C31" t="s">
        <v>19</v>
      </c>
      <c r="D31">
        <f>D32</f>
        <v>134</v>
      </c>
      <c r="E31">
        <f>G30+1</f>
        <v>25</v>
      </c>
      <c r="F31">
        <v>204</v>
      </c>
      <c r="G31">
        <f>E31+3</f>
        <v>28</v>
      </c>
      <c r="H31" t="s">
        <v>209</v>
      </c>
      <c r="I31">
        <v>8</v>
      </c>
      <c r="J31">
        <v>0</v>
      </c>
      <c r="K31">
        <v>1</v>
      </c>
      <c r="L31">
        <v>0</v>
      </c>
      <c r="N31" t="s">
        <v>21</v>
      </c>
      <c r="O31" t="s">
        <v>208</v>
      </c>
      <c r="Q31">
        <v>2</v>
      </c>
      <c r="R31" t="b">
        <v>1</v>
      </c>
      <c r="S31" t="s">
        <v>237</v>
      </c>
      <c r="T31">
        <v>0</v>
      </c>
    </row>
    <row r="32" spans="1:22" x14ac:dyDescent="0.25">
      <c r="A32" t="s">
        <v>65</v>
      </c>
      <c r="B32">
        <v>3</v>
      </c>
      <c r="C32" t="s">
        <v>25</v>
      </c>
      <c r="D32">
        <f>D30</f>
        <v>134</v>
      </c>
      <c r="E32">
        <f>G31+3</f>
        <v>31</v>
      </c>
      <c r="F32">
        <f>D32+70</f>
        <v>204</v>
      </c>
      <c r="G32">
        <f>E32+15</f>
        <v>46</v>
      </c>
      <c r="I32">
        <v>0</v>
      </c>
      <c r="J32">
        <v>0</v>
      </c>
      <c r="K32">
        <v>0</v>
      </c>
      <c r="L32">
        <v>0</v>
      </c>
      <c r="N32" t="s">
        <v>21</v>
      </c>
      <c r="O32" t="s">
        <v>26</v>
      </c>
      <c r="Q32">
        <v>0</v>
      </c>
      <c r="R32" t="b">
        <v>0</v>
      </c>
      <c r="S32" t="s">
        <v>237</v>
      </c>
      <c r="T32">
        <v>0</v>
      </c>
    </row>
    <row r="33" spans="1:20" x14ac:dyDescent="0.25">
      <c r="A33" t="s">
        <v>39</v>
      </c>
      <c r="B33">
        <v>3</v>
      </c>
      <c r="C33" t="s">
        <v>19</v>
      </c>
      <c r="D33">
        <f>D30</f>
        <v>134</v>
      </c>
      <c r="E33">
        <f>G32+1</f>
        <v>47</v>
      </c>
      <c r="F33">
        <f>F30</f>
        <v>210</v>
      </c>
      <c r="G33">
        <f>E33+3</f>
        <v>50</v>
      </c>
      <c r="H33" t="s">
        <v>209</v>
      </c>
      <c r="I33">
        <v>8</v>
      </c>
      <c r="J33">
        <v>1</v>
      </c>
      <c r="K33">
        <v>0</v>
      </c>
      <c r="L33">
        <v>0</v>
      </c>
      <c r="N33" t="s">
        <v>21</v>
      </c>
      <c r="O33" t="s">
        <v>26</v>
      </c>
      <c r="Q33">
        <v>3</v>
      </c>
      <c r="R33" t="b">
        <v>0</v>
      </c>
      <c r="S33" t="s">
        <v>237</v>
      </c>
      <c r="T33">
        <v>0</v>
      </c>
    </row>
    <row r="34" spans="1:20" x14ac:dyDescent="0.25">
      <c r="A34" t="s">
        <v>212</v>
      </c>
      <c r="B34">
        <v>3</v>
      </c>
      <c r="C34" t="s">
        <v>19</v>
      </c>
      <c r="D34">
        <f>D35</f>
        <v>134</v>
      </c>
      <c r="E34">
        <f>G33+1</f>
        <v>51</v>
      </c>
      <c r="F34">
        <v>204</v>
      </c>
      <c r="G34">
        <f>E34+3</f>
        <v>54</v>
      </c>
      <c r="H34" t="s">
        <v>209</v>
      </c>
      <c r="I34">
        <v>8</v>
      </c>
      <c r="J34">
        <v>0</v>
      </c>
      <c r="K34">
        <v>1</v>
      </c>
      <c r="L34">
        <v>0</v>
      </c>
      <c r="N34" t="s">
        <v>21</v>
      </c>
      <c r="O34" t="s">
        <v>208</v>
      </c>
      <c r="Q34">
        <v>2</v>
      </c>
      <c r="R34" t="b">
        <v>1</v>
      </c>
      <c r="S34" t="s">
        <v>237</v>
      </c>
      <c r="T34">
        <v>0</v>
      </c>
    </row>
    <row r="35" spans="1:20" x14ac:dyDescent="0.25">
      <c r="A35" t="s">
        <v>66</v>
      </c>
      <c r="B35">
        <v>3</v>
      </c>
      <c r="C35" t="s">
        <v>25</v>
      </c>
      <c r="D35">
        <f>D33</f>
        <v>134</v>
      </c>
      <c r="E35">
        <f>G34+5</f>
        <v>59</v>
      </c>
      <c r="F35">
        <f>D35+70</f>
        <v>204</v>
      </c>
      <c r="G35">
        <f>E35+15</f>
        <v>74</v>
      </c>
      <c r="I35">
        <v>0</v>
      </c>
      <c r="J35">
        <v>0</v>
      </c>
      <c r="K35">
        <v>0</v>
      </c>
      <c r="L35">
        <v>0</v>
      </c>
      <c r="N35" t="s">
        <v>21</v>
      </c>
      <c r="O35" t="s">
        <v>26</v>
      </c>
      <c r="Q35">
        <v>0</v>
      </c>
      <c r="R35" t="b">
        <v>0</v>
      </c>
      <c r="S35" t="s">
        <v>237</v>
      </c>
      <c r="T35">
        <v>0</v>
      </c>
    </row>
    <row r="36" spans="1:20" x14ac:dyDescent="0.25">
      <c r="A36" t="s">
        <v>867</v>
      </c>
      <c r="B36">
        <v>3</v>
      </c>
      <c r="C36" t="s">
        <v>27</v>
      </c>
      <c r="D36">
        <v>99</v>
      </c>
      <c r="E36">
        <f>G35+1</f>
        <v>75</v>
      </c>
      <c r="F36">
        <v>210</v>
      </c>
      <c r="G36">
        <f>G71+3</f>
        <v>161</v>
      </c>
      <c r="I36">
        <v>0</v>
      </c>
      <c r="J36">
        <v>1</v>
      </c>
      <c r="K36">
        <v>0</v>
      </c>
      <c r="L36">
        <v>0</v>
      </c>
      <c r="M36" t="s">
        <v>1741</v>
      </c>
      <c r="N36" t="s">
        <v>1741</v>
      </c>
      <c r="O36" t="s">
        <v>26</v>
      </c>
      <c r="Q36">
        <v>2</v>
      </c>
      <c r="R36" t="b">
        <v>0</v>
      </c>
      <c r="S36" t="s">
        <v>237</v>
      </c>
      <c r="T36">
        <v>0</v>
      </c>
    </row>
    <row r="37" spans="1:20" x14ac:dyDescent="0.25">
      <c r="A37" t="s">
        <v>868</v>
      </c>
      <c r="B37">
        <v>3</v>
      </c>
      <c r="C37" t="s">
        <v>19</v>
      </c>
      <c r="D37">
        <f>D36+1</f>
        <v>100</v>
      </c>
      <c r="E37">
        <f>E36+2</f>
        <v>77</v>
      </c>
      <c r="F37">
        <v>174</v>
      </c>
      <c r="G37">
        <f>E37+3</f>
        <v>80</v>
      </c>
      <c r="H37" t="s">
        <v>209</v>
      </c>
      <c r="I37">
        <v>8</v>
      </c>
      <c r="J37">
        <v>1</v>
      </c>
      <c r="K37">
        <v>0</v>
      </c>
      <c r="L37">
        <v>0</v>
      </c>
      <c r="N37" t="s">
        <v>1741</v>
      </c>
      <c r="O37" t="s">
        <v>26</v>
      </c>
      <c r="Q37">
        <v>3</v>
      </c>
      <c r="R37" t="b">
        <v>0</v>
      </c>
      <c r="S37" t="s">
        <v>237</v>
      </c>
      <c r="T37">
        <v>0</v>
      </c>
    </row>
    <row r="38" spans="1:20" x14ac:dyDescent="0.25">
      <c r="A38" t="s">
        <v>183</v>
      </c>
      <c r="B38">
        <v>3</v>
      </c>
      <c r="C38" t="s">
        <v>19</v>
      </c>
      <c r="D38">
        <f>D37</f>
        <v>100</v>
      </c>
      <c r="E38">
        <f>E37+12</f>
        <v>89</v>
      </c>
      <c r="F38">
        <f>D38+79</f>
        <v>179</v>
      </c>
      <c r="G38">
        <f>E38+3</f>
        <v>92</v>
      </c>
      <c r="H38" t="s">
        <v>209</v>
      </c>
      <c r="I38">
        <v>8</v>
      </c>
      <c r="J38">
        <v>0</v>
      </c>
      <c r="K38">
        <v>0</v>
      </c>
      <c r="L38">
        <v>0</v>
      </c>
      <c r="N38" t="s">
        <v>1741</v>
      </c>
      <c r="O38" t="s">
        <v>22</v>
      </c>
      <c r="Q38">
        <v>2</v>
      </c>
      <c r="R38" t="b">
        <v>0</v>
      </c>
      <c r="S38" t="s">
        <v>237</v>
      </c>
      <c r="T38">
        <v>0</v>
      </c>
    </row>
    <row r="39" spans="1:20" x14ac:dyDescent="0.25">
      <c r="A39" t="s">
        <v>53</v>
      </c>
      <c r="B39">
        <v>3</v>
      </c>
      <c r="C39" t="s">
        <v>26</v>
      </c>
      <c r="D39">
        <f>F38</f>
        <v>179</v>
      </c>
      <c r="E39">
        <f>E36</f>
        <v>75</v>
      </c>
      <c r="F39">
        <f>D39</f>
        <v>179</v>
      </c>
      <c r="G39">
        <f>G36</f>
        <v>161</v>
      </c>
      <c r="I39">
        <v>0</v>
      </c>
      <c r="J39">
        <v>0</v>
      </c>
      <c r="K39">
        <v>0</v>
      </c>
      <c r="L39">
        <v>0</v>
      </c>
      <c r="N39" t="s">
        <v>1741</v>
      </c>
      <c r="O39" t="s">
        <v>26</v>
      </c>
      <c r="Q39">
        <v>4</v>
      </c>
      <c r="R39" t="b">
        <v>0</v>
      </c>
      <c r="S39" t="s">
        <v>237</v>
      </c>
      <c r="T39">
        <v>0</v>
      </c>
    </row>
    <row r="40" spans="1:20" x14ac:dyDescent="0.25">
      <c r="A40" t="s">
        <v>40</v>
      </c>
      <c r="B40">
        <v>3</v>
      </c>
      <c r="C40" t="s">
        <v>19</v>
      </c>
      <c r="D40">
        <f>D39</f>
        <v>179</v>
      </c>
      <c r="E40">
        <f>E36+1</f>
        <v>76</v>
      </c>
      <c r="F40">
        <f>F36</f>
        <v>210</v>
      </c>
      <c r="G40">
        <f>E40+3</f>
        <v>79</v>
      </c>
      <c r="H40" t="s">
        <v>209</v>
      </c>
      <c r="I40">
        <v>8</v>
      </c>
      <c r="J40">
        <v>0</v>
      </c>
      <c r="K40">
        <v>0</v>
      </c>
      <c r="L40">
        <v>0</v>
      </c>
      <c r="N40" t="s">
        <v>1741</v>
      </c>
      <c r="O40" t="s">
        <v>28</v>
      </c>
      <c r="Q40">
        <v>2</v>
      </c>
      <c r="R40" t="b">
        <v>1</v>
      </c>
      <c r="S40" t="s">
        <v>237</v>
      </c>
      <c r="T40">
        <v>0</v>
      </c>
    </row>
    <row r="41" spans="1:20" x14ac:dyDescent="0.25">
      <c r="A41" s="2" t="s">
        <v>214</v>
      </c>
      <c r="B41">
        <v>3</v>
      </c>
      <c r="C41" s="2" t="s">
        <v>19</v>
      </c>
      <c r="D41" s="2">
        <f>D39</f>
        <v>179</v>
      </c>
      <c r="E41" s="2">
        <f>E38</f>
        <v>89</v>
      </c>
      <c r="F41" s="2">
        <f>D43</f>
        <v>195</v>
      </c>
      <c r="G41" s="2">
        <f>G38</f>
        <v>92</v>
      </c>
      <c r="H41" s="2" t="s">
        <v>209</v>
      </c>
      <c r="I41" s="2">
        <v>7</v>
      </c>
      <c r="J41" s="2">
        <v>0</v>
      </c>
      <c r="K41" s="2">
        <v>0</v>
      </c>
      <c r="L41" s="2">
        <v>0</v>
      </c>
      <c r="M41" s="2"/>
      <c r="N41" t="s">
        <v>1741</v>
      </c>
      <c r="O41" s="2" t="s">
        <v>28</v>
      </c>
      <c r="P41" s="3"/>
      <c r="Q41" s="2">
        <v>2</v>
      </c>
      <c r="R41" s="2" t="b">
        <v>1</v>
      </c>
      <c r="S41" t="s">
        <v>237</v>
      </c>
      <c r="T41" s="2">
        <v>0</v>
      </c>
    </row>
    <row r="42" spans="1:20" x14ac:dyDescent="0.25">
      <c r="A42" s="2" t="s">
        <v>213</v>
      </c>
      <c r="B42">
        <v>3</v>
      </c>
      <c r="C42" s="2" t="s">
        <v>19</v>
      </c>
      <c r="D42" s="2">
        <f>D43</f>
        <v>195</v>
      </c>
      <c r="E42" s="2">
        <f>E41</f>
        <v>89</v>
      </c>
      <c r="F42" s="2">
        <f>F36</f>
        <v>210</v>
      </c>
      <c r="G42" s="2">
        <f>G41</f>
        <v>92</v>
      </c>
      <c r="H42" s="2" t="s">
        <v>209</v>
      </c>
      <c r="I42" s="2">
        <v>7</v>
      </c>
      <c r="J42" s="2">
        <v>0</v>
      </c>
      <c r="K42" s="2">
        <v>0</v>
      </c>
      <c r="L42" s="2">
        <v>0</v>
      </c>
      <c r="M42" s="2"/>
      <c r="N42" t="s">
        <v>1741</v>
      </c>
      <c r="O42" s="2" t="s">
        <v>28</v>
      </c>
      <c r="P42" s="3"/>
      <c r="Q42" s="2">
        <v>2</v>
      </c>
      <c r="R42" s="2" t="b">
        <v>1</v>
      </c>
      <c r="S42" t="s">
        <v>237</v>
      </c>
      <c r="T42" s="2">
        <v>0</v>
      </c>
    </row>
    <row r="43" spans="1:20" x14ac:dyDescent="0.25">
      <c r="A43" t="s">
        <v>54</v>
      </c>
      <c r="B43">
        <v>3</v>
      </c>
      <c r="C43" t="s">
        <v>26</v>
      </c>
      <c r="D43">
        <f>D39+16</f>
        <v>195</v>
      </c>
      <c r="E43">
        <f>E41</f>
        <v>89</v>
      </c>
      <c r="F43">
        <f>D43</f>
        <v>195</v>
      </c>
      <c r="G43">
        <f>G39</f>
        <v>161</v>
      </c>
      <c r="I43">
        <v>0</v>
      </c>
      <c r="J43">
        <v>0</v>
      </c>
      <c r="K43">
        <v>0</v>
      </c>
      <c r="L43">
        <v>0</v>
      </c>
      <c r="N43" t="s">
        <v>1741</v>
      </c>
      <c r="O43" t="s">
        <v>26</v>
      </c>
      <c r="Q43">
        <v>4</v>
      </c>
      <c r="R43" t="b">
        <v>0</v>
      </c>
      <c r="S43" t="s">
        <v>237</v>
      </c>
      <c r="T43">
        <v>0</v>
      </c>
    </row>
    <row r="44" spans="1:20" x14ac:dyDescent="0.25">
      <c r="A44" t="s">
        <v>64</v>
      </c>
      <c r="B44">
        <v>3</v>
      </c>
      <c r="C44" t="s">
        <v>26</v>
      </c>
      <c r="D44">
        <v>100</v>
      </c>
      <c r="E44">
        <f>E37+18</f>
        <v>95</v>
      </c>
      <c r="F44">
        <f>F40</f>
        <v>210</v>
      </c>
      <c r="G44">
        <f>E44</f>
        <v>95</v>
      </c>
      <c r="I44">
        <v>0</v>
      </c>
      <c r="J44">
        <v>0</v>
      </c>
      <c r="K44">
        <v>0</v>
      </c>
      <c r="L44">
        <v>0</v>
      </c>
      <c r="N44" t="s">
        <v>1741</v>
      </c>
      <c r="O44" t="s">
        <v>26</v>
      </c>
      <c r="Q44">
        <v>4</v>
      </c>
      <c r="R44" t="b">
        <v>0</v>
      </c>
      <c r="S44" t="s">
        <v>237</v>
      </c>
      <c r="T44">
        <v>0</v>
      </c>
    </row>
    <row r="45" spans="1:20" x14ac:dyDescent="0.25">
      <c r="A45" t="s">
        <v>849</v>
      </c>
      <c r="B45">
        <v>3</v>
      </c>
      <c r="C45" t="s">
        <v>19</v>
      </c>
      <c r="D45">
        <f>$D$37</f>
        <v>100</v>
      </c>
      <c r="E45">
        <f>E44+2</f>
        <v>97</v>
      </c>
      <c r="F45">
        <f>D45+74</f>
        <v>174</v>
      </c>
      <c r="G45">
        <f>E45+3</f>
        <v>100</v>
      </c>
      <c r="H45" t="s">
        <v>209</v>
      </c>
      <c r="I45">
        <v>8</v>
      </c>
      <c r="J45">
        <v>0</v>
      </c>
      <c r="K45">
        <v>0</v>
      </c>
      <c r="L45">
        <v>0</v>
      </c>
      <c r="N45" t="s">
        <v>1741</v>
      </c>
      <c r="O45" t="s">
        <v>26</v>
      </c>
      <c r="P45" t="s">
        <v>241</v>
      </c>
      <c r="Q45">
        <v>3</v>
      </c>
      <c r="R45" t="b">
        <v>1</v>
      </c>
      <c r="S45" t="s">
        <v>237</v>
      </c>
      <c r="T45">
        <v>0</v>
      </c>
    </row>
    <row r="46" spans="1:20" x14ac:dyDescent="0.25">
      <c r="A46" t="s">
        <v>851</v>
      </c>
      <c r="B46">
        <v>3</v>
      </c>
      <c r="C46" t="s">
        <v>19</v>
      </c>
      <c r="D46">
        <f>F45-1</f>
        <v>173</v>
      </c>
      <c r="E46">
        <f>E47</f>
        <v>97</v>
      </c>
      <c r="F46">
        <f>D46+4</f>
        <v>177</v>
      </c>
      <c r="G46">
        <f>E46+6</f>
        <v>103</v>
      </c>
      <c r="H46" t="s">
        <v>20</v>
      </c>
      <c r="I46">
        <v>15</v>
      </c>
      <c r="J46">
        <v>1</v>
      </c>
      <c r="K46">
        <v>0</v>
      </c>
      <c r="L46">
        <v>0</v>
      </c>
      <c r="N46" t="s">
        <v>1741</v>
      </c>
      <c r="O46" t="s">
        <v>26</v>
      </c>
      <c r="Q46">
        <v>2</v>
      </c>
      <c r="R46" t="b">
        <v>0</v>
      </c>
      <c r="S46" t="s">
        <v>237</v>
      </c>
      <c r="T46">
        <v>0</v>
      </c>
    </row>
    <row r="47" spans="1:20" x14ac:dyDescent="0.25">
      <c r="A47" t="s">
        <v>850</v>
      </c>
      <c r="B47">
        <v>-999</v>
      </c>
      <c r="C47" t="s">
        <v>19</v>
      </c>
      <c r="D47">
        <f>F46+2</f>
        <v>179</v>
      </c>
      <c r="E47">
        <f>E45</f>
        <v>97</v>
      </c>
      <c r="F47">
        <f>$F36</f>
        <v>210</v>
      </c>
      <c r="G47">
        <f>G45</f>
        <v>100</v>
      </c>
      <c r="H47" t="s">
        <v>209</v>
      </c>
      <c r="I47">
        <v>8</v>
      </c>
      <c r="J47">
        <v>0</v>
      </c>
      <c r="K47">
        <v>0</v>
      </c>
      <c r="L47">
        <v>0</v>
      </c>
      <c r="N47" t="s">
        <v>1741</v>
      </c>
      <c r="O47" t="s">
        <v>28</v>
      </c>
      <c r="P47" t="s">
        <v>41</v>
      </c>
      <c r="Q47">
        <v>3</v>
      </c>
      <c r="R47" t="b">
        <v>1</v>
      </c>
      <c r="S47" t="s">
        <v>237</v>
      </c>
      <c r="T47">
        <v>0</v>
      </c>
    </row>
    <row r="48" spans="1:20" x14ac:dyDescent="0.25">
      <c r="A48" t="str">
        <f>_xlfn.CONCAT("policy_urban_text",MID(A47,LEN("policy_urban_text")+1,1),"_middle")</f>
        <v>policy_urban_text1_middle</v>
      </c>
      <c r="B48">
        <v>3</v>
      </c>
      <c r="C48" t="s">
        <v>19</v>
      </c>
      <c r="D48">
        <f>$D41</f>
        <v>179</v>
      </c>
      <c r="E48">
        <f>E46</f>
        <v>97</v>
      </c>
      <c r="F48">
        <f>$F41</f>
        <v>195</v>
      </c>
      <c r="G48">
        <f>G45</f>
        <v>100</v>
      </c>
      <c r="H48" t="s">
        <v>209</v>
      </c>
      <c r="I48">
        <v>8</v>
      </c>
      <c r="J48">
        <v>0</v>
      </c>
      <c r="K48">
        <v>0</v>
      </c>
      <c r="L48">
        <v>0</v>
      </c>
      <c r="N48" t="s">
        <v>1741</v>
      </c>
      <c r="O48" t="s">
        <v>28</v>
      </c>
      <c r="P48" s="5"/>
      <c r="Q48">
        <v>3</v>
      </c>
      <c r="R48" t="b">
        <v>1</v>
      </c>
      <c r="S48" t="s">
        <v>237</v>
      </c>
      <c r="T48">
        <v>0</v>
      </c>
    </row>
    <row r="49" spans="1:20" x14ac:dyDescent="0.25">
      <c r="A49" t="str">
        <f>_xlfn.CONCAT("policy_urban_text",MID(A48,LEN("policy_urban_text")+1,1),"_upper")</f>
        <v>policy_urban_text1_upper</v>
      </c>
      <c r="B49">
        <v>3</v>
      </c>
      <c r="C49" t="s">
        <v>19</v>
      </c>
      <c r="D49">
        <f>$D42</f>
        <v>195</v>
      </c>
      <c r="E49">
        <f>E48</f>
        <v>97</v>
      </c>
      <c r="F49">
        <f>$F42</f>
        <v>210</v>
      </c>
      <c r="G49">
        <f>G48</f>
        <v>100</v>
      </c>
      <c r="H49" t="s">
        <v>209</v>
      </c>
      <c r="I49">
        <v>8</v>
      </c>
      <c r="J49">
        <v>0</v>
      </c>
      <c r="K49">
        <v>0</v>
      </c>
      <c r="L49">
        <v>0</v>
      </c>
      <c r="N49" t="s">
        <v>1741</v>
      </c>
      <c r="O49" t="s">
        <v>28</v>
      </c>
      <c r="P49" s="5"/>
      <c r="Q49">
        <v>3</v>
      </c>
      <c r="R49" t="b">
        <v>1</v>
      </c>
      <c r="S49" t="s">
        <v>237</v>
      </c>
      <c r="T49">
        <v>0</v>
      </c>
    </row>
    <row r="50" spans="1:20" x14ac:dyDescent="0.25">
      <c r="A50" t="s">
        <v>852</v>
      </c>
      <c r="B50">
        <v>3</v>
      </c>
      <c r="C50" t="s">
        <v>19</v>
      </c>
      <c r="D50">
        <f>$D37</f>
        <v>100</v>
      </c>
      <c r="E50">
        <f>E46+11</f>
        <v>108</v>
      </c>
      <c r="F50">
        <f>F45</f>
        <v>174</v>
      </c>
      <c r="G50">
        <f>E50+3</f>
        <v>111</v>
      </c>
      <c r="H50" t="s">
        <v>209</v>
      </c>
      <c r="I50">
        <v>8</v>
      </c>
      <c r="J50">
        <v>0</v>
      </c>
      <c r="K50">
        <v>0</v>
      </c>
      <c r="L50">
        <v>0</v>
      </c>
      <c r="N50" t="s">
        <v>1741</v>
      </c>
      <c r="O50" t="s">
        <v>26</v>
      </c>
      <c r="P50" t="s">
        <v>242</v>
      </c>
      <c r="Q50">
        <v>3</v>
      </c>
      <c r="R50" t="b">
        <v>1</v>
      </c>
      <c r="S50" t="s">
        <v>237</v>
      </c>
      <c r="T50">
        <v>0</v>
      </c>
    </row>
    <row r="51" spans="1:20" x14ac:dyDescent="0.25">
      <c r="A51" t="s">
        <v>854</v>
      </c>
      <c r="B51">
        <v>3</v>
      </c>
      <c r="C51" t="s">
        <v>19</v>
      </c>
      <c r="D51">
        <f>D46</f>
        <v>173</v>
      </c>
      <c r="E51">
        <f>E52</f>
        <v>108</v>
      </c>
      <c r="F51">
        <f>D51+4</f>
        <v>177</v>
      </c>
      <c r="G51">
        <f>E51+6</f>
        <v>114</v>
      </c>
      <c r="H51" t="s">
        <v>20</v>
      </c>
      <c r="I51">
        <v>15</v>
      </c>
      <c r="J51">
        <v>1</v>
      </c>
      <c r="K51">
        <v>0</v>
      </c>
      <c r="L51">
        <v>0</v>
      </c>
      <c r="N51" t="s">
        <v>1741</v>
      </c>
      <c r="O51" t="s">
        <v>26</v>
      </c>
      <c r="Q51">
        <v>2</v>
      </c>
      <c r="R51" t="b">
        <v>0</v>
      </c>
      <c r="S51" t="s">
        <v>237</v>
      </c>
      <c r="T51">
        <v>0</v>
      </c>
    </row>
    <row r="52" spans="1:20" x14ac:dyDescent="0.25">
      <c r="A52" t="s">
        <v>853</v>
      </c>
      <c r="B52">
        <v>-999</v>
      </c>
      <c r="C52" t="s">
        <v>19</v>
      </c>
      <c r="D52">
        <f>F51+2</f>
        <v>179</v>
      </c>
      <c r="E52">
        <f>E50</f>
        <v>108</v>
      </c>
      <c r="F52">
        <f>$F$36</f>
        <v>210</v>
      </c>
      <c r="G52">
        <f>G50</f>
        <v>111</v>
      </c>
      <c r="H52" t="s">
        <v>209</v>
      </c>
      <c r="I52">
        <v>8</v>
      </c>
      <c r="J52">
        <v>0</v>
      </c>
      <c r="K52">
        <v>0</v>
      </c>
      <c r="L52">
        <v>0</v>
      </c>
      <c r="N52" t="s">
        <v>1741</v>
      </c>
      <c r="O52" t="s">
        <v>28</v>
      </c>
      <c r="P52" t="s">
        <v>42</v>
      </c>
      <c r="Q52">
        <v>3</v>
      </c>
      <c r="R52" t="b">
        <v>1</v>
      </c>
      <c r="S52" t="s">
        <v>237</v>
      </c>
      <c r="T52">
        <v>0</v>
      </c>
    </row>
    <row r="53" spans="1:20" x14ac:dyDescent="0.25">
      <c r="A53" t="str">
        <f>_xlfn.CONCAT("policy_urban_text",MID(A52,LEN("policy_urban_text")+1,1),"_middle")</f>
        <v>policy_urban_text2_middle</v>
      </c>
      <c r="B53">
        <v>3</v>
      </c>
      <c r="C53" t="s">
        <v>19</v>
      </c>
      <c r="D53">
        <f>$D$41</f>
        <v>179</v>
      </c>
      <c r="E53">
        <f>E52</f>
        <v>108</v>
      </c>
      <c r="F53">
        <f>$F$41</f>
        <v>195</v>
      </c>
      <c r="G53">
        <f>G52</f>
        <v>111</v>
      </c>
      <c r="H53" t="s">
        <v>209</v>
      </c>
      <c r="I53">
        <v>8</v>
      </c>
      <c r="J53">
        <v>0</v>
      </c>
      <c r="K53">
        <v>0</v>
      </c>
      <c r="L53">
        <v>0</v>
      </c>
      <c r="N53" t="s">
        <v>1741</v>
      </c>
      <c r="O53" t="s">
        <v>28</v>
      </c>
      <c r="P53" s="5"/>
      <c r="Q53">
        <v>3</v>
      </c>
      <c r="R53" t="b">
        <v>1</v>
      </c>
      <c r="S53" t="s">
        <v>237</v>
      </c>
      <c r="T53">
        <v>0</v>
      </c>
    </row>
    <row r="54" spans="1:20" x14ac:dyDescent="0.25">
      <c r="A54" t="str">
        <f>_xlfn.CONCAT("policy_urban_text",MID(A53,LEN("policy_urban_text")+1,1),"_upper")</f>
        <v>policy_urban_text2_upper</v>
      </c>
      <c r="B54">
        <v>3</v>
      </c>
      <c r="C54" t="s">
        <v>19</v>
      </c>
      <c r="D54">
        <f>$D$42</f>
        <v>195</v>
      </c>
      <c r="E54">
        <f>E53</f>
        <v>108</v>
      </c>
      <c r="F54">
        <f>$F$42</f>
        <v>210</v>
      </c>
      <c r="G54">
        <f>G53</f>
        <v>111</v>
      </c>
      <c r="H54" t="s">
        <v>209</v>
      </c>
      <c r="I54">
        <v>8</v>
      </c>
      <c r="J54">
        <v>0</v>
      </c>
      <c r="K54">
        <v>0</v>
      </c>
      <c r="L54">
        <v>0</v>
      </c>
      <c r="N54" t="s">
        <v>1741</v>
      </c>
      <c r="O54" t="s">
        <v>28</v>
      </c>
      <c r="P54" s="5"/>
      <c r="Q54">
        <v>3</v>
      </c>
      <c r="R54" t="b">
        <v>1</v>
      </c>
      <c r="S54" t="s">
        <v>237</v>
      </c>
      <c r="T54">
        <v>0</v>
      </c>
    </row>
    <row r="55" spans="1:20" x14ac:dyDescent="0.25">
      <c r="A55" t="s">
        <v>855</v>
      </c>
      <c r="B55">
        <v>3</v>
      </c>
      <c r="C55" t="s">
        <v>19</v>
      </c>
      <c r="D55">
        <f>$D$37</f>
        <v>100</v>
      </c>
      <c r="E55">
        <f>E51+11</f>
        <v>119</v>
      </c>
      <c r="F55">
        <f>F50</f>
        <v>174</v>
      </c>
      <c r="G55">
        <f>E55+3</f>
        <v>122</v>
      </c>
      <c r="H55" t="s">
        <v>209</v>
      </c>
      <c r="I55">
        <v>8</v>
      </c>
      <c r="J55">
        <v>0</v>
      </c>
      <c r="K55">
        <v>0</v>
      </c>
      <c r="L55">
        <v>0</v>
      </c>
      <c r="N55" t="s">
        <v>1741</v>
      </c>
      <c r="O55" t="s">
        <v>26</v>
      </c>
      <c r="P55" t="s">
        <v>243</v>
      </c>
      <c r="Q55">
        <v>3</v>
      </c>
      <c r="R55" t="b">
        <v>1</v>
      </c>
      <c r="S55" t="s">
        <v>237</v>
      </c>
      <c r="T55">
        <v>0</v>
      </c>
    </row>
    <row r="56" spans="1:20" x14ac:dyDescent="0.25">
      <c r="A56" t="s">
        <v>857</v>
      </c>
      <c r="B56">
        <v>3</v>
      </c>
      <c r="C56" t="s">
        <v>19</v>
      </c>
      <c r="D56">
        <f>D51</f>
        <v>173</v>
      </c>
      <c r="E56">
        <f>E57</f>
        <v>119</v>
      </c>
      <c r="F56">
        <f>D56+4</f>
        <v>177</v>
      </c>
      <c r="G56">
        <f>E56+6</f>
        <v>125</v>
      </c>
      <c r="H56" t="s">
        <v>20</v>
      </c>
      <c r="I56">
        <v>15</v>
      </c>
      <c r="J56">
        <v>1</v>
      </c>
      <c r="K56">
        <v>0</v>
      </c>
      <c r="L56">
        <v>0</v>
      </c>
      <c r="N56" t="s">
        <v>1741</v>
      </c>
      <c r="O56" t="s">
        <v>26</v>
      </c>
      <c r="Q56">
        <v>2</v>
      </c>
      <c r="R56" t="b">
        <v>0</v>
      </c>
      <c r="S56" t="s">
        <v>237</v>
      </c>
      <c r="T56">
        <v>0</v>
      </c>
    </row>
    <row r="57" spans="1:20" x14ac:dyDescent="0.25">
      <c r="A57" t="s">
        <v>856</v>
      </c>
      <c r="B57">
        <v>-999</v>
      </c>
      <c r="C57" t="s">
        <v>19</v>
      </c>
      <c r="D57">
        <f>F56+2</f>
        <v>179</v>
      </c>
      <c r="E57">
        <f>E55</f>
        <v>119</v>
      </c>
      <c r="F57">
        <f>$F$36</f>
        <v>210</v>
      </c>
      <c r="G57">
        <f>G55</f>
        <v>122</v>
      </c>
      <c r="H57" t="s">
        <v>209</v>
      </c>
      <c r="I57">
        <v>8</v>
      </c>
      <c r="J57">
        <v>0</v>
      </c>
      <c r="K57">
        <v>0</v>
      </c>
      <c r="L57">
        <v>0</v>
      </c>
      <c r="N57" t="s">
        <v>1741</v>
      </c>
      <c r="O57" t="s">
        <v>28</v>
      </c>
      <c r="P57" t="s">
        <v>43</v>
      </c>
      <c r="Q57">
        <v>3</v>
      </c>
      <c r="R57" t="b">
        <v>1</v>
      </c>
      <c r="S57" t="s">
        <v>237</v>
      </c>
      <c r="T57">
        <v>0</v>
      </c>
    </row>
    <row r="58" spans="1:20" x14ac:dyDescent="0.25">
      <c r="A58" t="str">
        <f>_xlfn.CONCAT("policy_urban_text",MID(A57,LEN("policy_urban_text")+1,1),"_middle")</f>
        <v>policy_urban_text3_middle</v>
      </c>
      <c r="B58">
        <v>3</v>
      </c>
      <c r="C58" t="s">
        <v>19</v>
      </c>
      <c r="D58">
        <f>$D$41</f>
        <v>179</v>
      </c>
      <c r="E58">
        <f>E57</f>
        <v>119</v>
      </c>
      <c r="F58">
        <f>$F$41</f>
        <v>195</v>
      </c>
      <c r="G58">
        <f>G57</f>
        <v>122</v>
      </c>
      <c r="H58" t="s">
        <v>209</v>
      </c>
      <c r="I58">
        <v>8</v>
      </c>
      <c r="J58">
        <v>0</v>
      </c>
      <c r="K58">
        <v>0</v>
      </c>
      <c r="L58">
        <v>0</v>
      </c>
      <c r="N58" t="s">
        <v>1741</v>
      </c>
      <c r="O58" t="s">
        <v>28</v>
      </c>
      <c r="P58" s="5"/>
      <c r="Q58">
        <v>3</v>
      </c>
      <c r="R58" t="b">
        <v>1</v>
      </c>
      <c r="S58" t="s">
        <v>237</v>
      </c>
      <c r="T58">
        <v>0</v>
      </c>
    </row>
    <row r="59" spans="1:20" x14ac:dyDescent="0.25">
      <c r="A59" t="str">
        <f>_xlfn.CONCAT("policy_urban_text",MID(A58,LEN("policy_urban_text")+1,1),"_upper")</f>
        <v>policy_urban_text3_upper</v>
      </c>
      <c r="B59">
        <v>3</v>
      </c>
      <c r="C59" t="s">
        <v>19</v>
      </c>
      <c r="D59">
        <f>$D$42</f>
        <v>195</v>
      </c>
      <c r="E59">
        <f>E58</f>
        <v>119</v>
      </c>
      <c r="F59">
        <f>$F$42</f>
        <v>210</v>
      </c>
      <c r="G59">
        <f>G58</f>
        <v>122</v>
      </c>
      <c r="H59" t="s">
        <v>209</v>
      </c>
      <c r="I59">
        <v>8</v>
      </c>
      <c r="J59">
        <v>0</v>
      </c>
      <c r="K59">
        <v>0</v>
      </c>
      <c r="L59">
        <v>0</v>
      </c>
      <c r="N59" t="s">
        <v>1741</v>
      </c>
      <c r="O59" t="s">
        <v>28</v>
      </c>
      <c r="P59" s="5"/>
      <c r="Q59">
        <v>3</v>
      </c>
      <c r="R59" t="b">
        <v>1</v>
      </c>
      <c r="S59" t="s">
        <v>237</v>
      </c>
      <c r="T59">
        <v>0</v>
      </c>
    </row>
    <row r="60" spans="1:20" x14ac:dyDescent="0.25">
      <c r="A60" t="s">
        <v>858</v>
      </c>
      <c r="B60">
        <v>3</v>
      </c>
      <c r="C60" t="s">
        <v>19</v>
      </c>
      <c r="D60">
        <f>$D$37</f>
        <v>100</v>
      </c>
      <c r="E60">
        <f>E56+11</f>
        <v>130</v>
      </c>
      <c r="F60">
        <f>F55</f>
        <v>174</v>
      </c>
      <c r="G60">
        <f>E60+3</f>
        <v>133</v>
      </c>
      <c r="H60" t="s">
        <v>209</v>
      </c>
      <c r="I60">
        <v>8</v>
      </c>
      <c r="J60">
        <v>0</v>
      </c>
      <c r="K60">
        <v>0</v>
      </c>
      <c r="L60">
        <v>0</v>
      </c>
      <c r="N60" t="s">
        <v>1741</v>
      </c>
      <c r="O60" t="s">
        <v>26</v>
      </c>
      <c r="P60" t="s">
        <v>244</v>
      </c>
      <c r="Q60">
        <v>3</v>
      </c>
      <c r="R60" t="b">
        <v>1</v>
      </c>
      <c r="S60" t="s">
        <v>237</v>
      </c>
      <c r="T60">
        <v>0</v>
      </c>
    </row>
    <row r="61" spans="1:20" x14ac:dyDescent="0.25">
      <c r="A61" t="s">
        <v>860</v>
      </c>
      <c r="B61">
        <v>3</v>
      </c>
      <c r="C61" t="s">
        <v>19</v>
      </c>
      <c r="D61">
        <f>D56</f>
        <v>173</v>
      </c>
      <c r="E61">
        <f>E62</f>
        <v>130</v>
      </c>
      <c r="F61">
        <f>D61+4</f>
        <v>177</v>
      </c>
      <c r="G61">
        <f>E61+6</f>
        <v>136</v>
      </c>
      <c r="H61" t="s">
        <v>20</v>
      </c>
      <c r="I61">
        <v>15</v>
      </c>
      <c r="J61">
        <v>1</v>
      </c>
      <c r="K61">
        <v>0</v>
      </c>
      <c r="L61">
        <v>0</v>
      </c>
      <c r="N61" t="s">
        <v>1741</v>
      </c>
      <c r="O61" t="s">
        <v>26</v>
      </c>
      <c r="Q61">
        <v>2</v>
      </c>
      <c r="R61" t="b">
        <v>0</v>
      </c>
      <c r="S61" t="s">
        <v>237</v>
      </c>
      <c r="T61">
        <v>0</v>
      </c>
    </row>
    <row r="62" spans="1:20" x14ac:dyDescent="0.25">
      <c r="A62" t="s">
        <v>859</v>
      </c>
      <c r="B62">
        <v>-999</v>
      </c>
      <c r="C62" t="s">
        <v>19</v>
      </c>
      <c r="D62">
        <f>F61+2</f>
        <v>179</v>
      </c>
      <c r="E62">
        <f>E60</f>
        <v>130</v>
      </c>
      <c r="F62">
        <f>$F$36</f>
        <v>210</v>
      </c>
      <c r="G62">
        <f>G60</f>
        <v>133</v>
      </c>
      <c r="H62" t="s">
        <v>209</v>
      </c>
      <c r="I62">
        <v>8</v>
      </c>
      <c r="J62">
        <v>0</v>
      </c>
      <c r="K62">
        <v>0</v>
      </c>
      <c r="L62">
        <v>0</v>
      </c>
      <c r="N62" t="s">
        <v>1741</v>
      </c>
      <c r="O62" t="s">
        <v>28</v>
      </c>
      <c r="P62" t="s">
        <v>44</v>
      </c>
      <c r="Q62">
        <v>3</v>
      </c>
      <c r="R62" t="b">
        <v>1</v>
      </c>
      <c r="S62" t="s">
        <v>237</v>
      </c>
      <c r="T62">
        <v>0</v>
      </c>
    </row>
    <row r="63" spans="1:20" x14ac:dyDescent="0.25">
      <c r="A63" t="str">
        <f>_xlfn.CONCAT("policy_urban_text",MID(A62,LEN("policy_urban_text")+1,1),"_middle")</f>
        <v>policy_urban_text4_middle</v>
      </c>
      <c r="B63">
        <v>3</v>
      </c>
      <c r="C63" t="s">
        <v>19</v>
      </c>
      <c r="D63">
        <f>$D$41</f>
        <v>179</v>
      </c>
      <c r="E63">
        <f>E62</f>
        <v>130</v>
      </c>
      <c r="F63">
        <f>$F$41</f>
        <v>195</v>
      </c>
      <c r="G63">
        <f>G62</f>
        <v>133</v>
      </c>
      <c r="H63" t="s">
        <v>209</v>
      </c>
      <c r="I63">
        <v>8</v>
      </c>
      <c r="J63">
        <v>0</v>
      </c>
      <c r="K63">
        <v>0</v>
      </c>
      <c r="L63">
        <v>0</v>
      </c>
      <c r="N63" t="s">
        <v>1741</v>
      </c>
      <c r="O63" t="s">
        <v>28</v>
      </c>
      <c r="P63" s="5"/>
      <c r="Q63">
        <v>3</v>
      </c>
      <c r="R63" t="b">
        <v>1</v>
      </c>
      <c r="S63" t="s">
        <v>237</v>
      </c>
      <c r="T63">
        <v>0</v>
      </c>
    </row>
    <row r="64" spans="1:20" x14ac:dyDescent="0.25">
      <c r="A64" t="str">
        <f>_xlfn.CONCAT("policy_urban_text",MID(A63,LEN("policy_urban_text")+1,1),"_upper")</f>
        <v>policy_urban_text4_upper</v>
      </c>
      <c r="B64">
        <v>3</v>
      </c>
      <c r="C64" t="s">
        <v>19</v>
      </c>
      <c r="D64">
        <f>$D$42</f>
        <v>195</v>
      </c>
      <c r="E64">
        <f>E63</f>
        <v>130</v>
      </c>
      <c r="F64">
        <f>$F$42</f>
        <v>210</v>
      </c>
      <c r="G64">
        <f>G63</f>
        <v>133</v>
      </c>
      <c r="H64" t="s">
        <v>209</v>
      </c>
      <c r="I64">
        <v>8</v>
      </c>
      <c r="J64">
        <v>0</v>
      </c>
      <c r="K64">
        <v>0</v>
      </c>
      <c r="L64">
        <v>0</v>
      </c>
      <c r="N64" t="s">
        <v>1741</v>
      </c>
      <c r="O64" t="s">
        <v>28</v>
      </c>
      <c r="P64" s="5"/>
      <c r="Q64">
        <v>3</v>
      </c>
      <c r="R64" t="b">
        <v>1</v>
      </c>
      <c r="S64" t="s">
        <v>237</v>
      </c>
      <c r="T64">
        <v>0</v>
      </c>
    </row>
    <row r="65" spans="1:20" x14ac:dyDescent="0.25">
      <c r="A65" t="s">
        <v>861</v>
      </c>
      <c r="B65">
        <v>3</v>
      </c>
      <c r="C65" t="s">
        <v>19</v>
      </c>
      <c r="D65">
        <f>$D$37</f>
        <v>100</v>
      </c>
      <c r="E65">
        <f>E60+11</f>
        <v>141</v>
      </c>
      <c r="F65">
        <f>F60</f>
        <v>174</v>
      </c>
      <c r="G65">
        <f>E65+3</f>
        <v>144</v>
      </c>
      <c r="H65" t="s">
        <v>209</v>
      </c>
      <c r="I65">
        <v>8</v>
      </c>
      <c r="J65">
        <v>0</v>
      </c>
      <c r="K65">
        <v>0</v>
      </c>
      <c r="L65">
        <v>0</v>
      </c>
      <c r="N65" t="s">
        <v>1741</v>
      </c>
      <c r="O65" t="s">
        <v>26</v>
      </c>
      <c r="P65" t="s">
        <v>226</v>
      </c>
      <c r="Q65">
        <v>3</v>
      </c>
      <c r="R65" t="b">
        <v>1</v>
      </c>
      <c r="S65" t="s">
        <v>237</v>
      </c>
      <c r="T65">
        <v>0</v>
      </c>
    </row>
    <row r="66" spans="1:20" x14ac:dyDescent="0.25">
      <c r="A66" t="s">
        <v>863</v>
      </c>
      <c r="B66">
        <v>3</v>
      </c>
      <c r="C66" t="s">
        <v>19</v>
      </c>
      <c r="D66">
        <f>D61</f>
        <v>173</v>
      </c>
      <c r="E66">
        <f>E67</f>
        <v>141</v>
      </c>
      <c r="F66">
        <f>D66+4</f>
        <v>177</v>
      </c>
      <c r="G66">
        <f>E66+6</f>
        <v>147</v>
      </c>
      <c r="H66" t="s">
        <v>20</v>
      </c>
      <c r="I66">
        <v>15</v>
      </c>
      <c r="J66">
        <v>1</v>
      </c>
      <c r="K66">
        <v>0</v>
      </c>
      <c r="L66">
        <v>0</v>
      </c>
      <c r="N66" t="s">
        <v>1741</v>
      </c>
      <c r="O66" t="s">
        <v>26</v>
      </c>
      <c r="Q66">
        <v>2</v>
      </c>
      <c r="R66" t="b">
        <v>0</v>
      </c>
      <c r="S66" t="s">
        <v>237</v>
      </c>
      <c r="T66">
        <v>0</v>
      </c>
    </row>
    <row r="67" spans="1:20" x14ac:dyDescent="0.25">
      <c r="A67" t="s">
        <v>862</v>
      </c>
      <c r="B67">
        <v>-999</v>
      </c>
      <c r="C67" t="s">
        <v>19</v>
      </c>
      <c r="D67">
        <f>F66+2</f>
        <v>179</v>
      </c>
      <c r="E67">
        <f>E65</f>
        <v>141</v>
      </c>
      <c r="F67">
        <f>$F$36</f>
        <v>210</v>
      </c>
      <c r="G67">
        <f>G65</f>
        <v>144</v>
      </c>
      <c r="H67" t="s">
        <v>209</v>
      </c>
      <c r="I67">
        <v>8</v>
      </c>
      <c r="J67">
        <v>0</v>
      </c>
      <c r="K67">
        <v>0</v>
      </c>
      <c r="L67">
        <v>0</v>
      </c>
      <c r="N67" t="s">
        <v>1741</v>
      </c>
      <c r="O67" t="s">
        <v>28</v>
      </c>
      <c r="P67" t="s">
        <v>215</v>
      </c>
      <c r="Q67">
        <v>3</v>
      </c>
      <c r="R67" t="b">
        <v>1</v>
      </c>
      <c r="S67" t="s">
        <v>237</v>
      </c>
      <c r="T67">
        <v>0</v>
      </c>
    </row>
    <row r="68" spans="1:20" x14ac:dyDescent="0.25">
      <c r="A68" t="str">
        <f>_xlfn.CONCAT("policy_urban_text",MID(A67,LEN("policy_urban_text")+1,1),"_middle")</f>
        <v>policy_urban_text5_middle</v>
      </c>
      <c r="B68">
        <v>3</v>
      </c>
      <c r="C68" t="s">
        <v>19</v>
      </c>
      <c r="D68">
        <f>$D$41</f>
        <v>179</v>
      </c>
      <c r="E68">
        <f>E67</f>
        <v>141</v>
      </c>
      <c r="F68">
        <f>$F$41</f>
        <v>195</v>
      </c>
      <c r="G68">
        <f>G67</f>
        <v>144</v>
      </c>
      <c r="H68" t="s">
        <v>209</v>
      </c>
      <c r="I68">
        <v>8</v>
      </c>
      <c r="J68">
        <v>0</v>
      </c>
      <c r="K68">
        <v>0</v>
      </c>
      <c r="L68">
        <v>0</v>
      </c>
      <c r="N68" t="s">
        <v>1741</v>
      </c>
      <c r="O68" t="s">
        <v>28</v>
      </c>
      <c r="P68" s="5"/>
      <c r="Q68">
        <v>3</v>
      </c>
      <c r="R68" t="b">
        <v>1</v>
      </c>
      <c r="S68" t="s">
        <v>237</v>
      </c>
      <c r="T68">
        <v>0</v>
      </c>
    </row>
    <row r="69" spans="1:20" x14ac:dyDescent="0.25">
      <c r="A69" t="str">
        <f>_xlfn.CONCAT("policy_urban_text",MID(A68,LEN("policy_urban_text")+1,1),"_upper")</f>
        <v>policy_urban_text5_upper</v>
      </c>
      <c r="B69">
        <v>3</v>
      </c>
      <c r="C69" t="s">
        <v>19</v>
      </c>
      <c r="D69">
        <f>$D$42</f>
        <v>195</v>
      </c>
      <c r="E69">
        <f>E68</f>
        <v>141</v>
      </c>
      <c r="F69">
        <f>$F$42</f>
        <v>210</v>
      </c>
      <c r="G69">
        <f>G68</f>
        <v>144</v>
      </c>
      <c r="H69" t="s">
        <v>209</v>
      </c>
      <c r="I69">
        <v>8</v>
      </c>
      <c r="J69">
        <v>0</v>
      </c>
      <c r="K69">
        <v>0</v>
      </c>
      <c r="L69">
        <v>0</v>
      </c>
      <c r="N69" t="s">
        <v>1741</v>
      </c>
      <c r="O69" t="s">
        <v>28</v>
      </c>
      <c r="P69" s="5"/>
      <c r="Q69">
        <v>3</v>
      </c>
      <c r="R69" t="b">
        <v>1</v>
      </c>
      <c r="S69" t="s">
        <v>237</v>
      </c>
      <c r="T69">
        <v>0</v>
      </c>
    </row>
    <row r="70" spans="1:20" x14ac:dyDescent="0.25">
      <c r="A70" t="s">
        <v>864</v>
      </c>
      <c r="B70">
        <v>3</v>
      </c>
      <c r="C70" t="s">
        <v>19</v>
      </c>
      <c r="D70">
        <f>$D$37</f>
        <v>100</v>
      </c>
      <c r="E70">
        <f>E65+11</f>
        <v>152</v>
      </c>
      <c r="F70">
        <f>F65</f>
        <v>174</v>
      </c>
      <c r="G70">
        <f>E70+3</f>
        <v>155</v>
      </c>
      <c r="H70" t="s">
        <v>209</v>
      </c>
      <c r="I70">
        <v>8</v>
      </c>
      <c r="J70">
        <v>0</v>
      </c>
      <c r="K70">
        <v>0</v>
      </c>
      <c r="L70">
        <v>0</v>
      </c>
      <c r="N70" t="s">
        <v>1741</v>
      </c>
      <c r="O70" t="s">
        <v>26</v>
      </c>
      <c r="P70" t="s">
        <v>231</v>
      </c>
      <c r="Q70">
        <v>3</v>
      </c>
      <c r="R70" t="b">
        <v>1</v>
      </c>
      <c r="S70" t="s">
        <v>237</v>
      </c>
      <c r="T70">
        <v>0</v>
      </c>
    </row>
    <row r="71" spans="1:20" x14ac:dyDescent="0.25">
      <c r="A71" t="s">
        <v>866</v>
      </c>
      <c r="B71">
        <v>3</v>
      </c>
      <c r="C71" t="s">
        <v>19</v>
      </c>
      <c r="D71">
        <f>D66</f>
        <v>173</v>
      </c>
      <c r="E71">
        <f>E72</f>
        <v>152</v>
      </c>
      <c r="F71">
        <f>D71+4</f>
        <v>177</v>
      </c>
      <c r="G71">
        <f>E71+6</f>
        <v>158</v>
      </c>
      <c r="H71" t="s">
        <v>20</v>
      </c>
      <c r="I71">
        <v>15</v>
      </c>
      <c r="J71">
        <v>1</v>
      </c>
      <c r="K71">
        <v>0</v>
      </c>
      <c r="L71">
        <v>0</v>
      </c>
      <c r="N71" t="s">
        <v>1741</v>
      </c>
      <c r="O71" t="s">
        <v>26</v>
      </c>
      <c r="Q71">
        <v>2</v>
      </c>
      <c r="R71" t="b">
        <v>0</v>
      </c>
      <c r="S71" t="s">
        <v>237</v>
      </c>
      <c r="T71">
        <v>0</v>
      </c>
    </row>
    <row r="72" spans="1:20" x14ac:dyDescent="0.25">
      <c r="A72" t="s">
        <v>865</v>
      </c>
      <c r="B72">
        <v>-999</v>
      </c>
      <c r="C72" t="s">
        <v>19</v>
      </c>
      <c r="D72">
        <f>F71+2</f>
        <v>179</v>
      </c>
      <c r="E72">
        <f>E70</f>
        <v>152</v>
      </c>
      <c r="F72">
        <f>$F$36</f>
        <v>210</v>
      </c>
      <c r="G72">
        <f>G70</f>
        <v>155</v>
      </c>
      <c r="H72" t="s">
        <v>209</v>
      </c>
      <c r="I72">
        <v>8</v>
      </c>
      <c r="J72">
        <v>0</v>
      </c>
      <c r="K72">
        <v>0</v>
      </c>
      <c r="L72">
        <v>0</v>
      </c>
      <c r="N72" t="s">
        <v>1741</v>
      </c>
      <c r="O72" t="s">
        <v>28</v>
      </c>
      <c r="P72" t="s">
        <v>133</v>
      </c>
      <c r="Q72">
        <v>3</v>
      </c>
      <c r="R72" t="b">
        <v>1</v>
      </c>
      <c r="S72" t="s">
        <v>237</v>
      </c>
      <c r="T72">
        <v>0</v>
      </c>
    </row>
    <row r="73" spans="1:20" x14ac:dyDescent="0.25">
      <c r="A73" t="str">
        <f>_xlfn.CONCAT("policy_urban_text",MID(A72,LEN("policy_urban_text")+1,1),"_middle")</f>
        <v>policy_urban_text6_middle</v>
      </c>
      <c r="B73">
        <v>3</v>
      </c>
      <c r="C73" t="s">
        <v>19</v>
      </c>
      <c r="D73">
        <f>$D$41</f>
        <v>179</v>
      </c>
      <c r="E73">
        <f>E72</f>
        <v>152</v>
      </c>
      <c r="F73">
        <f>$F$41</f>
        <v>195</v>
      </c>
      <c r="G73">
        <f>G72</f>
        <v>155</v>
      </c>
      <c r="H73" t="s">
        <v>209</v>
      </c>
      <c r="I73">
        <v>8</v>
      </c>
      <c r="J73">
        <v>0</v>
      </c>
      <c r="K73">
        <v>0</v>
      </c>
      <c r="L73">
        <v>0</v>
      </c>
      <c r="N73" t="s">
        <v>1741</v>
      </c>
      <c r="O73" t="s">
        <v>28</v>
      </c>
      <c r="P73" s="5"/>
      <c r="Q73">
        <v>3</v>
      </c>
      <c r="R73" t="b">
        <v>1</v>
      </c>
      <c r="S73" t="s">
        <v>237</v>
      </c>
      <c r="T73">
        <v>0</v>
      </c>
    </row>
    <row r="74" spans="1:20" x14ac:dyDescent="0.25">
      <c r="A74" t="str">
        <f>_xlfn.CONCAT("policy_urban_text",MID(A73,LEN("policy_urban_text")+1,1),"_upper")</f>
        <v>policy_urban_text6_upper</v>
      </c>
      <c r="B74">
        <v>3</v>
      </c>
      <c r="C74" t="s">
        <v>19</v>
      </c>
      <c r="D74">
        <f>$D$42</f>
        <v>195</v>
      </c>
      <c r="E74">
        <f>E73</f>
        <v>152</v>
      </c>
      <c r="F74">
        <f>$F$42</f>
        <v>210</v>
      </c>
      <c r="G74">
        <f>G73</f>
        <v>155</v>
      </c>
      <c r="H74" t="s">
        <v>209</v>
      </c>
      <c r="I74">
        <v>8</v>
      </c>
      <c r="J74">
        <v>0</v>
      </c>
      <c r="K74">
        <v>0</v>
      </c>
      <c r="L74">
        <v>0</v>
      </c>
      <c r="N74" t="s">
        <v>1741</v>
      </c>
      <c r="O74" t="s">
        <v>28</v>
      </c>
      <c r="P74" s="5"/>
      <c r="Q74">
        <v>3</v>
      </c>
      <c r="R74" t="b">
        <v>1</v>
      </c>
      <c r="S74" t="s">
        <v>237</v>
      </c>
      <c r="T74">
        <v>0</v>
      </c>
    </row>
    <row r="75" spans="1:20" x14ac:dyDescent="0.25">
      <c r="A75" t="s">
        <v>34</v>
      </c>
      <c r="B75">
        <v>3</v>
      </c>
      <c r="C75" t="s">
        <v>19</v>
      </c>
      <c r="D75">
        <v>7</v>
      </c>
      <c r="E75">
        <v>165</v>
      </c>
      <c r="F75">
        <v>203</v>
      </c>
      <c r="G75">
        <f>E75+3</f>
        <v>168</v>
      </c>
      <c r="H75" t="s">
        <v>209</v>
      </c>
      <c r="I75">
        <v>12</v>
      </c>
      <c r="J75">
        <v>1</v>
      </c>
      <c r="K75">
        <v>0</v>
      </c>
      <c r="L75">
        <v>0</v>
      </c>
      <c r="N75" t="s">
        <v>21</v>
      </c>
      <c r="O75" t="s">
        <v>26</v>
      </c>
      <c r="Q75">
        <v>2</v>
      </c>
      <c r="R75" t="b">
        <v>0</v>
      </c>
      <c r="S75" t="s">
        <v>237</v>
      </c>
      <c r="T75">
        <v>0</v>
      </c>
    </row>
    <row r="76" spans="1:20" x14ac:dyDescent="0.25">
      <c r="A76" t="s">
        <v>51</v>
      </c>
      <c r="B76">
        <v>3</v>
      </c>
      <c r="C76" t="s">
        <v>19</v>
      </c>
      <c r="D76">
        <f>D75</f>
        <v>7</v>
      </c>
      <c r="E76">
        <f>G75+3</f>
        <v>171</v>
      </c>
      <c r="F76">
        <v>203</v>
      </c>
      <c r="G76">
        <f>E76+4</f>
        <v>175</v>
      </c>
      <c r="H76" t="s">
        <v>209</v>
      </c>
      <c r="I76">
        <v>9</v>
      </c>
      <c r="J76">
        <v>0</v>
      </c>
      <c r="K76">
        <v>0</v>
      </c>
      <c r="L76">
        <v>0</v>
      </c>
      <c r="N76" t="s">
        <v>21</v>
      </c>
      <c r="O76" t="s">
        <v>208</v>
      </c>
      <c r="P76" s="1"/>
      <c r="Q76">
        <v>0</v>
      </c>
      <c r="R76" t="b">
        <v>1</v>
      </c>
      <c r="S76" t="s">
        <v>237</v>
      </c>
      <c r="T76">
        <v>0</v>
      </c>
    </row>
    <row r="77" spans="1:20" x14ac:dyDescent="0.25">
      <c r="A77" t="s">
        <v>35</v>
      </c>
      <c r="B77">
        <v>3</v>
      </c>
      <c r="C77" t="s">
        <v>25</v>
      </c>
      <c r="D77">
        <v>5</v>
      </c>
      <c r="E77">
        <f>E79+8</f>
        <v>203</v>
      </c>
      <c r="F77">
        <f>D77+88</f>
        <v>93</v>
      </c>
      <c r="G77">
        <f>E77+80</f>
        <v>283</v>
      </c>
      <c r="I77">
        <v>0</v>
      </c>
      <c r="J77">
        <v>0</v>
      </c>
      <c r="K77">
        <v>0</v>
      </c>
      <c r="L77">
        <v>0</v>
      </c>
      <c r="N77" t="s">
        <v>21</v>
      </c>
      <c r="O77" t="s">
        <v>26</v>
      </c>
      <c r="Q77">
        <v>2</v>
      </c>
      <c r="R77" t="b">
        <v>0</v>
      </c>
      <c r="S77" t="s">
        <v>237</v>
      </c>
      <c r="T77">
        <v>0</v>
      </c>
    </row>
    <row r="78" spans="1:20" x14ac:dyDescent="0.25">
      <c r="A78" t="s">
        <v>576</v>
      </c>
      <c r="B78">
        <v>3</v>
      </c>
      <c r="C78" t="s">
        <v>19</v>
      </c>
      <c r="D78">
        <f>D77</f>
        <v>5</v>
      </c>
      <c r="E78">
        <f>G77</f>
        <v>283</v>
      </c>
      <c r="F78">
        <f>F77</f>
        <v>93</v>
      </c>
      <c r="G78">
        <f>E78+3</f>
        <v>286</v>
      </c>
      <c r="H78" t="s">
        <v>209</v>
      </c>
      <c r="I78">
        <v>8</v>
      </c>
      <c r="J78">
        <v>0</v>
      </c>
      <c r="K78">
        <v>1</v>
      </c>
      <c r="L78">
        <v>0</v>
      </c>
      <c r="N78" t="s">
        <v>21</v>
      </c>
      <c r="O78" t="s">
        <v>208</v>
      </c>
      <c r="Q78">
        <v>3</v>
      </c>
      <c r="R78" t="b">
        <v>1</v>
      </c>
      <c r="S78" t="s">
        <v>237</v>
      </c>
      <c r="T78">
        <v>0</v>
      </c>
    </row>
    <row r="79" spans="1:20" x14ac:dyDescent="0.25">
      <c r="A79" t="s">
        <v>869</v>
      </c>
      <c r="B79">
        <v>3</v>
      </c>
      <c r="C79" t="s">
        <v>27</v>
      </c>
      <c r="D79">
        <v>99</v>
      </c>
      <c r="E79">
        <v>195</v>
      </c>
      <c r="F79">
        <f>D79+111</f>
        <v>210</v>
      </c>
      <c r="G79">
        <v>298</v>
      </c>
      <c r="I79">
        <v>0</v>
      </c>
      <c r="J79">
        <v>1</v>
      </c>
      <c r="K79">
        <v>0</v>
      </c>
      <c r="L79">
        <v>0</v>
      </c>
      <c r="M79" t="s">
        <v>1742</v>
      </c>
      <c r="N79" t="s">
        <v>1742</v>
      </c>
      <c r="O79" t="s">
        <v>26</v>
      </c>
      <c r="Q79">
        <v>1</v>
      </c>
      <c r="R79" t="b">
        <v>0</v>
      </c>
      <c r="S79" t="s">
        <v>237</v>
      </c>
      <c r="T79">
        <v>0</v>
      </c>
    </row>
    <row r="80" spans="1:20" x14ac:dyDescent="0.25">
      <c r="A80" t="s">
        <v>870</v>
      </c>
      <c r="B80">
        <v>3</v>
      </c>
      <c r="C80" t="s">
        <v>19</v>
      </c>
      <c r="D80">
        <f>D79+1</f>
        <v>100</v>
      </c>
      <c r="E80">
        <f>E79+2</f>
        <v>197</v>
      </c>
      <c r="F80">
        <f>F79</f>
        <v>210</v>
      </c>
      <c r="G80">
        <f>E80+3</f>
        <v>200</v>
      </c>
      <c r="H80" t="s">
        <v>209</v>
      </c>
      <c r="I80">
        <v>8</v>
      </c>
      <c r="J80">
        <v>1</v>
      </c>
      <c r="K80">
        <v>0</v>
      </c>
      <c r="L80">
        <v>0</v>
      </c>
      <c r="N80" t="s">
        <v>1742</v>
      </c>
      <c r="O80" t="s">
        <v>26</v>
      </c>
      <c r="Q80">
        <v>3</v>
      </c>
      <c r="R80" t="b">
        <v>0</v>
      </c>
      <c r="S80" t="s">
        <v>237</v>
      </c>
      <c r="T80">
        <v>0</v>
      </c>
    </row>
    <row r="81" spans="1:20" x14ac:dyDescent="0.25">
      <c r="A81" t="s">
        <v>871</v>
      </c>
      <c r="B81">
        <v>3</v>
      </c>
      <c r="C81" t="s">
        <v>19</v>
      </c>
      <c r="D81">
        <f>D79+38</f>
        <v>137</v>
      </c>
      <c r="E81">
        <f>E79+7</f>
        <v>202</v>
      </c>
      <c r="F81">
        <f>D81+18</f>
        <v>155</v>
      </c>
      <c r="G81">
        <f>E81+3</f>
        <v>205</v>
      </c>
      <c r="H81" t="s">
        <v>209</v>
      </c>
      <c r="I81">
        <v>8</v>
      </c>
      <c r="J81">
        <v>0</v>
      </c>
      <c r="K81">
        <v>0</v>
      </c>
      <c r="L81">
        <v>0</v>
      </c>
      <c r="N81" t="s">
        <v>1742</v>
      </c>
      <c r="O81" t="s">
        <v>28</v>
      </c>
      <c r="Q81">
        <v>3</v>
      </c>
      <c r="R81" t="b">
        <v>1</v>
      </c>
      <c r="S81" t="s">
        <v>237</v>
      </c>
      <c r="T81">
        <v>0</v>
      </c>
    </row>
    <row r="82" spans="1:20" x14ac:dyDescent="0.25">
      <c r="A82" t="s">
        <v>872</v>
      </c>
      <c r="B82">
        <v>3</v>
      </c>
      <c r="C82" t="s">
        <v>19</v>
      </c>
      <c r="D82">
        <f>D85</f>
        <v>156</v>
      </c>
      <c r="E82">
        <f>E81</f>
        <v>202</v>
      </c>
      <c r="F82">
        <f>D86-1</f>
        <v>173</v>
      </c>
      <c r="G82">
        <f>E82+3</f>
        <v>205</v>
      </c>
      <c r="H82" t="s">
        <v>209</v>
      </c>
      <c r="I82">
        <v>8</v>
      </c>
      <c r="J82">
        <v>0</v>
      </c>
      <c r="K82">
        <v>0</v>
      </c>
      <c r="L82">
        <v>0</v>
      </c>
      <c r="N82" t="s">
        <v>1742</v>
      </c>
      <c r="O82" t="s">
        <v>28</v>
      </c>
      <c r="Q82">
        <v>3</v>
      </c>
      <c r="R82" t="b">
        <v>1</v>
      </c>
      <c r="S82" t="s">
        <v>237</v>
      </c>
      <c r="T82">
        <v>0</v>
      </c>
    </row>
    <row r="83" spans="1:20" x14ac:dyDescent="0.25">
      <c r="A83" t="s">
        <v>873</v>
      </c>
      <c r="B83">
        <v>3</v>
      </c>
      <c r="C83" t="s">
        <v>19</v>
      </c>
      <c r="D83">
        <f>D86-1</f>
        <v>173</v>
      </c>
      <c r="E83">
        <f t="shared" ref="E83:E87" si="4">E82</f>
        <v>202</v>
      </c>
      <c r="F83">
        <f>D87+1</f>
        <v>193</v>
      </c>
      <c r="G83">
        <f>E83+3</f>
        <v>205</v>
      </c>
      <c r="H83" t="s">
        <v>209</v>
      </c>
      <c r="I83">
        <v>8</v>
      </c>
      <c r="J83">
        <v>0</v>
      </c>
      <c r="K83">
        <v>0</v>
      </c>
      <c r="L83">
        <v>0</v>
      </c>
      <c r="N83" t="s">
        <v>1742</v>
      </c>
      <c r="O83" t="s">
        <v>28</v>
      </c>
      <c r="Q83">
        <v>3</v>
      </c>
      <c r="R83" t="b">
        <v>1</v>
      </c>
      <c r="S83" t="s">
        <v>237</v>
      </c>
      <c r="T83">
        <v>0</v>
      </c>
    </row>
    <row r="84" spans="1:20" x14ac:dyDescent="0.25">
      <c r="A84" t="s">
        <v>874</v>
      </c>
      <c r="B84">
        <v>3</v>
      </c>
      <c r="C84" t="s">
        <v>19</v>
      </c>
      <c r="D84">
        <f>D87</f>
        <v>192</v>
      </c>
      <c r="E84">
        <f t="shared" si="4"/>
        <v>202</v>
      </c>
      <c r="F84">
        <f>D84+18</f>
        <v>210</v>
      </c>
      <c r="G84">
        <f>E84+3</f>
        <v>205</v>
      </c>
      <c r="H84" t="s">
        <v>209</v>
      </c>
      <c r="I84">
        <v>8</v>
      </c>
      <c r="J84">
        <v>0</v>
      </c>
      <c r="K84">
        <v>0</v>
      </c>
      <c r="L84">
        <v>0</v>
      </c>
      <c r="N84" t="s">
        <v>1742</v>
      </c>
      <c r="O84" t="s">
        <v>28</v>
      </c>
      <c r="Q84">
        <v>3</v>
      </c>
      <c r="R84" t="b">
        <v>1</v>
      </c>
      <c r="S84" t="s">
        <v>237</v>
      </c>
      <c r="T84">
        <v>0</v>
      </c>
    </row>
    <row r="85" spans="1:20" x14ac:dyDescent="0.25">
      <c r="A85" t="s">
        <v>53</v>
      </c>
      <c r="B85">
        <v>3</v>
      </c>
      <c r="C85" t="s">
        <v>26</v>
      </c>
      <c r="D85">
        <f>F81+1</f>
        <v>156</v>
      </c>
      <c r="E85">
        <f t="shared" si="4"/>
        <v>202</v>
      </c>
      <c r="F85">
        <f>F81+1</f>
        <v>156</v>
      </c>
      <c r="G85">
        <f>G79</f>
        <v>298</v>
      </c>
      <c r="I85">
        <v>0</v>
      </c>
      <c r="J85">
        <v>0</v>
      </c>
      <c r="K85">
        <v>0</v>
      </c>
      <c r="L85">
        <v>0</v>
      </c>
      <c r="N85" t="s">
        <v>1742</v>
      </c>
      <c r="O85" t="s">
        <v>26</v>
      </c>
      <c r="Q85">
        <v>4</v>
      </c>
      <c r="R85" t="b">
        <v>0</v>
      </c>
      <c r="S85" t="s">
        <v>237</v>
      </c>
      <c r="T85">
        <v>0</v>
      </c>
    </row>
    <row r="86" spans="1:20" x14ac:dyDescent="0.25">
      <c r="A86" t="s">
        <v>54</v>
      </c>
      <c r="B86">
        <v>3</v>
      </c>
      <c r="C86" t="s">
        <v>26</v>
      </c>
      <c r="D86">
        <f>D85+18</f>
        <v>174</v>
      </c>
      <c r="E86">
        <f t="shared" si="4"/>
        <v>202</v>
      </c>
      <c r="F86">
        <f t="shared" ref="F86:F87" si="5">D86</f>
        <v>174</v>
      </c>
      <c r="G86">
        <f>G85</f>
        <v>298</v>
      </c>
      <c r="I86">
        <v>0</v>
      </c>
      <c r="J86">
        <v>0</v>
      </c>
      <c r="K86">
        <v>0</v>
      </c>
      <c r="L86">
        <v>0</v>
      </c>
      <c r="N86" t="s">
        <v>1742</v>
      </c>
      <c r="O86" t="s">
        <v>26</v>
      </c>
      <c r="Q86">
        <v>4</v>
      </c>
      <c r="R86" t="b">
        <v>0</v>
      </c>
      <c r="S86" t="s">
        <v>237</v>
      </c>
      <c r="T86">
        <v>0</v>
      </c>
    </row>
    <row r="87" spans="1:20" x14ac:dyDescent="0.25">
      <c r="A87" t="s">
        <v>55</v>
      </c>
      <c r="B87">
        <v>3</v>
      </c>
      <c r="C87" t="s">
        <v>26</v>
      </c>
      <c r="D87">
        <f>D86+18</f>
        <v>192</v>
      </c>
      <c r="E87">
        <f t="shared" si="4"/>
        <v>202</v>
      </c>
      <c r="F87">
        <f t="shared" si="5"/>
        <v>192</v>
      </c>
      <c r="G87">
        <f>G86</f>
        <v>298</v>
      </c>
      <c r="I87">
        <v>0</v>
      </c>
      <c r="J87">
        <v>0</v>
      </c>
      <c r="K87">
        <v>0</v>
      </c>
      <c r="L87">
        <v>0</v>
      </c>
      <c r="N87" t="s">
        <v>1742</v>
      </c>
      <c r="O87" t="s">
        <v>26</v>
      </c>
      <c r="Q87">
        <v>4</v>
      </c>
      <c r="R87" t="b">
        <v>0</v>
      </c>
      <c r="S87" t="s">
        <v>237</v>
      </c>
      <c r="T87">
        <v>0</v>
      </c>
    </row>
    <row r="88" spans="1:20" x14ac:dyDescent="0.25">
      <c r="A88" t="s">
        <v>64</v>
      </c>
      <c r="B88">
        <v>3</v>
      </c>
      <c r="C88" t="s">
        <v>26</v>
      </c>
      <c r="D88">
        <f>D79</f>
        <v>99</v>
      </c>
      <c r="E88">
        <f>E81+16</f>
        <v>218</v>
      </c>
      <c r="F88">
        <f>F79</f>
        <v>210</v>
      </c>
      <c r="G88">
        <f>E88</f>
        <v>218</v>
      </c>
      <c r="I88">
        <v>0</v>
      </c>
      <c r="J88">
        <v>0</v>
      </c>
      <c r="K88">
        <v>0</v>
      </c>
      <c r="L88">
        <v>0</v>
      </c>
      <c r="N88" t="s">
        <v>1742</v>
      </c>
      <c r="O88" t="s">
        <v>26</v>
      </c>
      <c r="Q88">
        <v>4</v>
      </c>
      <c r="R88" t="b">
        <v>0</v>
      </c>
      <c r="S88" t="s">
        <v>237</v>
      </c>
      <c r="T88">
        <v>0</v>
      </c>
    </row>
    <row r="89" spans="1:20" x14ac:dyDescent="0.25">
      <c r="A89" t="s">
        <v>68</v>
      </c>
      <c r="B89">
        <v>3</v>
      </c>
      <c r="C89" t="s">
        <v>19</v>
      </c>
      <c r="D89">
        <f>D79+1</f>
        <v>100</v>
      </c>
      <c r="E89">
        <f>E88+2</f>
        <v>220</v>
      </c>
      <c r="F89">
        <f>D89+45</f>
        <v>145</v>
      </c>
      <c r="G89">
        <f t="shared" ref="G89:G123" si="6">E89+3</f>
        <v>223</v>
      </c>
      <c r="H89" t="s">
        <v>209</v>
      </c>
      <c r="I89">
        <v>8</v>
      </c>
      <c r="J89">
        <v>0</v>
      </c>
      <c r="K89">
        <v>0</v>
      </c>
      <c r="L89">
        <v>0</v>
      </c>
      <c r="N89" t="s">
        <v>1742</v>
      </c>
      <c r="O89" t="s">
        <v>26</v>
      </c>
      <c r="Q89">
        <v>3</v>
      </c>
      <c r="R89" t="b">
        <v>1</v>
      </c>
      <c r="S89" t="s">
        <v>237</v>
      </c>
      <c r="T89">
        <v>0</v>
      </c>
    </row>
    <row r="90" spans="1:20" x14ac:dyDescent="0.25">
      <c r="A90" t="s">
        <v>69</v>
      </c>
      <c r="B90">
        <v>3</v>
      </c>
      <c r="C90" t="s">
        <v>19</v>
      </c>
      <c r="D90">
        <f>D81+7</f>
        <v>144</v>
      </c>
      <c r="E90">
        <f>E89+1</f>
        <v>221</v>
      </c>
      <c r="F90">
        <f>D90+4</f>
        <v>148</v>
      </c>
      <c r="G90">
        <f t="shared" si="6"/>
        <v>224</v>
      </c>
      <c r="H90" t="s">
        <v>20</v>
      </c>
      <c r="I90">
        <v>15</v>
      </c>
      <c r="J90">
        <v>1</v>
      </c>
      <c r="K90">
        <v>0</v>
      </c>
      <c r="L90">
        <v>0</v>
      </c>
      <c r="N90" t="s">
        <v>1742</v>
      </c>
      <c r="O90" t="s">
        <v>26</v>
      </c>
      <c r="Q90">
        <v>2</v>
      </c>
      <c r="R90" t="b">
        <v>0</v>
      </c>
      <c r="S90" t="s">
        <v>237</v>
      </c>
      <c r="T90">
        <v>0</v>
      </c>
    </row>
    <row r="91" spans="1:20" x14ac:dyDescent="0.25">
      <c r="A91" t="s">
        <v>70</v>
      </c>
      <c r="B91">
        <v>3</v>
      </c>
      <c r="C91" t="s">
        <v>19</v>
      </c>
      <c r="D91">
        <f>D90+18</f>
        <v>162</v>
      </c>
      <c r="E91">
        <f>E90</f>
        <v>221</v>
      </c>
      <c r="F91">
        <f>D91+4</f>
        <v>166</v>
      </c>
      <c r="G91">
        <f t="shared" si="6"/>
        <v>224</v>
      </c>
      <c r="H91" t="s">
        <v>20</v>
      </c>
      <c r="I91">
        <v>15</v>
      </c>
      <c r="J91">
        <v>1</v>
      </c>
      <c r="K91">
        <v>0</v>
      </c>
      <c r="L91">
        <v>0</v>
      </c>
      <c r="N91" t="s">
        <v>1742</v>
      </c>
      <c r="O91" t="s">
        <v>26</v>
      </c>
      <c r="Q91">
        <v>2</v>
      </c>
      <c r="R91" t="b">
        <v>0</v>
      </c>
      <c r="S91" t="s">
        <v>237</v>
      </c>
      <c r="T91">
        <v>0</v>
      </c>
    </row>
    <row r="92" spans="1:20" x14ac:dyDescent="0.25">
      <c r="A92" t="s">
        <v>71</v>
      </c>
      <c r="B92">
        <v>3</v>
      </c>
      <c r="C92" t="s">
        <v>19</v>
      </c>
      <c r="D92">
        <f>D91+18</f>
        <v>180</v>
      </c>
      <c r="E92">
        <f>E91</f>
        <v>221</v>
      </c>
      <c r="F92">
        <f>D92+4</f>
        <v>184</v>
      </c>
      <c r="G92">
        <f t="shared" si="6"/>
        <v>224</v>
      </c>
      <c r="H92" t="s">
        <v>20</v>
      </c>
      <c r="I92">
        <v>15</v>
      </c>
      <c r="J92">
        <v>1</v>
      </c>
      <c r="K92">
        <v>0</v>
      </c>
      <c r="L92">
        <v>0</v>
      </c>
      <c r="N92" t="s">
        <v>1742</v>
      </c>
      <c r="O92" t="s">
        <v>26</v>
      </c>
      <c r="Q92">
        <v>2</v>
      </c>
      <c r="R92" t="b">
        <v>0</v>
      </c>
      <c r="S92" t="s">
        <v>237</v>
      </c>
      <c r="T92">
        <v>0</v>
      </c>
    </row>
    <row r="93" spans="1:20" x14ac:dyDescent="0.25">
      <c r="A93" t="s">
        <v>72</v>
      </c>
      <c r="B93">
        <v>3</v>
      </c>
      <c r="C93" t="s">
        <v>19</v>
      </c>
      <c r="D93">
        <f>D92+18</f>
        <v>198</v>
      </c>
      <c r="E93">
        <f>E92</f>
        <v>221</v>
      </c>
      <c r="F93">
        <f>D93+4</f>
        <v>202</v>
      </c>
      <c r="G93">
        <f t="shared" si="6"/>
        <v>224</v>
      </c>
      <c r="H93" t="s">
        <v>20</v>
      </c>
      <c r="I93">
        <v>15</v>
      </c>
      <c r="J93">
        <v>1</v>
      </c>
      <c r="K93">
        <v>0</v>
      </c>
      <c r="L93">
        <v>0</v>
      </c>
      <c r="N93" t="s">
        <v>1742</v>
      </c>
      <c r="O93" t="s">
        <v>26</v>
      </c>
      <c r="Q93">
        <v>2</v>
      </c>
      <c r="R93" t="b">
        <v>0</v>
      </c>
      <c r="S93" t="s">
        <v>237</v>
      </c>
      <c r="T93">
        <v>0</v>
      </c>
    </row>
    <row r="94" spans="1:20" x14ac:dyDescent="0.25">
      <c r="A94" t="s">
        <v>73</v>
      </c>
      <c r="B94">
        <v>3</v>
      </c>
      <c r="C94" t="s">
        <v>19</v>
      </c>
      <c r="D94">
        <f t="shared" ref="D94:D123" si="7">D89</f>
        <v>100</v>
      </c>
      <c r="E94">
        <f>E89+11</f>
        <v>231</v>
      </c>
      <c r="F94">
        <f>F89</f>
        <v>145</v>
      </c>
      <c r="G94">
        <f t="shared" si="6"/>
        <v>234</v>
      </c>
      <c r="H94" t="s">
        <v>209</v>
      </c>
      <c r="I94">
        <v>8</v>
      </c>
      <c r="J94">
        <v>0</v>
      </c>
      <c r="K94">
        <v>0</v>
      </c>
      <c r="L94">
        <v>0</v>
      </c>
      <c r="N94" t="s">
        <v>1742</v>
      </c>
      <c r="O94" t="s">
        <v>26</v>
      </c>
      <c r="Q94">
        <v>3</v>
      </c>
      <c r="R94" t="b">
        <v>1</v>
      </c>
      <c r="S94" t="s">
        <v>237</v>
      </c>
      <c r="T94">
        <v>0</v>
      </c>
    </row>
    <row r="95" spans="1:20" x14ac:dyDescent="0.25">
      <c r="A95" t="s">
        <v>74</v>
      </c>
      <c r="B95">
        <v>3</v>
      </c>
      <c r="C95" t="s">
        <v>19</v>
      </c>
      <c r="D95">
        <f t="shared" si="7"/>
        <v>144</v>
      </c>
      <c r="E95">
        <f>E94+1</f>
        <v>232</v>
      </c>
      <c r="F95">
        <f>D95+4</f>
        <v>148</v>
      </c>
      <c r="G95">
        <f t="shared" si="6"/>
        <v>235</v>
      </c>
      <c r="H95" t="s">
        <v>20</v>
      </c>
      <c r="I95">
        <v>15</v>
      </c>
      <c r="J95">
        <v>1</v>
      </c>
      <c r="K95">
        <v>0</v>
      </c>
      <c r="L95">
        <v>0</v>
      </c>
      <c r="N95" t="s">
        <v>1742</v>
      </c>
      <c r="O95" t="s">
        <v>26</v>
      </c>
      <c r="Q95">
        <v>2</v>
      </c>
      <c r="R95" t="b">
        <v>0</v>
      </c>
      <c r="S95" t="s">
        <v>237</v>
      </c>
      <c r="T95">
        <v>0</v>
      </c>
    </row>
    <row r="96" spans="1:20" x14ac:dyDescent="0.25">
      <c r="A96" t="s">
        <v>75</v>
      </c>
      <c r="B96">
        <v>3</v>
      </c>
      <c r="C96" t="s">
        <v>19</v>
      </c>
      <c r="D96">
        <f t="shared" si="7"/>
        <v>162</v>
      </c>
      <c r="E96">
        <f>E95</f>
        <v>232</v>
      </c>
      <c r="F96">
        <f>D96+4</f>
        <v>166</v>
      </c>
      <c r="G96">
        <f t="shared" si="6"/>
        <v>235</v>
      </c>
      <c r="H96" t="s">
        <v>20</v>
      </c>
      <c r="I96">
        <v>15</v>
      </c>
      <c r="J96">
        <v>1</v>
      </c>
      <c r="K96">
        <v>0</v>
      </c>
      <c r="L96">
        <v>0</v>
      </c>
      <c r="N96" t="s">
        <v>1742</v>
      </c>
      <c r="O96" t="s">
        <v>26</v>
      </c>
      <c r="Q96">
        <v>2</v>
      </c>
      <c r="R96" t="b">
        <v>0</v>
      </c>
      <c r="S96" t="s">
        <v>237</v>
      </c>
      <c r="T96">
        <v>0</v>
      </c>
    </row>
    <row r="97" spans="1:20" x14ac:dyDescent="0.25">
      <c r="A97" t="s">
        <v>76</v>
      </c>
      <c r="B97">
        <v>3</v>
      </c>
      <c r="C97" t="s">
        <v>19</v>
      </c>
      <c r="D97">
        <f t="shared" si="7"/>
        <v>180</v>
      </c>
      <c r="E97">
        <f>E96</f>
        <v>232</v>
      </c>
      <c r="F97">
        <f>D97+4</f>
        <v>184</v>
      </c>
      <c r="G97">
        <f t="shared" si="6"/>
        <v>235</v>
      </c>
      <c r="H97" t="s">
        <v>20</v>
      </c>
      <c r="I97">
        <v>15</v>
      </c>
      <c r="J97">
        <v>1</v>
      </c>
      <c r="K97">
        <v>0</v>
      </c>
      <c r="L97">
        <v>0</v>
      </c>
      <c r="N97" t="s">
        <v>1742</v>
      </c>
      <c r="O97" t="s">
        <v>26</v>
      </c>
      <c r="Q97">
        <v>2</v>
      </c>
      <c r="R97" t="b">
        <v>0</v>
      </c>
      <c r="S97" t="s">
        <v>237</v>
      </c>
      <c r="T97">
        <v>0</v>
      </c>
    </row>
    <row r="98" spans="1:20" x14ac:dyDescent="0.25">
      <c r="A98" t="s">
        <v>77</v>
      </c>
      <c r="B98">
        <v>3</v>
      </c>
      <c r="C98" t="s">
        <v>19</v>
      </c>
      <c r="D98">
        <f t="shared" si="7"/>
        <v>198</v>
      </c>
      <c r="E98">
        <f>E97</f>
        <v>232</v>
      </c>
      <c r="F98">
        <f>D98+4</f>
        <v>202</v>
      </c>
      <c r="G98">
        <f t="shared" si="6"/>
        <v>235</v>
      </c>
      <c r="H98" t="s">
        <v>20</v>
      </c>
      <c r="I98">
        <v>15</v>
      </c>
      <c r="J98">
        <v>1</v>
      </c>
      <c r="K98">
        <v>0</v>
      </c>
      <c r="L98">
        <v>0</v>
      </c>
      <c r="N98" t="s">
        <v>1742</v>
      </c>
      <c r="O98" t="s">
        <v>26</v>
      </c>
      <c r="Q98">
        <v>2</v>
      </c>
      <c r="R98" t="b">
        <v>0</v>
      </c>
      <c r="S98" t="s">
        <v>237</v>
      </c>
      <c r="T98">
        <v>0</v>
      </c>
    </row>
    <row r="99" spans="1:20" x14ac:dyDescent="0.25">
      <c r="A99" t="s">
        <v>78</v>
      </c>
      <c r="B99">
        <v>3</v>
      </c>
      <c r="C99" t="s">
        <v>19</v>
      </c>
      <c r="D99">
        <f t="shared" si="7"/>
        <v>100</v>
      </c>
      <c r="E99">
        <f>E94+11</f>
        <v>242</v>
      </c>
      <c r="F99">
        <f>F94</f>
        <v>145</v>
      </c>
      <c r="G99">
        <f t="shared" si="6"/>
        <v>245</v>
      </c>
      <c r="H99" t="s">
        <v>209</v>
      </c>
      <c r="I99">
        <v>8</v>
      </c>
      <c r="J99">
        <v>0</v>
      </c>
      <c r="K99">
        <v>0</v>
      </c>
      <c r="L99">
        <v>0</v>
      </c>
      <c r="N99" t="s">
        <v>1742</v>
      </c>
      <c r="O99" t="s">
        <v>26</v>
      </c>
      <c r="Q99">
        <v>3</v>
      </c>
      <c r="R99" t="b">
        <v>1</v>
      </c>
      <c r="S99" t="s">
        <v>237</v>
      </c>
      <c r="T99">
        <v>0</v>
      </c>
    </row>
    <row r="100" spans="1:20" x14ac:dyDescent="0.25">
      <c r="A100" t="s">
        <v>79</v>
      </c>
      <c r="B100">
        <v>3</v>
      </c>
      <c r="C100" t="s">
        <v>19</v>
      </c>
      <c r="D100">
        <f t="shared" si="7"/>
        <v>144</v>
      </c>
      <c r="E100">
        <f>E99+1</f>
        <v>243</v>
      </c>
      <c r="F100">
        <f>D100+4</f>
        <v>148</v>
      </c>
      <c r="G100">
        <f t="shared" si="6"/>
        <v>246</v>
      </c>
      <c r="H100" t="s">
        <v>20</v>
      </c>
      <c r="I100">
        <v>15</v>
      </c>
      <c r="J100">
        <v>1</v>
      </c>
      <c r="K100">
        <v>0</v>
      </c>
      <c r="L100">
        <v>0</v>
      </c>
      <c r="N100" t="s">
        <v>1742</v>
      </c>
      <c r="O100" t="s">
        <v>26</v>
      </c>
      <c r="Q100">
        <v>2</v>
      </c>
      <c r="R100" t="b">
        <v>0</v>
      </c>
      <c r="S100" t="s">
        <v>237</v>
      </c>
      <c r="T100">
        <v>0</v>
      </c>
    </row>
    <row r="101" spans="1:20" x14ac:dyDescent="0.25">
      <c r="A101" t="s">
        <v>80</v>
      </c>
      <c r="B101">
        <v>3</v>
      </c>
      <c r="C101" t="s">
        <v>19</v>
      </c>
      <c r="D101">
        <f t="shared" si="7"/>
        <v>162</v>
      </c>
      <c r="E101">
        <f>E100</f>
        <v>243</v>
      </c>
      <c r="F101">
        <f>D101+4</f>
        <v>166</v>
      </c>
      <c r="G101">
        <f t="shared" si="6"/>
        <v>246</v>
      </c>
      <c r="H101" t="s">
        <v>20</v>
      </c>
      <c r="I101">
        <v>15</v>
      </c>
      <c r="J101">
        <v>1</v>
      </c>
      <c r="K101">
        <v>0</v>
      </c>
      <c r="L101">
        <v>0</v>
      </c>
      <c r="N101" t="s">
        <v>1742</v>
      </c>
      <c r="O101" t="s">
        <v>26</v>
      </c>
      <c r="Q101">
        <v>2</v>
      </c>
      <c r="R101" t="b">
        <v>0</v>
      </c>
      <c r="S101" t="s">
        <v>237</v>
      </c>
      <c r="T101">
        <v>0</v>
      </c>
    </row>
    <row r="102" spans="1:20" x14ac:dyDescent="0.25">
      <c r="A102" t="s">
        <v>81</v>
      </c>
      <c r="B102">
        <v>3</v>
      </c>
      <c r="C102" t="s">
        <v>19</v>
      </c>
      <c r="D102">
        <f t="shared" si="7"/>
        <v>180</v>
      </c>
      <c r="E102">
        <f>E101</f>
        <v>243</v>
      </c>
      <c r="F102">
        <f>D102+4</f>
        <v>184</v>
      </c>
      <c r="G102">
        <f t="shared" si="6"/>
        <v>246</v>
      </c>
      <c r="H102" t="s">
        <v>20</v>
      </c>
      <c r="I102">
        <v>15</v>
      </c>
      <c r="J102">
        <v>1</v>
      </c>
      <c r="K102">
        <v>0</v>
      </c>
      <c r="L102">
        <v>0</v>
      </c>
      <c r="N102" t="s">
        <v>1742</v>
      </c>
      <c r="O102" t="s">
        <v>26</v>
      </c>
      <c r="Q102">
        <v>2</v>
      </c>
      <c r="R102" t="b">
        <v>0</v>
      </c>
      <c r="S102" t="s">
        <v>237</v>
      </c>
      <c r="T102">
        <v>0</v>
      </c>
    </row>
    <row r="103" spans="1:20" x14ac:dyDescent="0.25">
      <c r="A103" t="s">
        <v>82</v>
      </c>
      <c r="B103">
        <v>3</v>
      </c>
      <c r="C103" t="s">
        <v>19</v>
      </c>
      <c r="D103">
        <f t="shared" si="7"/>
        <v>198</v>
      </c>
      <c r="E103">
        <f>E102</f>
        <v>243</v>
      </c>
      <c r="F103">
        <f>D103+4</f>
        <v>202</v>
      </c>
      <c r="G103">
        <f t="shared" si="6"/>
        <v>246</v>
      </c>
      <c r="H103" t="s">
        <v>20</v>
      </c>
      <c r="I103">
        <v>15</v>
      </c>
      <c r="J103">
        <v>1</v>
      </c>
      <c r="K103">
        <v>0</v>
      </c>
      <c r="L103">
        <v>0</v>
      </c>
      <c r="N103" t="s">
        <v>1742</v>
      </c>
      <c r="O103" t="s">
        <v>26</v>
      </c>
      <c r="Q103">
        <v>2</v>
      </c>
      <c r="R103" t="b">
        <v>0</v>
      </c>
      <c r="S103" t="s">
        <v>237</v>
      </c>
      <c r="T103">
        <v>0</v>
      </c>
    </row>
    <row r="104" spans="1:20" x14ac:dyDescent="0.25">
      <c r="A104" t="s">
        <v>83</v>
      </c>
      <c r="B104">
        <v>3</v>
      </c>
      <c r="C104" t="s">
        <v>19</v>
      </c>
      <c r="D104">
        <f t="shared" si="7"/>
        <v>100</v>
      </c>
      <c r="E104">
        <f>E99+11</f>
        <v>253</v>
      </c>
      <c r="F104">
        <f>F99</f>
        <v>145</v>
      </c>
      <c r="G104">
        <f t="shared" si="6"/>
        <v>256</v>
      </c>
      <c r="H104" t="s">
        <v>209</v>
      </c>
      <c r="I104">
        <v>8</v>
      </c>
      <c r="J104">
        <v>0</v>
      </c>
      <c r="K104">
        <v>0</v>
      </c>
      <c r="L104">
        <v>0</v>
      </c>
      <c r="N104" t="s">
        <v>1742</v>
      </c>
      <c r="O104" t="s">
        <v>26</v>
      </c>
      <c r="Q104">
        <v>3</v>
      </c>
      <c r="R104" t="b">
        <v>1</v>
      </c>
      <c r="S104" t="s">
        <v>237</v>
      </c>
      <c r="T104">
        <v>0</v>
      </c>
    </row>
    <row r="105" spans="1:20" x14ac:dyDescent="0.25">
      <c r="A105" t="s">
        <v>84</v>
      </c>
      <c r="B105">
        <v>3</v>
      </c>
      <c r="C105" t="s">
        <v>19</v>
      </c>
      <c r="D105">
        <f t="shared" si="7"/>
        <v>144</v>
      </c>
      <c r="E105">
        <f>E104+1</f>
        <v>254</v>
      </c>
      <c r="F105">
        <f>D105+4</f>
        <v>148</v>
      </c>
      <c r="G105">
        <f t="shared" si="6"/>
        <v>257</v>
      </c>
      <c r="H105" t="s">
        <v>20</v>
      </c>
      <c r="I105">
        <v>15</v>
      </c>
      <c r="J105">
        <v>1</v>
      </c>
      <c r="K105">
        <v>0</v>
      </c>
      <c r="L105">
        <v>0</v>
      </c>
      <c r="N105" t="s">
        <v>1742</v>
      </c>
      <c r="O105" t="s">
        <v>26</v>
      </c>
      <c r="Q105">
        <v>2</v>
      </c>
      <c r="R105" t="b">
        <v>0</v>
      </c>
      <c r="S105" t="s">
        <v>237</v>
      </c>
      <c r="T105">
        <v>0</v>
      </c>
    </row>
    <row r="106" spans="1:20" x14ac:dyDescent="0.25">
      <c r="A106" t="s">
        <v>85</v>
      </c>
      <c r="B106">
        <v>3</v>
      </c>
      <c r="C106" t="s">
        <v>19</v>
      </c>
      <c r="D106">
        <f t="shared" si="7"/>
        <v>162</v>
      </c>
      <c r="E106">
        <f>E105</f>
        <v>254</v>
      </c>
      <c r="F106">
        <f>D106+4</f>
        <v>166</v>
      </c>
      <c r="G106">
        <f t="shared" si="6"/>
        <v>257</v>
      </c>
      <c r="H106" t="s">
        <v>20</v>
      </c>
      <c r="I106">
        <v>15</v>
      </c>
      <c r="J106">
        <v>1</v>
      </c>
      <c r="K106">
        <v>0</v>
      </c>
      <c r="L106">
        <v>0</v>
      </c>
      <c r="N106" t="s">
        <v>1742</v>
      </c>
      <c r="O106" t="s">
        <v>26</v>
      </c>
      <c r="Q106">
        <v>2</v>
      </c>
      <c r="R106" t="b">
        <v>0</v>
      </c>
      <c r="S106" t="s">
        <v>237</v>
      </c>
      <c r="T106">
        <v>0</v>
      </c>
    </row>
    <row r="107" spans="1:20" x14ac:dyDescent="0.25">
      <c r="A107" t="s">
        <v>86</v>
      </c>
      <c r="B107">
        <v>3</v>
      </c>
      <c r="C107" t="s">
        <v>19</v>
      </c>
      <c r="D107">
        <f t="shared" si="7"/>
        <v>180</v>
      </c>
      <c r="E107">
        <f>E106</f>
        <v>254</v>
      </c>
      <c r="F107">
        <f>D107+4</f>
        <v>184</v>
      </c>
      <c r="G107">
        <f t="shared" si="6"/>
        <v>257</v>
      </c>
      <c r="H107" t="s">
        <v>20</v>
      </c>
      <c r="I107">
        <v>15</v>
      </c>
      <c r="J107">
        <v>1</v>
      </c>
      <c r="K107">
        <v>0</v>
      </c>
      <c r="L107">
        <v>0</v>
      </c>
      <c r="N107" t="s">
        <v>1742</v>
      </c>
      <c r="O107" t="s">
        <v>26</v>
      </c>
      <c r="Q107">
        <v>2</v>
      </c>
      <c r="R107" t="b">
        <v>0</v>
      </c>
      <c r="S107" t="s">
        <v>237</v>
      </c>
      <c r="T107">
        <v>0</v>
      </c>
    </row>
    <row r="108" spans="1:20" x14ac:dyDescent="0.25">
      <c r="A108" t="s">
        <v>87</v>
      </c>
      <c r="B108">
        <v>3</v>
      </c>
      <c r="C108" t="s">
        <v>19</v>
      </c>
      <c r="D108">
        <f t="shared" si="7"/>
        <v>198</v>
      </c>
      <c r="E108">
        <f>E107</f>
        <v>254</v>
      </c>
      <c r="F108">
        <f>D108+4</f>
        <v>202</v>
      </c>
      <c r="G108">
        <f t="shared" si="6"/>
        <v>257</v>
      </c>
      <c r="H108" t="s">
        <v>20</v>
      </c>
      <c r="I108">
        <v>15</v>
      </c>
      <c r="J108">
        <v>1</v>
      </c>
      <c r="K108">
        <v>0</v>
      </c>
      <c r="L108">
        <v>0</v>
      </c>
      <c r="N108" t="s">
        <v>1742</v>
      </c>
      <c r="O108" t="s">
        <v>26</v>
      </c>
      <c r="Q108">
        <v>2</v>
      </c>
      <c r="R108" t="b">
        <v>0</v>
      </c>
      <c r="S108" t="s">
        <v>237</v>
      </c>
      <c r="T108">
        <v>0</v>
      </c>
    </row>
    <row r="109" spans="1:20" x14ac:dyDescent="0.25">
      <c r="A109" t="s">
        <v>88</v>
      </c>
      <c r="B109">
        <v>3</v>
      </c>
      <c r="C109" t="s">
        <v>19</v>
      </c>
      <c r="D109">
        <f t="shared" si="7"/>
        <v>100</v>
      </c>
      <c r="E109">
        <f>E104+11</f>
        <v>264</v>
      </c>
      <c r="F109">
        <f>F104</f>
        <v>145</v>
      </c>
      <c r="G109">
        <f t="shared" si="6"/>
        <v>267</v>
      </c>
      <c r="H109" t="s">
        <v>209</v>
      </c>
      <c r="I109">
        <v>8</v>
      </c>
      <c r="J109">
        <v>0</v>
      </c>
      <c r="K109">
        <v>0</v>
      </c>
      <c r="L109">
        <v>0</v>
      </c>
      <c r="N109" t="s">
        <v>1742</v>
      </c>
      <c r="O109" t="s">
        <v>26</v>
      </c>
      <c r="Q109">
        <v>3</v>
      </c>
      <c r="R109" t="b">
        <v>1</v>
      </c>
      <c r="S109" t="s">
        <v>237</v>
      </c>
      <c r="T109">
        <v>0</v>
      </c>
    </row>
    <row r="110" spans="1:20" x14ac:dyDescent="0.25">
      <c r="A110" t="s">
        <v>89</v>
      </c>
      <c r="B110">
        <v>3</v>
      </c>
      <c r="C110" t="s">
        <v>19</v>
      </c>
      <c r="D110">
        <f t="shared" si="7"/>
        <v>144</v>
      </c>
      <c r="E110">
        <f>E109+1</f>
        <v>265</v>
      </c>
      <c r="F110">
        <f>D110+4</f>
        <v>148</v>
      </c>
      <c r="G110">
        <f t="shared" si="6"/>
        <v>268</v>
      </c>
      <c r="H110" t="s">
        <v>20</v>
      </c>
      <c r="I110">
        <v>15</v>
      </c>
      <c r="J110">
        <v>1</v>
      </c>
      <c r="K110">
        <v>0</v>
      </c>
      <c r="L110">
        <v>0</v>
      </c>
      <c r="N110" t="s">
        <v>1742</v>
      </c>
      <c r="O110" t="s">
        <v>26</v>
      </c>
      <c r="Q110">
        <v>2</v>
      </c>
      <c r="R110" t="b">
        <v>0</v>
      </c>
      <c r="S110" t="s">
        <v>237</v>
      </c>
      <c r="T110">
        <v>0</v>
      </c>
    </row>
    <row r="111" spans="1:20" x14ac:dyDescent="0.25">
      <c r="A111" t="s">
        <v>90</v>
      </c>
      <c r="B111">
        <v>3</v>
      </c>
      <c r="C111" t="s">
        <v>19</v>
      </c>
      <c r="D111">
        <f t="shared" si="7"/>
        <v>162</v>
      </c>
      <c r="E111">
        <f>E110</f>
        <v>265</v>
      </c>
      <c r="F111">
        <f>D111+4</f>
        <v>166</v>
      </c>
      <c r="G111">
        <f t="shared" si="6"/>
        <v>268</v>
      </c>
      <c r="H111" t="s">
        <v>20</v>
      </c>
      <c r="I111">
        <v>15</v>
      </c>
      <c r="J111">
        <v>1</v>
      </c>
      <c r="K111">
        <v>0</v>
      </c>
      <c r="L111">
        <v>0</v>
      </c>
      <c r="N111" t="s">
        <v>1742</v>
      </c>
      <c r="O111" t="s">
        <v>26</v>
      </c>
      <c r="Q111">
        <v>2</v>
      </c>
      <c r="R111" t="b">
        <v>0</v>
      </c>
      <c r="S111" t="s">
        <v>237</v>
      </c>
      <c r="T111">
        <v>0</v>
      </c>
    </row>
    <row r="112" spans="1:20" x14ac:dyDescent="0.25">
      <c r="A112" t="s">
        <v>91</v>
      </c>
      <c r="B112">
        <v>3</v>
      </c>
      <c r="C112" t="s">
        <v>19</v>
      </c>
      <c r="D112">
        <f t="shared" si="7"/>
        <v>180</v>
      </c>
      <c r="E112">
        <f>E111</f>
        <v>265</v>
      </c>
      <c r="F112">
        <f>D112+4</f>
        <v>184</v>
      </c>
      <c r="G112">
        <f t="shared" si="6"/>
        <v>268</v>
      </c>
      <c r="H112" t="s">
        <v>20</v>
      </c>
      <c r="I112">
        <v>15</v>
      </c>
      <c r="J112">
        <v>1</v>
      </c>
      <c r="K112">
        <v>0</v>
      </c>
      <c r="L112">
        <v>0</v>
      </c>
      <c r="N112" t="s">
        <v>1742</v>
      </c>
      <c r="O112" t="s">
        <v>26</v>
      </c>
      <c r="Q112">
        <v>2</v>
      </c>
      <c r="R112" t="b">
        <v>0</v>
      </c>
      <c r="S112" t="s">
        <v>237</v>
      </c>
      <c r="T112">
        <v>0</v>
      </c>
    </row>
    <row r="113" spans="1:20" x14ac:dyDescent="0.25">
      <c r="A113" t="s">
        <v>92</v>
      </c>
      <c r="B113">
        <v>3</v>
      </c>
      <c r="C113" t="s">
        <v>19</v>
      </c>
      <c r="D113">
        <f t="shared" si="7"/>
        <v>198</v>
      </c>
      <c r="E113">
        <f>E112</f>
        <v>265</v>
      </c>
      <c r="F113">
        <f>D113+4</f>
        <v>202</v>
      </c>
      <c r="G113">
        <f t="shared" si="6"/>
        <v>268</v>
      </c>
      <c r="H113" t="s">
        <v>20</v>
      </c>
      <c r="I113">
        <v>15</v>
      </c>
      <c r="J113">
        <v>1</v>
      </c>
      <c r="K113">
        <v>0</v>
      </c>
      <c r="L113">
        <v>0</v>
      </c>
      <c r="N113" t="s">
        <v>1742</v>
      </c>
      <c r="O113" t="s">
        <v>26</v>
      </c>
      <c r="Q113">
        <v>2</v>
      </c>
      <c r="R113" t="b">
        <v>0</v>
      </c>
      <c r="S113" t="s">
        <v>237</v>
      </c>
      <c r="T113">
        <v>0</v>
      </c>
    </row>
    <row r="114" spans="1:20" x14ac:dyDescent="0.25">
      <c r="A114" t="s">
        <v>93</v>
      </c>
      <c r="B114">
        <v>3</v>
      </c>
      <c r="C114" t="s">
        <v>19</v>
      </c>
      <c r="D114">
        <f t="shared" si="7"/>
        <v>100</v>
      </c>
      <c r="E114">
        <f>E109+11</f>
        <v>275</v>
      </c>
      <c r="F114">
        <f>F109</f>
        <v>145</v>
      </c>
      <c r="G114">
        <f t="shared" si="6"/>
        <v>278</v>
      </c>
      <c r="H114" t="s">
        <v>209</v>
      </c>
      <c r="I114">
        <v>8</v>
      </c>
      <c r="J114">
        <v>0</v>
      </c>
      <c r="K114">
        <v>0</v>
      </c>
      <c r="L114">
        <v>0</v>
      </c>
      <c r="N114" t="s">
        <v>1742</v>
      </c>
      <c r="O114" t="s">
        <v>26</v>
      </c>
      <c r="Q114">
        <v>3</v>
      </c>
      <c r="R114" t="b">
        <v>1</v>
      </c>
      <c r="S114" t="s">
        <v>237</v>
      </c>
      <c r="T114">
        <v>0</v>
      </c>
    </row>
    <row r="115" spans="1:20" x14ac:dyDescent="0.25">
      <c r="A115" t="s">
        <v>94</v>
      </c>
      <c r="B115">
        <v>3</v>
      </c>
      <c r="C115" t="s">
        <v>19</v>
      </c>
      <c r="D115">
        <f t="shared" si="7"/>
        <v>144</v>
      </c>
      <c r="E115">
        <f>E114+1</f>
        <v>276</v>
      </c>
      <c r="F115">
        <f>D115+4</f>
        <v>148</v>
      </c>
      <c r="G115">
        <f t="shared" si="6"/>
        <v>279</v>
      </c>
      <c r="H115" t="s">
        <v>20</v>
      </c>
      <c r="I115">
        <v>15</v>
      </c>
      <c r="J115">
        <v>1</v>
      </c>
      <c r="K115">
        <v>0</v>
      </c>
      <c r="L115">
        <v>0</v>
      </c>
      <c r="N115" t="s">
        <v>1742</v>
      </c>
      <c r="O115" t="s">
        <v>26</v>
      </c>
      <c r="Q115">
        <v>2</v>
      </c>
      <c r="R115" t="b">
        <v>0</v>
      </c>
      <c r="S115" t="s">
        <v>237</v>
      </c>
      <c r="T115">
        <v>0</v>
      </c>
    </row>
    <row r="116" spans="1:20" x14ac:dyDescent="0.25">
      <c r="A116" t="s">
        <v>95</v>
      </c>
      <c r="B116">
        <v>3</v>
      </c>
      <c r="C116" t="s">
        <v>19</v>
      </c>
      <c r="D116">
        <f t="shared" si="7"/>
        <v>162</v>
      </c>
      <c r="E116">
        <f>E115</f>
        <v>276</v>
      </c>
      <c r="F116">
        <f>D116+4</f>
        <v>166</v>
      </c>
      <c r="G116">
        <f t="shared" si="6"/>
        <v>279</v>
      </c>
      <c r="H116" t="s">
        <v>20</v>
      </c>
      <c r="I116">
        <v>15</v>
      </c>
      <c r="J116">
        <v>1</v>
      </c>
      <c r="K116">
        <v>0</v>
      </c>
      <c r="L116">
        <v>0</v>
      </c>
      <c r="N116" t="s">
        <v>1742</v>
      </c>
      <c r="O116" t="s">
        <v>26</v>
      </c>
      <c r="Q116">
        <v>2</v>
      </c>
      <c r="R116" t="b">
        <v>0</v>
      </c>
      <c r="S116" t="s">
        <v>237</v>
      </c>
      <c r="T116">
        <v>0</v>
      </c>
    </row>
    <row r="117" spans="1:20" x14ac:dyDescent="0.25">
      <c r="A117" t="s">
        <v>96</v>
      </c>
      <c r="B117">
        <v>3</v>
      </c>
      <c r="C117" t="s">
        <v>19</v>
      </c>
      <c r="D117">
        <f t="shared" si="7"/>
        <v>180</v>
      </c>
      <c r="E117">
        <f>E116</f>
        <v>276</v>
      </c>
      <c r="F117">
        <f>D117+4</f>
        <v>184</v>
      </c>
      <c r="G117">
        <f t="shared" si="6"/>
        <v>279</v>
      </c>
      <c r="H117" t="s">
        <v>20</v>
      </c>
      <c r="I117">
        <v>15</v>
      </c>
      <c r="J117">
        <v>1</v>
      </c>
      <c r="K117">
        <v>0</v>
      </c>
      <c r="L117">
        <v>0</v>
      </c>
      <c r="N117" t="s">
        <v>1742</v>
      </c>
      <c r="O117" t="s">
        <v>26</v>
      </c>
      <c r="Q117">
        <v>2</v>
      </c>
      <c r="R117" t="b">
        <v>0</v>
      </c>
      <c r="S117" t="s">
        <v>237</v>
      </c>
      <c r="T117">
        <v>0</v>
      </c>
    </row>
    <row r="118" spans="1:20" x14ac:dyDescent="0.25">
      <c r="A118" t="s">
        <v>97</v>
      </c>
      <c r="B118">
        <v>3</v>
      </c>
      <c r="C118" t="s">
        <v>19</v>
      </c>
      <c r="D118">
        <f t="shared" si="7"/>
        <v>198</v>
      </c>
      <c r="E118">
        <f>E117</f>
        <v>276</v>
      </c>
      <c r="F118">
        <f>D118+4</f>
        <v>202</v>
      </c>
      <c r="G118">
        <f t="shared" si="6"/>
        <v>279</v>
      </c>
      <c r="H118" t="s">
        <v>20</v>
      </c>
      <c r="I118">
        <v>15</v>
      </c>
      <c r="J118">
        <v>1</v>
      </c>
      <c r="K118">
        <v>0</v>
      </c>
      <c r="L118">
        <v>0</v>
      </c>
      <c r="N118" t="s">
        <v>1742</v>
      </c>
      <c r="O118" t="s">
        <v>26</v>
      </c>
      <c r="Q118">
        <v>2</v>
      </c>
      <c r="R118" t="b">
        <v>0</v>
      </c>
      <c r="S118" t="s">
        <v>237</v>
      </c>
      <c r="T118">
        <v>0</v>
      </c>
    </row>
    <row r="119" spans="1:20" x14ac:dyDescent="0.25">
      <c r="A119" t="s">
        <v>98</v>
      </c>
      <c r="B119">
        <v>3</v>
      </c>
      <c r="C119" t="s">
        <v>19</v>
      </c>
      <c r="D119">
        <f t="shared" si="7"/>
        <v>100</v>
      </c>
      <c r="E119">
        <f>E114+11</f>
        <v>286</v>
      </c>
      <c r="F119">
        <f>F114</f>
        <v>145</v>
      </c>
      <c r="G119">
        <f t="shared" si="6"/>
        <v>289</v>
      </c>
      <c r="H119" t="s">
        <v>209</v>
      </c>
      <c r="I119">
        <v>8</v>
      </c>
      <c r="J119">
        <v>0</v>
      </c>
      <c r="K119">
        <v>0</v>
      </c>
      <c r="L119">
        <v>0</v>
      </c>
      <c r="N119" t="s">
        <v>1742</v>
      </c>
      <c r="O119" t="s">
        <v>26</v>
      </c>
      <c r="Q119">
        <v>3</v>
      </c>
      <c r="R119" t="b">
        <v>1</v>
      </c>
      <c r="S119" t="s">
        <v>237</v>
      </c>
      <c r="T119">
        <v>0</v>
      </c>
    </row>
    <row r="120" spans="1:20" x14ac:dyDescent="0.25">
      <c r="A120" t="s">
        <v>99</v>
      </c>
      <c r="B120">
        <v>3</v>
      </c>
      <c r="C120" t="s">
        <v>19</v>
      </c>
      <c r="D120">
        <f t="shared" si="7"/>
        <v>144</v>
      </c>
      <c r="E120">
        <f>E119+1</f>
        <v>287</v>
      </c>
      <c r="F120">
        <f>D120+4</f>
        <v>148</v>
      </c>
      <c r="G120">
        <f t="shared" si="6"/>
        <v>290</v>
      </c>
      <c r="H120" t="s">
        <v>20</v>
      </c>
      <c r="I120">
        <v>15</v>
      </c>
      <c r="J120">
        <v>1</v>
      </c>
      <c r="K120">
        <v>0</v>
      </c>
      <c r="L120">
        <v>0</v>
      </c>
      <c r="N120" t="s">
        <v>1742</v>
      </c>
      <c r="O120" t="s">
        <v>26</v>
      </c>
      <c r="Q120">
        <v>2</v>
      </c>
      <c r="R120" t="b">
        <v>0</v>
      </c>
      <c r="S120" t="s">
        <v>237</v>
      </c>
      <c r="T120">
        <v>0</v>
      </c>
    </row>
    <row r="121" spans="1:20" x14ac:dyDescent="0.25">
      <c r="A121" t="s">
        <v>100</v>
      </c>
      <c r="B121">
        <v>3</v>
      </c>
      <c r="C121" t="s">
        <v>19</v>
      </c>
      <c r="D121">
        <f t="shared" si="7"/>
        <v>162</v>
      </c>
      <c r="E121">
        <f>E120</f>
        <v>287</v>
      </c>
      <c r="F121">
        <f>D121+4</f>
        <v>166</v>
      </c>
      <c r="G121">
        <f t="shared" si="6"/>
        <v>290</v>
      </c>
      <c r="H121" t="s">
        <v>20</v>
      </c>
      <c r="I121">
        <v>15</v>
      </c>
      <c r="J121">
        <v>1</v>
      </c>
      <c r="K121">
        <v>0</v>
      </c>
      <c r="L121">
        <v>0</v>
      </c>
      <c r="N121" t="s">
        <v>1742</v>
      </c>
      <c r="O121" t="s">
        <v>26</v>
      </c>
      <c r="Q121">
        <v>2</v>
      </c>
      <c r="R121" t="b">
        <v>0</v>
      </c>
      <c r="S121" t="s">
        <v>237</v>
      </c>
      <c r="T121">
        <v>0</v>
      </c>
    </row>
    <row r="122" spans="1:20" x14ac:dyDescent="0.25">
      <c r="A122" t="s">
        <v>101</v>
      </c>
      <c r="B122">
        <v>3</v>
      </c>
      <c r="C122" t="s">
        <v>19</v>
      </c>
      <c r="D122">
        <f t="shared" si="7"/>
        <v>180</v>
      </c>
      <c r="E122">
        <f>E121</f>
        <v>287</v>
      </c>
      <c r="F122">
        <f>D122+4</f>
        <v>184</v>
      </c>
      <c r="G122">
        <f t="shared" si="6"/>
        <v>290</v>
      </c>
      <c r="H122" t="s">
        <v>20</v>
      </c>
      <c r="I122">
        <v>15</v>
      </c>
      <c r="J122">
        <v>1</v>
      </c>
      <c r="K122">
        <v>0</v>
      </c>
      <c r="L122">
        <v>0</v>
      </c>
      <c r="N122" t="s">
        <v>1742</v>
      </c>
      <c r="O122" t="s">
        <v>26</v>
      </c>
      <c r="Q122">
        <v>2</v>
      </c>
      <c r="R122" t="b">
        <v>0</v>
      </c>
      <c r="S122" t="s">
        <v>237</v>
      </c>
      <c r="T122">
        <v>0</v>
      </c>
    </row>
    <row r="123" spans="1:20" x14ac:dyDescent="0.25">
      <c r="A123" t="s">
        <v>102</v>
      </c>
      <c r="B123">
        <v>3</v>
      </c>
      <c r="C123" t="s">
        <v>19</v>
      </c>
      <c r="D123">
        <f t="shared" si="7"/>
        <v>198</v>
      </c>
      <c r="E123">
        <f>E122</f>
        <v>287</v>
      </c>
      <c r="F123">
        <f>D123+4</f>
        <v>202</v>
      </c>
      <c r="G123">
        <f t="shared" si="6"/>
        <v>290</v>
      </c>
      <c r="H123" t="s">
        <v>20</v>
      </c>
      <c r="I123">
        <v>15</v>
      </c>
      <c r="J123">
        <v>1</v>
      </c>
      <c r="K123">
        <v>0</v>
      </c>
      <c r="L123">
        <v>0</v>
      </c>
      <c r="N123" t="s">
        <v>1742</v>
      </c>
      <c r="O123" t="s">
        <v>26</v>
      </c>
      <c r="Q123">
        <v>2</v>
      </c>
      <c r="R123" t="b">
        <v>0</v>
      </c>
      <c r="S123" t="s">
        <v>237</v>
      </c>
      <c r="T123">
        <v>0</v>
      </c>
    </row>
    <row r="124" spans="1:20" x14ac:dyDescent="0.25">
      <c r="A124" t="s">
        <v>36</v>
      </c>
      <c r="B124">
        <v>4</v>
      </c>
      <c r="C124" t="s">
        <v>19</v>
      </c>
      <c r="D124">
        <v>7</v>
      </c>
      <c r="E124">
        <v>13</v>
      </c>
      <c r="F124">
        <f>D124+100</f>
        <v>107</v>
      </c>
      <c r="G124">
        <v>16</v>
      </c>
      <c r="H124" t="s">
        <v>209</v>
      </c>
      <c r="I124">
        <v>12</v>
      </c>
      <c r="J124">
        <v>1</v>
      </c>
      <c r="K124">
        <v>0</v>
      </c>
      <c r="L124">
        <v>0</v>
      </c>
      <c r="N124" t="s">
        <v>21</v>
      </c>
      <c r="O124" t="s">
        <v>26</v>
      </c>
      <c r="Q124">
        <v>2</v>
      </c>
      <c r="R124" t="b">
        <v>0</v>
      </c>
      <c r="S124" t="s">
        <v>237</v>
      </c>
      <c r="T124">
        <v>0</v>
      </c>
    </row>
    <row r="125" spans="1:20" x14ac:dyDescent="0.25">
      <c r="A125" t="s">
        <v>37</v>
      </c>
      <c r="B125">
        <v>4</v>
      </c>
      <c r="C125" t="s">
        <v>25</v>
      </c>
      <c r="D125">
        <v>5</v>
      </c>
      <c r="E125">
        <v>18</v>
      </c>
      <c r="F125">
        <f>D125+88</f>
        <v>93</v>
      </c>
      <c r="G125">
        <f>E125+80</f>
        <v>98</v>
      </c>
      <c r="I125">
        <v>0</v>
      </c>
      <c r="J125">
        <v>0</v>
      </c>
      <c r="K125">
        <v>0</v>
      </c>
      <c r="L125">
        <v>0</v>
      </c>
      <c r="N125" t="s">
        <v>21</v>
      </c>
      <c r="O125" t="s">
        <v>26</v>
      </c>
      <c r="Q125">
        <v>2</v>
      </c>
      <c r="R125" t="b">
        <v>0</v>
      </c>
      <c r="S125" t="s">
        <v>237</v>
      </c>
      <c r="T125">
        <v>0</v>
      </c>
    </row>
    <row r="126" spans="1:20" x14ac:dyDescent="0.25">
      <c r="A126" t="s">
        <v>573</v>
      </c>
      <c r="B126">
        <v>4</v>
      </c>
      <c r="C126" t="s">
        <v>19</v>
      </c>
      <c r="D126">
        <f>D125-2</f>
        <v>3</v>
      </c>
      <c r="E126">
        <f>G125</f>
        <v>98</v>
      </c>
      <c r="F126">
        <f>F125+2</f>
        <v>95</v>
      </c>
      <c r="G126">
        <f>E126+3</f>
        <v>101</v>
      </c>
      <c r="H126" t="s">
        <v>209</v>
      </c>
      <c r="I126">
        <v>8</v>
      </c>
      <c r="J126">
        <v>0</v>
      </c>
      <c r="K126">
        <v>1</v>
      </c>
      <c r="L126">
        <v>0</v>
      </c>
      <c r="N126" t="s">
        <v>21</v>
      </c>
      <c r="O126" t="s">
        <v>208</v>
      </c>
      <c r="Q126">
        <v>3</v>
      </c>
      <c r="R126" t="b">
        <v>1</v>
      </c>
      <c r="S126" t="s">
        <v>237</v>
      </c>
      <c r="T126">
        <v>0</v>
      </c>
    </row>
    <row r="127" spans="1:20" x14ac:dyDescent="0.25">
      <c r="A127" t="s">
        <v>45</v>
      </c>
      <c r="B127">
        <v>4</v>
      </c>
      <c r="C127" t="s">
        <v>19</v>
      </c>
      <c r="D127">
        <v>111</v>
      </c>
      <c r="E127">
        <v>13</v>
      </c>
      <c r="F127">
        <f>D127+92</f>
        <v>203</v>
      </c>
      <c r="G127">
        <v>16</v>
      </c>
      <c r="H127" t="s">
        <v>209</v>
      </c>
      <c r="I127">
        <v>12</v>
      </c>
      <c r="J127">
        <v>1</v>
      </c>
      <c r="K127">
        <v>0</v>
      </c>
      <c r="L127">
        <v>0</v>
      </c>
      <c r="N127" t="s">
        <v>21</v>
      </c>
      <c r="O127" t="s">
        <v>26</v>
      </c>
      <c r="Q127">
        <v>2</v>
      </c>
      <c r="R127" t="b">
        <v>0</v>
      </c>
      <c r="S127" t="s">
        <v>237</v>
      </c>
      <c r="T127">
        <v>0</v>
      </c>
    </row>
    <row r="128" spans="1:20" x14ac:dyDescent="0.25">
      <c r="A128" t="s">
        <v>46</v>
      </c>
      <c r="B128">
        <v>4</v>
      </c>
      <c r="C128" t="s">
        <v>25</v>
      </c>
      <c r="D128">
        <f>D127-2</f>
        <v>109</v>
      </c>
      <c r="E128">
        <v>18</v>
      </c>
      <c r="F128">
        <f>D128+88</f>
        <v>197</v>
      </c>
      <c r="G128">
        <f>E128+80</f>
        <v>98</v>
      </c>
      <c r="I128">
        <v>0</v>
      </c>
      <c r="J128">
        <v>0</v>
      </c>
      <c r="K128">
        <v>0</v>
      </c>
      <c r="L128">
        <v>0</v>
      </c>
      <c r="N128" t="s">
        <v>21</v>
      </c>
      <c r="O128" t="s">
        <v>26</v>
      </c>
      <c r="Q128">
        <v>2</v>
      </c>
      <c r="R128" t="b">
        <v>0</v>
      </c>
      <c r="S128" t="s">
        <v>237</v>
      </c>
      <c r="T128">
        <v>0</v>
      </c>
    </row>
    <row r="129" spans="1:20" x14ac:dyDescent="0.25">
      <c r="A129" t="s">
        <v>574</v>
      </c>
      <c r="B129">
        <v>4</v>
      </c>
      <c r="C129" t="s">
        <v>19</v>
      </c>
      <c r="D129">
        <f>D128-2</f>
        <v>107</v>
      </c>
      <c r="E129">
        <f>G128</f>
        <v>98</v>
      </c>
      <c r="F129">
        <f>F128+2</f>
        <v>199</v>
      </c>
      <c r="G129">
        <f>E129+3</f>
        <v>101</v>
      </c>
      <c r="H129" t="s">
        <v>209</v>
      </c>
      <c r="I129">
        <v>8</v>
      </c>
      <c r="J129">
        <v>0</v>
      </c>
      <c r="K129">
        <v>1</v>
      </c>
      <c r="L129">
        <v>0</v>
      </c>
      <c r="N129" t="s">
        <v>21</v>
      </c>
      <c r="O129" t="s">
        <v>208</v>
      </c>
      <c r="Q129">
        <v>3</v>
      </c>
      <c r="R129" t="b">
        <v>1</v>
      </c>
      <c r="S129" t="s">
        <v>237</v>
      </c>
      <c r="T129">
        <v>0</v>
      </c>
    </row>
    <row r="130" spans="1:20" x14ac:dyDescent="0.25">
      <c r="A130" s="2" t="s">
        <v>232</v>
      </c>
      <c r="B130">
        <v>4</v>
      </c>
      <c r="C130" t="s">
        <v>19</v>
      </c>
      <c r="D130">
        <f>D124</f>
        <v>7</v>
      </c>
      <c r="E130">
        <f>G128+7</f>
        <v>105</v>
      </c>
      <c r="F130">
        <f>F127</f>
        <v>203</v>
      </c>
      <c r="G130">
        <f>E130+3</f>
        <v>108</v>
      </c>
      <c r="H130" t="s">
        <v>209</v>
      </c>
      <c r="I130">
        <v>7</v>
      </c>
      <c r="J130">
        <v>0</v>
      </c>
      <c r="K130">
        <v>0</v>
      </c>
      <c r="L130">
        <v>0</v>
      </c>
      <c r="N130" t="s">
        <v>21</v>
      </c>
      <c r="O130" t="s">
        <v>26</v>
      </c>
      <c r="Q130">
        <v>3</v>
      </c>
      <c r="R130" t="b">
        <v>1</v>
      </c>
      <c r="S130" t="s">
        <v>237</v>
      </c>
      <c r="T130">
        <v>0</v>
      </c>
    </row>
    <row r="131" spans="1:20" x14ac:dyDescent="0.25">
      <c r="A131" s="2" t="s">
        <v>575</v>
      </c>
      <c r="B131">
        <v>4</v>
      </c>
      <c r="C131" t="s">
        <v>27</v>
      </c>
      <c r="D131">
        <v>0</v>
      </c>
      <c r="E131">
        <v>0</v>
      </c>
      <c r="F131">
        <v>210</v>
      </c>
      <c r="G131">
        <f>G130+9</f>
        <v>117</v>
      </c>
      <c r="I131">
        <v>0</v>
      </c>
      <c r="J131">
        <v>1</v>
      </c>
      <c r="K131">
        <v>0</v>
      </c>
      <c r="L131">
        <v>0</v>
      </c>
      <c r="M131" t="s">
        <v>21</v>
      </c>
      <c r="N131" t="s">
        <v>21</v>
      </c>
      <c r="O131" t="s">
        <v>26</v>
      </c>
      <c r="Q131">
        <v>1</v>
      </c>
      <c r="R131" t="b">
        <v>0</v>
      </c>
      <c r="S131" t="s">
        <v>237</v>
      </c>
      <c r="T131">
        <v>0</v>
      </c>
    </row>
    <row r="132" spans="1:20" x14ac:dyDescent="0.25">
      <c r="A132" t="s">
        <v>184</v>
      </c>
      <c r="B132">
        <v>4</v>
      </c>
      <c r="C132" t="s">
        <v>25</v>
      </c>
      <c r="D132">
        <v>0</v>
      </c>
      <c r="E132">
        <v>108</v>
      </c>
      <c r="F132">
        <v>210</v>
      </c>
      <c r="G132">
        <f>E132+190</f>
        <v>298</v>
      </c>
      <c r="I132">
        <v>0</v>
      </c>
      <c r="J132">
        <v>0</v>
      </c>
      <c r="K132">
        <v>0</v>
      </c>
      <c r="L132">
        <v>0</v>
      </c>
      <c r="N132" t="s">
        <v>21</v>
      </c>
      <c r="O132" t="s">
        <v>26</v>
      </c>
      <c r="Q132">
        <v>0</v>
      </c>
      <c r="R132" t="b">
        <v>0</v>
      </c>
      <c r="S132" t="s">
        <v>237</v>
      </c>
      <c r="T132">
        <v>0</v>
      </c>
    </row>
    <row r="133" spans="1:20" x14ac:dyDescent="0.25">
      <c r="A133" t="s">
        <v>185</v>
      </c>
      <c r="B133">
        <v>4</v>
      </c>
      <c r="C133" t="s">
        <v>19</v>
      </c>
      <c r="D133">
        <v>80</v>
      </c>
      <c r="E133">
        <v>211</v>
      </c>
      <c r="F133">
        <v>210</v>
      </c>
      <c r="G133">
        <f>E133+5</f>
        <v>216</v>
      </c>
      <c r="H133" t="s">
        <v>209</v>
      </c>
      <c r="I133">
        <v>12</v>
      </c>
      <c r="J133">
        <v>0</v>
      </c>
      <c r="K133">
        <v>1</v>
      </c>
      <c r="L133">
        <v>0</v>
      </c>
      <c r="N133" t="s">
        <v>21</v>
      </c>
      <c r="O133" t="s">
        <v>26</v>
      </c>
      <c r="Q133">
        <v>0</v>
      </c>
      <c r="R133" t="b">
        <v>1</v>
      </c>
      <c r="S133" t="s">
        <v>237</v>
      </c>
      <c r="T133">
        <v>0</v>
      </c>
    </row>
    <row r="134" spans="1:20" x14ac:dyDescent="0.25">
      <c r="A134" t="s">
        <v>1506</v>
      </c>
      <c r="B134">
        <v>4</v>
      </c>
      <c r="C134" t="s">
        <v>19</v>
      </c>
      <c r="D134">
        <v>0</v>
      </c>
      <c r="E134">
        <f>G134-3</f>
        <v>294</v>
      </c>
      <c r="F134">
        <v>210</v>
      </c>
      <c r="G134">
        <v>297</v>
      </c>
      <c r="H134" t="s">
        <v>209</v>
      </c>
      <c r="I134">
        <v>8</v>
      </c>
      <c r="J134">
        <v>0</v>
      </c>
      <c r="K134">
        <v>1</v>
      </c>
      <c r="L134">
        <v>0</v>
      </c>
      <c r="N134" t="s">
        <v>846</v>
      </c>
      <c r="O134" t="s">
        <v>22</v>
      </c>
      <c r="Q134">
        <v>1</v>
      </c>
      <c r="R134" t="b">
        <v>1</v>
      </c>
      <c r="S134" t="s">
        <v>237</v>
      </c>
      <c r="T134">
        <v>0</v>
      </c>
    </row>
    <row r="135" spans="1:20" x14ac:dyDescent="0.25">
      <c r="A135" t="s">
        <v>47</v>
      </c>
      <c r="B135">
        <v>5</v>
      </c>
      <c r="C135" t="s">
        <v>19</v>
      </c>
      <c r="D135">
        <v>7</v>
      </c>
      <c r="E135">
        <v>13</v>
      </c>
      <c r="F135">
        <v>203</v>
      </c>
      <c r="G135">
        <v>16</v>
      </c>
      <c r="H135" t="s">
        <v>209</v>
      </c>
      <c r="I135">
        <v>12</v>
      </c>
      <c r="J135">
        <v>1</v>
      </c>
      <c r="K135">
        <v>0</v>
      </c>
      <c r="L135">
        <v>0</v>
      </c>
      <c r="N135" t="s">
        <v>21</v>
      </c>
      <c r="O135" t="s">
        <v>26</v>
      </c>
      <c r="Q135">
        <v>2</v>
      </c>
      <c r="R135" t="b">
        <v>0</v>
      </c>
      <c r="S135" t="s">
        <v>237</v>
      </c>
      <c r="T135">
        <v>0</v>
      </c>
    </row>
    <row r="136" spans="1:20" x14ac:dyDescent="0.25">
      <c r="A136" t="s">
        <v>123</v>
      </c>
      <c r="B136">
        <v>5</v>
      </c>
      <c r="C136" t="s">
        <v>19</v>
      </c>
      <c r="D136">
        <v>101</v>
      </c>
      <c r="E136">
        <f>G135+4</f>
        <v>20</v>
      </c>
      <c r="F136">
        <v>205</v>
      </c>
      <c r="G136">
        <f>E136+4</f>
        <v>24</v>
      </c>
      <c r="H136" t="s">
        <v>209</v>
      </c>
      <c r="I136">
        <v>9</v>
      </c>
      <c r="J136">
        <v>0</v>
      </c>
      <c r="K136">
        <v>0</v>
      </c>
      <c r="L136">
        <v>0</v>
      </c>
      <c r="N136" t="s">
        <v>21</v>
      </c>
      <c r="O136" t="s">
        <v>208</v>
      </c>
      <c r="P136" s="1"/>
      <c r="Q136">
        <v>2</v>
      </c>
      <c r="R136" t="b">
        <v>1</v>
      </c>
      <c r="S136" t="s">
        <v>237</v>
      </c>
      <c r="T136">
        <v>0</v>
      </c>
    </row>
    <row r="137" spans="1:20" x14ac:dyDescent="0.25">
      <c r="A137" t="s">
        <v>134</v>
      </c>
      <c r="B137">
        <v>5</v>
      </c>
      <c r="C137" t="s">
        <v>25</v>
      </c>
      <c r="D137">
        <v>5</v>
      </c>
      <c r="E137">
        <f>G135+4</f>
        <v>20</v>
      </c>
      <c r="F137">
        <f>D137+88</f>
        <v>93</v>
      </c>
      <c r="G137">
        <f>E137+80</f>
        <v>100</v>
      </c>
      <c r="I137">
        <v>0</v>
      </c>
      <c r="J137">
        <v>0</v>
      </c>
      <c r="K137">
        <v>0</v>
      </c>
      <c r="L137">
        <v>0</v>
      </c>
      <c r="N137" t="s">
        <v>21</v>
      </c>
      <c r="O137" t="s">
        <v>26</v>
      </c>
      <c r="Q137">
        <v>2</v>
      </c>
      <c r="R137" t="b">
        <v>0</v>
      </c>
      <c r="S137" t="s">
        <v>237</v>
      </c>
      <c r="T137">
        <v>0</v>
      </c>
    </row>
    <row r="138" spans="1:20" x14ac:dyDescent="0.25">
      <c r="A138" t="s">
        <v>882</v>
      </c>
      <c r="B138">
        <v>5</v>
      </c>
      <c r="C138" t="s">
        <v>27</v>
      </c>
      <c r="D138">
        <v>100</v>
      </c>
      <c r="E138">
        <f>E136+44</f>
        <v>64</v>
      </c>
      <c r="F138">
        <f>F143</f>
        <v>210</v>
      </c>
      <c r="G138">
        <f>G167+5</f>
        <v>134</v>
      </c>
      <c r="I138">
        <v>0</v>
      </c>
      <c r="J138">
        <v>1</v>
      </c>
      <c r="K138">
        <v>0</v>
      </c>
      <c r="L138">
        <v>0</v>
      </c>
      <c r="M138" t="s">
        <v>1742</v>
      </c>
      <c r="N138" t="s">
        <v>1742</v>
      </c>
      <c r="O138" t="s">
        <v>26</v>
      </c>
      <c r="Q138">
        <v>0</v>
      </c>
      <c r="R138" t="b">
        <v>0</v>
      </c>
      <c r="S138" t="s">
        <v>237</v>
      </c>
      <c r="T138">
        <v>0</v>
      </c>
    </row>
    <row r="139" spans="1:20" x14ac:dyDescent="0.25">
      <c r="A139" t="s">
        <v>875</v>
      </c>
      <c r="B139">
        <v>5</v>
      </c>
      <c r="C139" t="s">
        <v>19</v>
      </c>
      <c r="D139">
        <f>D138+1</f>
        <v>101</v>
      </c>
      <c r="E139">
        <f>E138+2</f>
        <v>66</v>
      </c>
      <c r="F139">
        <f>F138</f>
        <v>210</v>
      </c>
      <c r="G139">
        <f>E139+3</f>
        <v>69</v>
      </c>
      <c r="H139" t="s">
        <v>209</v>
      </c>
      <c r="I139">
        <v>8</v>
      </c>
      <c r="J139">
        <v>1</v>
      </c>
      <c r="K139">
        <v>0</v>
      </c>
      <c r="L139">
        <v>0</v>
      </c>
      <c r="N139" t="s">
        <v>1742</v>
      </c>
      <c r="O139" t="s">
        <v>26</v>
      </c>
      <c r="Q139">
        <v>3</v>
      </c>
      <c r="R139" t="b">
        <v>0</v>
      </c>
      <c r="S139" t="s">
        <v>237</v>
      </c>
      <c r="T139">
        <v>0</v>
      </c>
    </row>
    <row r="140" spans="1:20" x14ac:dyDescent="0.25">
      <c r="A140" t="s">
        <v>871</v>
      </c>
      <c r="B140">
        <v>5</v>
      </c>
      <c r="C140" t="s">
        <v>19</v>
      </c>
      <c r="D140">
        <f>D138+37</f>
        <v>137</v>
      </c>
      <c r="E140">
        <f>E138+7</f>
        <v>71</v>
      </c>
      <c r="F140">
        <f>D140+18</f>
        <v>155</v>
      </c>
      <c r="G140">
        <f>E140+3</f>
        <v>74</v>
      </c>
      <c r="H140" t="s">
        <v>209</v>
      </c>
      <c r="I140">
        <v>8</v>
      </c>
      <c r="J140">
        <v>0</v>
      </c>
      <c r="K140">
        <v>0</v>
      </c>
      <c r="L140">
        <v>0</v>
      </c>
      <c r="N140" t="s">
        <v>1742</v>
      </c>
      <c r="O140" t="s">
        <v>28</v>
      </c>
      <c r="Q140">
        <v>3</v>
      </c>
      <c r="R140" t="b">
        <v>1</v>
      </c>
      <c r="S140" t="s">
        <v>237</v>
      </c>
      <c r="T140">
        <v>0</v>
      </c>
    </row>
    <row r="141" spans="1:20" x14ac:dyDescent="0.25">
      <c r="A141" t="s">
        <v>872</v>
      </c>
      <c r="B141">
        <v>5</v>
      </c>
      <c r="C141" t="s">
        <v>19</v>
      </c>
      <c r="D141">
        <f>D144</f>
        <v>156</v>
      </c>
      <c r="E141">
        <f>E140</f>
        <v>71</v>
      </c>
      <c r="F141">
        <f>D145-1</f>
        <v>173</v>
      </c>
      <c r="G141">
        <f>E141+3</f>
        <v>74</v>
      </c>
      <c r="H141" t="s">
        <v>209</v>
      </c>
      <c r="I141">
        <v>8</v>
      </c>
      <c r="J141">
        <v>0</v>
      </c>
      <c r="K141">
        <v>0</v>
      </c>
      <c r="L141">
        <v>0</v>
      </c>
      <c r="N141" t="s">
        <v>1742</v>
      </c>
      <c r="O141" t="s">
        <v>28</v>
      </c>
      <c r="Q141">
        <v>3</v>
      </c>
      <c r="R141" t="b">
        <v>1</v>
      </c>
      <c r="S141" t="s">
        <v>237</v>
      </c>
      <c r="T141">
        <v>0</v>
      </c>
    </row>
    <row r="142" spans="1:20" x14ac:dyDescent="0.25">
      <c r="A142" t="s">
        <v>873</v>
      </c>
      <c r="B142">
        <v>5</v>
      </c>
      <c r="C142" t="s">
        <v>19</v>
      </c>
      <c r="D142">
        <f>D145-1</f>
        <v>173</v>
      </c>
      <c r="E142">
        <f>E141</f>
        <v>71</v>
      </c>
      <c r="F142">
        <f>D146+1</f>
        <v>193</v>
      </c>
      <c r="G142">
        <f>E142+3</f>
        <v>74</v>
      </c>
      <c r="H142" t="s">
        <v>209</v>
      </c>
      <c r="I142">
        <v>8</v>
      </c>
      <c r="J142">
        <v>0</v>
      </c>
      <c r="K142">
        <v>0</v>
      </c>
      <c r="L142">
        <v>0</v>
      </c>
      <c r="N142" t="s">
        <v>1742</v>
      </c>
      <c r="O142" t="s">
        <v>28</v>
      </c>
      <c r="Q142">
        <v>3</v>
      </c>
      <c r="R142" t="b">
        <v>1</v>
      </c>
      <c r="S142" t="s">
        <v>237</v>
      </c>
      <c r="T142">
        <v>0</v>
      </c>
    </row>
    <row r="143" spans="1:20" x14ac:dyDescent="0.25">
      <c r="A143" t="s">
        <v>874</v>
      </c>
      <c r="B143">
        <v>5</v>
      </c>
      <c r="C143" t="s">
        <v>19</v>
      </c>
      <c r="D143">
        <f>D146</f>
        <v>192</v>
      </c>
      <c r="E143">
        <f>E142</f>
        <v>71</v>
      </c>
      <c r="F143">
        <f>D143+18</f>
        <v>210</v>
      </c>
      <c r="G143">
        <f>E143+3</f>
        <v>74</v>
      </c>
      <c r="H143" t="s">
        <v>209</v>
      </c>
      <c r="I143">
        <v>8</v>
      </c>
      <c r="J143">
        <v>0</v>
      </c>
      <c r="K143">
        <v>0</v>
      </c>
      <c r="L143">
        <v>0</v>
      </c>
      <c r="N143" t="s">
        <v>1742</v>
      </c>
      <c r="O143" t="s">
        <v>28</v>
      </c>
      <c r="Q143">
        <v>3</v>
      </c>
      <c r="R143" t="b">
        <v>1</v>
      </c>
      <c r="S143" t="s">
        <v>237</v>
      </c>
      <c r="T143">
        <v>0</v>
      </c>
    </row>
    <row r="144" spans="1:20" x14ac:dyDescent="0.25">
      <c r="A144" t="s">
        <v>53</v>
      </c>
      <c r="B144">
        <v>5</v>
      </c>
      <c r="C144" t="s">
        <v>26</v>
      </c>
      <c r="D144">
        <f>F140+1</f>
        <v>156</v>
      </c>
      <c r="E144">
        <f>E140</f>
        <v>71</v>
      </c>
      <c r="F144">
        <f>F140+1</f>
        <v>156</v>
      </c>
      <c r="G144">
        <f>G138</f>
        <v>134</v>
      </c>
      <c r="I144">
        <v>0</v>
      </c>
      <c r="J144">
        <v>0</v>
      </c>
      <c r="K144">
        <v>0</v>
      </c>
      <c r="L144">
        <v>0</v>
      </c>
      <c r="N144" t="s">
        <v>1742</v>
      </c>
      <c r="O144" t="s">
        <v>26</v>
      </c>
      <c r="Q144">
        <v>4</v>
      </c>
      <c r="R144" t="b">
        <v>0</v>
      </c>
      <c r="S144" t="s">
        <v>237</v>
      </c>
      <c r="T144">
        <v>0</v>
      </c>
    </row>
    <row r="145" spans="1:20" x14ac:dyDescent="0.25">
      <c r="A145" t="s">
        <v>54</v>
      </c>
      <c r="B145">
        <v>5</v>
      </c>
      <c r="C145" t="s">
        <v>26</v>
      </c>
      <c r="D145">
        <f>D144+18</f>
        <v>174</v>
      </c>
      <c r="E145">
        <f>E140</f>
        <v>71</v>
      </c>
      <c r="F145">
        <f t="shared" ref="F145:F146" si="8">D145</f>
        <v>174</v>
      </c>
      <c r="G145">
        <f>G144</f>
        <v>134</v>
      </c>
      <c r="I145">
        <v>0</v>
      </c>
      <c r="J145">
        <v>0</v>
      </c>
      <c r="K145">
        <v>0</v>
      </c>
      <c r="L145">
        <v>0</v>
      </c>
      <c r="N145" t="s">
        <v>1742</v>
      </c>
      <c r="O145" t="s">
        <v>26</v>
      </c>
      <c r="Q145">
        <v>4</v>
      </c>
      <c r="R145" t="b">
        <v>0</v>
      </c>
      <c r="S145" t="s">
        <v>237</v>
      </c>
      <c r="T145">
        <v>0</v>
      </c>
    </row>
    <row r="146" spans="1:20" x14ac:dyDescent="0.25">
      <c r="A146" t="s">
        <v>55</v>
      </c>
      <c r="B146">
        <v>5</v>
      </c>
      <c r="C146" t="s">
        <v>26</v>
      </c>
      <c r="D146">
        <f>D145+18</f>
        <v>192</v>
      </c>
      <c r="E146">
        <f>E140</f>
        <v>71</v>
      </c>
      <c r="F146">
        <f t="shared" si="8"/>
        <v>192</v>
      </c>
      <c r="G146">
        <f>G145</f>
        <v>134</v>
      </c>
      <c r="I146">
        <v>0</v>
      </c>
      <c r="J146">
        <v>0</v>
      </c>
      <c r="K146">
        <v>0</v>
      </c>
      <c r="L146">
        <v>0</v>
      </c>
      <c r="N146" t="s">
        <v>1742</v>
      </c>
      <c r="O146" t="s">
        <v>26</v>
      </c>
      <c r="Q146">
        <v>4</v>
      </c>
      <c r="R146" t="b">
        <v>0</v>
      </c>
      <c r="S146" t="s">
        <v>237</v>
      </c>
      <c r="T146">
        <v>0</v>
      </c>
    </row>
    <row r="147" spans="1:20" x14ac:dyDescent="0.25">
      <c r="A147" t="s">
        <v>64</v>
      </c>
      <c r="B147">
        <v>5</v>
      </c>
      <c r="C147" t="s">
        <v>26</v>
      </c>
      <c r="D147">
        <f>D138</f>
        <v>100</v>
      </c>
      <c r="E147">
        <f>E140+16</f>
        <v>87</v>
      </c>
      <c r="F147">
        <f>F138</f>
        <v>210</v>
      </c>
      <c r="G147">
        <f>E147</f>
        <v>87</v>
      </c>
      <c r="I147">
        <v>0</v>
      </c>
      <c r="J147">
        <v>0</v>
      </c>
      <c r="K147">
        <v>0</v>
      </c>
      <c r="L147">
        <v>0</v>
      </c>
      <c r="N147" t="s">
        <v>1742</v>
      </c>
      <c r="O147" t="s">
        <v>26</v>
      </c>
      <c r="Q147">
        <v>4</v>
      </c>
      <c r="R147" t="b">
        <v>0</v>
      </c>
      <c r="S147" t="s">
        <v>237</v>
      </c>
      <c r="T147">
        <v>0</v>
      </c>
    </row>
    <row r="148" spans="1:20" x14ac:dyDescent="0.25">
      <c r="A148" t="s">
        <v>103</v>
      </c>
      <c r="B148">
        <v>5</v>
      </c>
      <c r="C148" t="s">
        <v>19</v>
      </c>
      <c r="D148">
        <f>D138+1</f>
        <v>101</v>
      </c>
      <c r="E148">
        <f>E147+2</f>
        <v>89</v>
      </c>
      <c r="F148">
        <f>D148+42</f>
        <v>143</v>
      </c>
      <c r="G148">
        <f t="shared" ref="G148:G168" si="9">E148+3</f>
        <v>92</v>
      </c>
      <c r="H148" t="s">
        <v>209</v>
      </c>
      <c r="I148">
        <v>8</v>
      </c>
      <c r="J148">
        <v>0</v>
      </c>
      <c r="K148">
        <v>0</v>
      </c>
      <c r="L148">
        <v>0</v>
      </c>
      <c r="N148" t="s">
        <v>1742</v>
      </c>
      <c r="O148" t="s">
        <v>26</v>
      </c>
      <c r="Q148">
        <v>3</v>
      </c>
      <c r="R148" t="b">
        <v>1</v>
      </c>
      <c r="S148" t="s">
        <v>237</v>
      </c>
      <c r="T148">
        <v>0</v>
      </c>
    </row>
    <row r="149" spans="1:20" x14ac:dyDescent="0.25">
      <c r="A149" t="s">
        <v>104</v>
      </c>
      <c r="B149">
        <v>5</v>
      </c>
      <c r="C149" t="s">
        <v>19</v>
      </c>
      <c r="D149">
        <f>D140+8</f>
        <v>145</v>
      </c>
      <c r="E149">
        <f>E148+1</f>
        <v>90</v>
      </c>
      <c r="F149">
        <f>D149+4</f>
        <v>149</v>
      </c>
      <c r="G149">
        <f t="shared" si="9"/>
        <v>93</v>
      </c>
      <c r="H149" t="s">
        <v>20</v>
      </c>
      <c r="I149">
        <v>15</v>
      </c>
      <c r="J149">
        <v>1</v>
      </c>
      <c r="K149">
        <v>0</v>
      </c>
      <c r="L149">
        <v>0</v>
      </c>
      <c r="N149" t="s">
        <v>1742</v>
      </c>
      <c r="O149" t="s">
        <v>26</v>
      </c>
      <c r="Q149">
        <v>2</v>
      </c>
      <c r="R149" t="b">
        <v>0</v>
      </c>
      <c r="S149" t="s">
        <v>237</v>
      </c>
      <c r="T149">
        <v>0</v>
      </c>
    </row>
    <row r="150" spans="1:20" x14ac:dyDescent="0.25">
      <c r="A150" t="s">
        <v>105</v>
      </c>
      <c r="B150">
        <v>5</v>
      </c>
      <c r="C150" t="s">
        <v>19</v>
      </c>
      <c r="D150">
        <f>D149+18</f>
        <v>163</v>
      </c>
      <c r="E150">
        <f>E149</f>
        <v>90</v>
      </c>
      <c r="F150">
        <f>D150+4</f>
        <v>167</v>
      </c>
      <c r="G150">
        <f t="shared" si="9"/>
        <v>93</v>
      </c>
      <c r="H150" t="s">
        <v>20</v>
      </c>
      <c r="I150">
        <v>15</v>
      </c>
      <c r="J150">
        <v>1</v>
      </c>
      <c r="K150">
        <v>0</v>
      </c>
      <c r="L150">
        <v>0</v>
      </c>
      <c r="N150" t="s">
        <v>1742</v>
      </c>
      <c r="O150" t="s">
        <v>26</v>
      </c>
      <c r="Q150">
        <v>2</v>
      </c>
      <c r="R150" t="b">
        <v>0</v>
      </c>
      <c r="S150" t="s">
        <v>237</v>
      </c>
      <c r="T150">
        <v>0</v>
      </c>
    </row>
    <row r="151" spans="1:20" x14ac:dyDescent="0.25">
      <c r="A151" t="s">
        <v>106</v>
      </c>
      <c r="B151">
        <v>5</v>
      </c>
      <c r="C151" t="s">
        <v>19</v>
      </c>
      <c r="D151">
        <f>D150+18</f>
        <v>181</v>
      </c>
      <c r="E151">
        <f>E150</f>
        <v>90</v>
      </c>
      <c r="F151">
        <f>D151+4</f>
        <v>185</v>
      </c>
      <c r="G151">
        <f t="shared" si="9"/>
        <v>93</v>
      </c>
      <c r="H151" t="s">
        <v>20</v>
      </c>
      <c r="I151">
        <v>15</v>
      </c>
      <c r="J151">
        <v>1</v>
      </c>
      <c r="K151">
        <v>0</v>
      </c>
      <c r="L151">
        <v>0</v>
      </c>
      <c r="N151" t="s">
        <v>1742</v>
      </c>
      <c r="O151" t="s">
        <v>26</v>
      </c>
      <c r="Q151">
        <v>2</v>
      </c>
      <c r="R151" t="b">
        <v>0</v>
      </c>
      <c r="S151" t="s">
        <v>237</v>
      </c>
      <c r="T151">
        <v>0</v>
      </c>
    </row>
    <row r="152" spans="1:20" x14ac:dyDescent="0.25">
      <c r="A152" t="s">
        <v>107</v>
      </c>
      <c r="B152">
        <v>5</v>
      </c>
      <c r="C152" t="s">
        <v>19</v>
      </c>
      <c r="D152">
        <f>D151+18</f>
        <v>199</v>
      </c>
      <c r="E152">
        <f>E151</f>
        <v>90</v>
      </c>
      <c r="F152">
        <f>D152+4</f>
        <v>203</v>
      </c>
      <c r="G152">
        <f t="shared" si="9"/>
        <v>93</v>
      </c>
      <c r="H152" t="s">
        <v>20</v>
      </c>
      <c r="I152">
        <v>15</v>
      </c>
      <c r="J152">
        <v>1</v>
      </c>
      <c r="K152">
        <v>0</v>
      </c>
      <c r="L152">
        <v>0</v>
      </c>
      <c r="N152" t="s">
        <v>1742</v>
      </c>
      <c r="O152" t="s">
        <v>26</v>
      </c>
      <c r="Q152">
        <v>2</v>
      </c>
      <c r="R152" t="b">
        <v>0</v>
      </c>
      <c r="S152" t="s">
        <v>237</v>
      </c>
      <c r="T152">
        <v>0</v>
      </c>
    </row>
    <row r="153" spans="1:20" x14ac:dyDescent="0.25">
      <c r="A153" t="s">
        <v>108</v>
      </c>
      <c r="B153">
        <v>5</v>
      </c>
      <c r="C153" t="s">
        <v>19</v>
      </c>
      <c r="D153">
        <f t="shared" ref="D153:D167" si="10">D148</f>
        <v>101</v>
      </c>
      <c r="E153">
        <f>E148+14</f>
        <v>103</v>
      </c>
      <c r="F153">
        <f>F148</f>
        <v>143</v>
      </c>
      <c r="G153">
        <f t="shared" si="9"/>
        <v>106</v>
      </c>
      <c r="H153" t="s">
        <v>209</v>
      </c>
      <c r="I153">
        <v>8</v>
      </c>
      <c r="J153">
        <v>0</v>
      </c>
      <c r="K153">
        <v>0</v>
      </c>
      <c r="L153">
        <v>0</v>
      </c>
      <c r="N153" t="s">
        <v>1742</v>
      </c>
      <c r="O153" t="s">
        <v>26</v>
      </c>
      <c r="Q153">
        <v>3</v>
      </c>
      <c r="R153" t="b">
        <v>1</v>
      </c>
      <c r="S153" t="s">
        <v>237</v>
      </c>
      <c r="T153">
        <v>0</v>
      </c>
    </row>
    <row r="154" spans="1:20" x14ac:dyDescent="0.25">
      <c r="A154" t="s">
        <v>109</v>
      </c>
      <c r="B154">
        <v>5</v>
      </c>
      <c r="C154" t="s">
        <v>19</v>
      </c>
      <c r="D154">
        <f t="shared" si="10"/>
        <v>145</v>
      </c>
      <c r="E154">
        <f>E153+1</f>
        <v>104</v>
      </c>
      <c r="F154">
        <f>D154+4</f>
        <v>149</v>
      </c>
      <c r="G154">
        <f t="shared" si="9"/>
        <v>107</v>
      </c>
      <c r="H154" t="s">
        <v>20</v>
      </c>
      <c r="I154">
        <v>15</v>
      </c>
      <c r="J154">
        <v>1</v>
      </c>
      <c r="K154">
        <v>0</v>
      </c>
      <c r="L154">
        <v>0</v>
      </c>
      <c r="N154" t="s">
        <v>1742</v>
      </c>
      <c r="O154" t="s">
        <v>26</v>
      </c>
      <c r="Q154">
        <v>2</v>
      </c>
      <c r="R154" t="b">
        <v>0</v>
      </c>
      <c r="S154" t="s">
        <v>237</v>
      </c>
      <c r="T154">
        <v>0</v>
      </c>
    </row>
    <row r="155" spans="1:20" x14ac:dyDescent="0.25">
      <c r="A155" t="s">
        <v>110</v>
      </c>
      <c r="B155">
        <v>5</v>
      </c>
      <c r="C155" t="s">
        <v>19</v>
      </c>
      <c r="D155">
        <f t="shared" si="10"/>
        <v>163</v>
      </c>
      <c r="E155">
        <f>E154</f>
        <v>104</v>
      </c>
      <c r="F155">
        <f>D155+4</f>
        <v>167</v>
      </c>
      <c r="G155">
        <f t="shared" si="9"/>
        <v>107</v>
      </c>
      <c r="H155" t="s">
        <v>20</v>
      </c>
      <c r="I155">
        <v>15</v>
      </c>
      <c r="J155">
        <v>1</v>
      </c>
      <c r="K155">
        <v>0</v>
      </c>
      <c r="L155">
        <v>0</v>
      </c>
      <c r="N155" t="s">
        <v>1742</v>
      </c>
      <c r="O155" t="s">
        <v>26</v>
      </c>
      <c r="Q155">
        <v>2</v>
      </c>
      <c r="R155" t="b">
        <v>0</v>
      </c>
      <c r="S155" t="s">
        <v>237</v>
      </c>
      <c r="T155">
        <v>0</v>
      </c>
    </row>
    <row r="156" spans="1:20" x14ac:dyDescent="0.25">
      <c r="A156" t="s">
        <v>111</v>
      </c>
      <c r="B156">
        <v>5</v>
      </c>
      <c r="C156" t="s">
        <v>19</v>
      </c>
      <c r="D156">
        <f t="shared" si="10"/>
        <v>181</v>
      </c>
      <c r="E156">
        <f>E155</f>
        <v>104</v>
      </c>
      <c r="F156">
        <f>D156+4</f>
        <v>185</v>
      </c>
      <c r="G156">
        <f t="shared" si="9"/>
        <v>107</v>
      </c>
      <c r="H156" t="s">
        <v>20</v>
      </c>
      <c r="I156">
        <v>15</v>
      </c>
      <c r="J156">
        <v>1</v>
      </c>
      <c r="K156">
        <v>0</v>
      </c>
      <c r="L156">
        <v>0</v>
      </c>
      <c r="N156" t="s">
        <v>1742</v>
      </c>
      <c r="O156" t="s">
        <v>26</v>
      </c>
      <c r="Q156">
        <v>2</v>
      </c>
      <c r="R156" t="b">
        <v>0</v>
      </c>
      <c r="S156" t="s">
        <v>237</v>
      </c>
      <c r="T156">
        <v>0</v>
      </c>
    </row>
    <row r="157" spans="1:20" x14ac:dyDescent="0.25">
      <c r="A157" t="s">
        <v>112</v>
      </c>
      <c r="B157">
        <v>5</v>
      </c>
      <c r="C157" t="s">
        <v>19</v>
      </c>
      <c r="D157">
        <f t="shared" si="10"/>
        <v>199</v>
      </c>
      <c r="E157">
        <f>E156</f>
        <v>104</v>
      </c>
      <c r="F157">
        <f>D157+4</f>
        <v>203</v>
      </c>
      <c r="G157">
        <f t="shared" si="9"/>
        <v>107</v>
      </c>
      <c r="H157" t="s">
        <v>20</v>
      </c>
      <c r="I157">
        <v>15</v>
      </c>
      <c r="J157">
        <v>1</v>
      </c>
      <c r="K157">
        <v>0</v>
      </c>
      <c r="L157">
        <v>0</v>
      </c>
      <c r="N157" t="s">
        <v>1742</v>
      </c>
      <c r="O157" t="s">
        <v>26</v>
      </c>
      <c r="Q157">
        <v>2</v>
      </c>
      <c r="R157" t="b">
        <v>0</v>
      </c>
      <c r="S157" t="s">
        <v>237</v>
      </c>
      <c r="T157">
        <v>0</v>
      </c>
    </row>
    <row r="158" spans="1:20" x14ac:dyDescent="0.25">
      <c r="A158" t="s">
        <v>113</v>
      </c>
      <c r="B158">
        <v>5</v>
      </c>
      <c r="C158" t="s">
        <v>19</v>
      </c>
      <c r="D158">
        <f t="shared" si="10"/>
        <v>101</v>
      </c>
      <c r="E158">
        <f>E153+11</f>
        <v>114</v>
      </c>
      <c r="F158">
        <f>F153</f>
        <v>143</v>
      </c>
      <c r="G158">
        <f t="shared" si="9"/>
        <v>117</v>
      </c>
      <c r="H158" t="s">
        <v>209</v>
      </c>
      <c r="I158">
        <v>8</v>
      </c>
      <c r="J158">
        <v>0</v>
      </c>
      <c r="K158">
        <v>0</v>
      </c>
      <c r="L158">
        <v>0</v>
      </c>
      <c r="N158" t="s">
        <v>1742</v>
      </c>
      <c r="O158" t="s">
        <v>26</v>
      </c>
      <c r="Q158">
        <v>3</v>
      </c>
      <c r="R158" t="b">
        <v>1</v>
      </c>
      <c r="S158" t="s">
        <v>237</v>
      </c>
      <c r="T158">
        <v>0</v>
      </c>
    </row>
    <row r="159" spans="1:20" x14ac:dyDescent="0.25">
      <c r="A159" t="s">
        <v>114</v>
      </c>
      <c r="B159">
        <v>5</v>
      </c>
      <c r="C159" t="s">
        <v>19</v>
      </c>
      <c r="D159">
        <f t="shared" si="10"/>
        <v>145</v>
      </c>
      <c r="E159">
        <f>E158+1</f>
        <v>115</v>
      </c>
      <c r="F159">
        <f>D159+4</f>
        <v>149</v>
      </c>
      <c r="G159">
        <f t="shared" si="9"/>
        <v>118</v>
      </c>
      <c r="H159" t="s">
        <v>20</v>
      </c>
      <c r="I159">
        <v>15</v>
      </c>
      <c r="J159">
        <v>1</v>
      </c>
      <c r="K159">
        <v>0</v>
      </c>
      <c r="L159">
        <v>0</v>
      </c>
      <c r="N159" t="s">
        <v>1742</v>
      </c>
      <c r="O159" t="s">
        <v>26</v>
      </c>
      <c r="Q159">
        <v>2</v>
      </c>
      <c r="R159" t="b">
        <v>0</v>
      </c>
      <c r="S159" t="s">
        <v>237</v>
      </c>
      <c r="T159">
        <v>0</v>
      </c>
    </row>
    <row r="160" spans="1:20" x14ac:dyDescent="0.25">
      <c r="A160" t="s">
        <v>115</v>
      </c>
      <c r="B160">
        <v>5</v>
      </c>
      <c r="C160" t="s">
        <v>19</v>
      </c>
      <c r="D160">
        <f t="shared" si="10"/>
        <v>163</v>
      </c>
      <c r="E160">
        <f>E159</f>
        <v>115</v>
      </c>
      <c r="F160">
        <f>D160+4</f>
        <v>167</v>
      </c>
      <c r="G160">
        <f t="shared" si="9"/>
        <v>118</v>
      </c>
      <c r="H160" t="s">
        <v>20</v>
      </c>
      <c r="I160">
        <v>15</v>
      </c>
      <c r="J160">
        <v>1</v>
      </c>
      <c r="K160">
        <v>0</v>
      </c>
      <c r="L160">
        <v>0</v>
      </c>
      <c r="N160" t="s">
        <v>1742</v>
      </c>
      <c r="O160" t="s">
        <v>26</v>
      </c>
      <c r="Q160">
        <v>2</v>
      </c>
      <c r="R160" t="b">
        <v>0</v>
      </c>
      <c r="S160" t="s">
        <v>237</v>
      </c>
      <c r="T160">
        <v>0</v>
      </c>
    </row>
    <row r="161" spans="1:20" x14ac:dyDescent="0.25">
      <c r="A161" t="s">
        <v>116</v>
      </c>
      <c r="B161">
        <v>5</v>
      </c>
      <c r="C161" t="s">
        <v>19</v>
      </c>
      <c r="D161">
        <f t="shared" si="10"/>
        <v>181</v>
      </c>
      <c r="E161">
        <f>E160</f>
        <v>115</v>
      </c>
      <c r="F161">
        <f>D161+4</f>
        <v>185</v>
      </c>
      <c r="G161">
        <f t="shared" si="9"/>
        <v>118</v>
      </c>
      <c r="H161" t="s">
        <v>20</v>
      </c>
      <c r="I161">
        <v>15</v>
      </c>
      <c r="J161">
        <v>1</v>
      </c>
      <c r="K161">
        <v>0</v>
      </c>
      <c r="L161">
        <v>0</v>
      </c>
      <c r="N161" t="s">
        <v>1742</v>
      </c>
      <c r="O161" t="s">
        <v>26</v>
      </c>
      <c r="Q161">
        <v>2</v>
      </c>
      <c r="R161" t="b">
        <v>0</v>
      </c>
      <c r="S161" t="s">
        <v>237</v>
      </c>
      <c r="T161">
        <v>0</v>
      </c>
    </row>
    <row r="162" spans="1:20" x14ac:dyDescent="0.25">
      <c r="A162" t="s">
        <v>117</v>
      </c>
      <c r="B162">
        <v>5</v>
      </c>
      <c r="C162" t="s">
        <v>19</v>
      </c>
      <c r="D162">
        <f t="shared" si="10"/>
        <v>199</v>
      </c>
      <c r="E162">
        <f>E161</f>
        <v>115</v>
      </c>
      <c r="F162">
        <f>D162+4</f>
        <v>203</v>
      </c>
      <c r="G162">
        <f t="shared" si="9"/>
        <v>118</v>
      </c>
      <c r="H162" t="s">
        <v>20</v>
      </c>
      <c r="I162">
        <v>15</v>
      </c>
      <c r="J162">
        <v>1</v>
      </c>
      <c r="K162">
        <v>0</v>
      </c>
      <c r="L162">
        <v>0</v>
      </c>
      <c r="N162" t="s">
        <v>1742</v>
      </c>
      <c r="O162" t="s">
        <v>26</v>
      </c>
      <c r="Q162">
        <v>2</v>
      </c>
      <c r="R162" t="b">
        <v>0</v>
      </c>
      <c r="S162" t="s">
        <v>237</v>
      </c>
      <c r="T162">
        <v>0</v>
      </c>
    </row>
    <row r="163" spans="1:20" x14ac:dyDescent="0.25">
      <c r="A163" t="s">
        <v>118</v>
      </c>
      <c r="B163">
        <v>5</v>
      </c>
      <c r="C163" t="s">
        <v>19</v>
      </c>
      <c r="D163">
        <f t="shared" si="10"/>
        <v>101</v>
      </c>
      <c r="E163">
        <f>E158+11</f>
        <v>125</v>
      </c>
      <c r="F163">
        <f>F158</f>
        <v>143</v>
      </c>
      <c r="G163">
        <f t="shared" si="9"/>
        <v>128</v>
      </c>
      <c r="H163" t="s">
        <v>209</v>
      </c>
      <c r="I163">
        <v>8</v>
      </c>
      <c r="J163">
        <v>0</v>
      </c>
      <c r="K163">
        <v>0</v>
      </c>
      <c r="L163">
        <v>0</v>
      </c>
      <c r="N163" t="s">
        <v>1742</v>
      </c>
      <c r="O163" t="s">
        <v>26</v>
      </c>
      <c r="Q163">
        <v>3</v>
      </c>
      <c r="R163" t="b">
        <v>1</v>
      </c>
      <c r="S163" t="s">
        <v>237</v>
      </c>
      <c r="T163">
        <v>0</v>
      </c>
    </row>
    <row r="164" spans="1:20" x14ac:dyDescent="0.25">
      <c r="A164" t="s">
        <v>119</v>
      </c>
      <c r="B164">
        <v>5</v>
      </c>
      <c r="C164" t="s">
        <v>19</v>
      </c>
      <c r="D164">
        <f t="shared" si="10"/>
        <v>145</v>
      </c>
      <c r="E164">
        <f>E163+1</f>
        <v>126</v>
      </c>
      <c r="F164">
        <f>D164+4</f>
        <v>149</v>
      </c>
      <c r="G164">
        <f t="shared" si="9"/>
        <v>129</v>
      </c>
      <c r="H164" t="s">
        <v>20</v>
      </c>
      <c r="I164">
        <v>15</v>
      </c>
      <c r="J164">
        <v>1</v>
      </c>
      <c r="K164">
        <v>0</v>
      </c>
      <c r="L164">
        <v>0</v>
      </c>
      <c r="N164" t="s">
        <v>1742</v>
      </c>
      <c r="O164" t="s">
        <v>26</v>
      </c>
      <c r="Q164">
        <v>2</v>
      </c>
      <c r="R164" t="b">
        <v>0</v>
      </c>
      <c r="S164" t="s">
        <v>237</v>
      </c>
      <c r="T164">
        <v>0</v>
      </c>
    </row>
    <row r="165" spans="1:20" x14ac:dyDescent="0.25">
      <c r="A165" t="s">
        <v>120</v>
      </c>
      <c r="B165">
        <v>5</v>
      </c>
      <c r="C165" t="s">
        <v>19</v>
      </c>
      <c r="D165">
        <f t="shared" si="10"/>
        <v>163</v>
      </c>
      <c r="E165">
        <f>E164</f>
        <v>126</v>
      </c>
      <c r="F165">
        <f>D165+4</f>
        <v>167</v>
      </c>
      <c r="G165">
        <f t="shared" si="9"/>
        <v>129</v>
      </c>
      <c r="H165" t="s">
        <v>20</v>
      </c>
      <c r="I165">
        <v>15</v>
      </c>
      <c r="J165">
        <v>1</v>
      </c>
      <c r="K165">
        <v>0</v>
      </c>
      <c r="L165">
        <v>0</v>
      </c>
      <c r="N165" t="s">
        <v>1742</v>
      </c>
      <c r="O165" t="s">
        <v>26</v>
      </c>
      <c r="Q165">
        <v>2</v>
      </c>
      <c r="R165" t="b">
        <v>0</v>
      </c>
      <c r="S165" t="s">
        <v>237</v>
      </c>
      <c r="T165">
        <v>0</v>
      </c>
    </row>
    <row r="166" spans="1:20" x14ac:dyDescent="0.25">
      <c r="A166" t="s">
        <v>121</v>
      </c>
      <c r="B166">
        <v>5</v>
      </c>
      <c r="C166" t="s">
        <v>19</v>
      </c>
      <c r="D166">
        <f t="shared" si="10"/>
        <v>181</v>
      </c>
      <c r="E166">
        <f>E165</f>
        <v>126</v>
      </c>
      <c r="F166">
        <f>D166+4</f>
        <v>185</v>
      </c>
      <c r="G166">
        <f t="shared" si="9"/>
        <v>129</v>
      </c>
      <c r="H166" t="s">
        <v>20</v>
      </c>
      <c r="I166">
        <v>15</v>
      </c>
      <c r="J166">
        <v>1</v>
      </c>
      <c r="K166">
        <v>0</v>
      </c>
      <c r="L166">
        <v>0</v>
      </c>
      <c r="N166" t="s">
        <v>1742</v>
      </c>
      <c r="O166" t="s">
        <v>26</v>
      </c>
      <c r="Q166">
        <v>2</v>
      </c>
      <c r="R166" t="b">
        <v>0</v>
      </c>
      <c r="S166" t="s">
        <v>237</v>
      </c>
      <c r="T166">
        <v>0</v>
      </c>
    </row>
    <row r="167" spans="1:20" x14ac:dyDescent="0.25">
      <c r="A167" t="s">
        <v>122</v>
      </c>
      <c r="B167">
        <v>5</v>
      </c>
      <c r="C167" t="s">
        <v>19</v>
      </c>
      <c r="D167">
        <f t="shared" si="10"/>
        <v>199</v>
      </c>
      <c r="E167">
        <f>E166</f>
        <v>126</v>
      </c>
      <c r="F167">
        <f>D167+4</f>
        <v>203</v>
      </c>
      <c r="G167">
        <f t="shared" si="9"/>
        <v>129</v>
      </c>
      <c r="H167" t="s">
        <v>20</v>
      </c>
      <c r="I167">
        <v>15</v>
      </c>
      <c r="J167">
        <v>1</v>
      </c>
      <c r="K167">
        <v>0</v>
      </c>
      <c r="L167">
        <v>0</v>
      </c>
      <c r="N167" t="s">
        <v>1742</v>
      </c>
      <c r="O167" t="s">
        <v>26</v>
      </c>
      <c r="Q167">
        <v>2</v>
      </c>
      <c r="R167" t="b">
        <v>0</v>
      </c>
      <c r="S167" t="s">
        <v>237</v>
      </c>
      <c r="T167">
        <v>0</v>
      </c>
    </row>
    <row r="168" spans="1:20" x14ac:dyDescent="0.25">
      <c r="A168" t="s">
        <v>48</v>
      </c>
      <c r="B168">
        <v>5</v>
      </c>
      <c r="C168" t="s">
        <v>19</v>
      </c>
      <c r="D168">
        <v>7</v>
      </c>
      <c r="E168">
        <f>G138</f>
        <v>134</v>
      </c>
      <c r="F168">
        <v>203</v>
      </c>
      <c r="G168">
        <f t="shared" si="9"/>
        <v>137</v>
      </c>
      <c r="H168" t="s">
        <v>209</v>
      </c>
      <c r="I168">
        <v>12</v>
      </c>
      <c r="J168">
        <v>1</v>
      </c>
      <c r="K168">
        <v>0</v>
      </c>
      <c r="L168">
        <v>0</v>
      </c>
      <c r="N168" t="s">
        <v>21</v>
      </c>
      <c r="O168" t="s">
        <v>26</v>
      </c>
      <c r="Q168">
        <v>2</v>
      </c>
      <c r="R168" t="b">
        <v>0</v>
      </c>
      <c r="S168" t="s">
        <v>237</v>
      </c>
      <c r="T168">
        <v>0</v>
      </c>
    </row>
    <row r="169" spans="1:20" x14ac:dyDescent="0.25">
      <c r="A169" t="s">
        <v>132</v>
      </c>
      <c r="B169">
        <v>5</v>
      </c>
      <c r="C169" t="s">
        <v>19</v>
      </c>
      <c r="D169">
        <v>101</v>
      </c>
      <c r="E169">
        <f>G168+4</f>
        <v>141</v>
      </c>
      <c r="F169">
        <v>205</v>
      </c>
      <c r="G169">
        <f>E169+4</f>
        <v>145</v>
      </c>
      <c r="H169" t="s">
        <v>209</v>
      </c>
      <c r="I169">
        <v>9</v>
      </c>
      <c r="J169">
        <v>0</v>
      </c>
      <c r="K169">
        <v>0</v>
      </c>
      <c r="L169">
        <v>0</v>
      </c>
      <c r="N169" t="s">
        <v>21</v>
      </c>
      <c r="O169" t="s">
        <v>208</v>
      </c>
      <c r="P169" s="1"/>
      <c r="Q169">
        <v>2</v>
      </c>
      <c r="R169" t="b">
        <v>1</v>
      </c>
      <c r="S169" t="s">
        <v>237</v>
      </c>
      <c r="T169">
        <v>0</v>
      </c>
    </row>
    <row r="170" spans="1:20" x14ac:dyDescent="0.25">
      <c r="A170" t="s">
        <v>49</v>
      </c>
      <c r="B170">
        <v>5</v>
      </c>
      <c r="C170" t="s">
        <v>25</v>
      </c>
      <c r="D170">
        <v>5</v>
      </c>
      <c r="E170">
        <f>G168+4</f>
        <v>141</v>
      </c>
      <c r="F170">
        <f>D170+88</f>
        <v>93</v>
      </c>
      <c r="G170">
        <f>E170+80</f>
        <v>221</v>
      </c>
      <c r="I170">
        <v>0</v>
      </c>
      <c r="J170">
        <v>0</v>
      </c>
      <c r="K170">
        <v>0</v>
      </c>
      <c r="L170">
        <v>0</v>
      </c>
      <c r="N170" t="s">
        <v>21</v>
      </c>
      <c r="O170" t="s">
        <v>26</v>
      </c>
      <c r="Q170">
        <v>2</v>
      </c>
      <c r="R170" t="b">
        <v>0</v>
      </c>
      <c r="S170" t="s">
        <v>237</v>
      </c>
      <c r="T170">
        <v>0</v>
      </c>
    </row>
    <row r="171" spans="1:20" x14ac:dyDescent="0.25">
      <c r="A171" t="s">
        <v>881</v>
      </c>
      <c r="B171">
        <v>5</v>
      </c>
      <c r="C171" t="s">
        <v>27</v>
      </c>
      <c r="D171">
        <v>100</v>
      </c>
      <c r="E171">
        <f>G170-39</f>
        <v>182</v>
      </c>
      <c r="F171">
        <v>210</v>
      </c>
      <c r="G171">
        <f>E171+36</f>
        <v>218</v>
      </c>
      <c r="I171">
        <v>0</v>
      </c>
      <c r="J171">
        <v>1</v>
      </c>
      <c r="K171">
        <v>0</v>
      </c>
      <c r="L171">
        <v>0</v>
      </c>
      <c r="M171" t="s">
        <v>1742</v>
      </c>
      <c r="N171" t="s">
        <v>1742</v>
      </c>
      <c r="O171" t="s">
        <v>26</v>
      </c>
      <c r="Q171">
        <v>0</v>
      </c>
      <c r="R171" t="b">
        <v>0</v>
      </c>
      <c r="S171" t="s">
        <v>237</v>
      </c>
      <c r="T171">
        <v>0</v>
      </c>
    </row>
    <row r="172" spans="1:20" x14ac:dyDescent="0.25">
      <c r="A172" t="s">
        <v>876</v>
      </c>
      <c r="B172">
        <v>5</v>
      </c>
      <c r="C172" t="s">
        <v>19</v>
      </c>
      <c r="D172">
        <f>D171+1</f>
        <v>101</v>
      </c>
      <c r="E172">
        <f>E171+2</f>
        <v>184</v>
      </c>
      <c r="F172">
        <f>F171</f>
        <v>210</v>
      </c>
      <c r="G172">
        <f>E172+3</f>
        <v>187</v>
      </c>
      <c r="H172" t="s">
        <v>209</v>
      </c>
      <c r="I172">
        <v>8</v>
      </c>
      <c r="J172">
        <v>1</v>
      </c>
      <c r="K172">
        <v>0</v>
      </c>
      <c r="L172">
        <v>0</v>
      </c>
      <c r="N172" t="s">
        <v>1742</v>
      </c>
      <c r="O172" t="s">
        <v>26</v>
      </c>
      <c r="Q172">
        <v>3</v>
      </c>
      <c r="R172" t="b">
        <v>0</v>
      </c>
      <c r="S172" t="s">
        <v>237</v>
      </c>
      <c r="T172">
        <v>0</v>
      </c>
    </row>
    <row r="173" spans="1:20" x14ac:dyDescent="0.25">
      <c r="A173" t="s">
        <v>871</v>
      </c>
      <c r="B173">
        <v>5</v>
      </c>
      <c r="C173" t="s">
        <v>19</v>
      </c>
      <c r="D173">
        <f>D171+37</f>
        <v>137</v>
      </c>
      <c r="E173">
        <f>E171+7</f>
        <v>189</v>
      </c>
      <c r="F173">
        <f>D173+18</f>
        <v>155</v>
      </c>
      <c r="G173">
        <f>E173+3</f>
        <v>192</v>
      </c>
      <c r="H173" t="s">
        <v>209</v>
      </c>
      <c r="I173">
        <v>8</v>
      </c>
      <c r="J173">
        <v>0</v>
      </c>
      <c r="K173">
        <v>0</v>
      </c>
      <c r="L173">
        <v>0</v>
      </c>
      <c r="N173" t="s">
        <v>1742</v>
      </c>
      <c r="O173" t="s">
        <v>28</v>
      </c>
      <c r="Q173">
        <v>3</v>
      </c>
      <c r="R173" t="b">
        <v>1</v>
      </c>
      <c r="S173" t="s">
        <v>237</v>
      </c>
      <c r="T173">
        <v>0</v>
      </c>
    </row>
    <row r="174" spans="1:20" x14ac:dyDescent="0.25">
      <c r="A174" t="s">
        <v>872</v>
      </c>
      <c r="B174">
        <v>5</v>
      </c>
      <c r="C174" t="s">
        <v>19</v>
      </c>
      <c r="D174">
        <f>D177</f>
        <v>156</v>
      </c>
      <c r="E174">
        <f>E173</f>
        <v>189</v>
      </c>
      <c r="F174">
        <f>D178-1</f>
        <v>173</v>
      </c>
      <c r="G174">
        <f>E174+3</f>
        <v>192</v>
      </c>
      <c r="H174" t="s">
        <v>209</v>
      </c>
      <c r="I174">
        <v>8</v>
      </c>
      <c r="J174">
        <v>0</v>
      </c>
      <c r="K174">
        <v>0</v>
      </c>
      <c r="L174">
        <v>0</v>
      </c>
      <c r="N174" t="s">
        <v>1742</v>
      </c>
      <c r="O174" t="s">
        <v>28</v>
      </c>
      <c r="Q174">
        <v>3</v>
      </c>
      <c r="R174" t="b">
        <v>1</v>
      </c>
      <c r="S174" t="s">
        <v>237</v>
      </c>
      <c r="T174">
        <v>0</v>
      </c>
    </row>
    <row r="175" spans="1:20" x14ac:dyDescent="0.25">
      <c r="A175" t="s">
        <v>873</v>
      </c>
      <c r="B175">
        <v>5</v>
      </c>
      <c r="C175" t="s">
        <v>19</v>
      </c>
      <c r="D175">
        <f>D178-1</f>
        <v>173</v>
      </c>
      <c r="E175">
        <f>E174</f>
        <v>189</v>
      </c>
      <c r="F175">
        <f>D179+1</f>
        <v>193</v>
      </c>
      <c r="G175">
        <f>E175+3</f>
        <v>192</v>
      </c>
      <c r="H175" t="s">
        <v>209</v>
      </c>
      <c r="I175">
        <v>8</v>
      </c>
      <c r="J175">
        <v>0</v>
      </c>
      <c r="K175">
        <v>0</v>
      </c>
      <c r="L175">
        <v>0</v>
      </c>
      <c r="N175" t="s">
        <v>1742</v>
      </c>
      <c r="O175" t="s">
        <v>28</v>
      </c>
      <c r="Q175">
        <v>3</v>
      </c>
      <c r="R175" t="b">
        <v>1</v>
      </c>
      <c r="S175" t="s">
        <v>237</v>
      </c>
      <c r="T175">
        <v>0</v>
      </c>
    </row>
    <row r="176" spans="1:20" x14ac:dyDescent="0.25">
      <c r="A176" t="s">
        <v>874</v>
      </c>
      <c r="B176">
        <v>5</v>
      </c>
      <c r="C176" t="s">
        <v>19</v>
      </c>
      <c r="D176">
        <f>D179</f>
        <v>192</v>
      </c>
      <c r="E176">
        <f>E175</f>
        <v>189</v>
      </c>
      <c r="F176">
        <f>D176+18</f>
        <v>210</v>
      </c>
      <c r="G176">
        <f>E176+3</f>
        <v>192</v>
      </c>
      <c r="H176" t="s">
        <v>209</v>
      </c>
      <c r="I176">
        <v>8</v>
      </c>
      <c r="J176">
        <v>0</v>
      </c>
      <c r="K176">
        <v>0</v>
      </c>
      <c r="L176">
        <v>0</v>
      </c>
      <c r="N176" t="s">
        <v>1742</v>
      </c>
      <c r="O176" t="s">
        <v>28</v>
      </c>
      <c r="Q176">
        <v>3</v>
      </c>
      <c r="R176" t="b">
        <v>1</v>
      </c>
      <c r="S176" t="s">
        <v>237</v>
      </c>
      <c r="T176">
        <v>0</v>
      </c>
    </row>
    <row r="177" spans="1:20" x14ac:dyDescent="0.25">
      <c r="A177" t="s">
        <v>53</v>
      </c>
      <c r="B177">
        <v>5</v>
      </c>
      <c r="C177" t="s">
        <v>26</v>
      </c>
      <c r="D177">
        <f>F173+1</f>
        <v>156</v>
      </c>
      <c r="E177">
        <f>E173</f>
        <v>189</v>
      </c>
      <c r="F177">
        <f>F173+1</f>
        <v>156</v>
      </c>
      <c r="G177">
        <f>G171</f>
        <v>218</v>
      </c>
      <c r="I177">
        <v>0</v>
      </c>
      <c r="J177">
        <v>0</v>
      </c>
      <c r="K177">
        <v>0</v>
      </c>
      <c r="L177">
        <v>0</v>
      </c>
      <c r="N177" t="s">
        <v>1742</v>
      </c>
      <c r="O177" t="s">
        <v>26</v>
      </c>
      <c r="Q177">
        <v>4</v>
      </c>
      <c r="R177" t="b">
        <v>0</v>
      </c>
      <c r="S177" t="s">
        <v>237</v>
      </c>
      <c r="T177">
        <v>0</v>
      </c>
    </row>
    <row r="178" spans="1:20" x14ac:dyDescent="0.25">
      <c r="A178" t="s">
        <v>54</v>
      </c>
      <c r="B178">
        <v>5</v>
      </c>
      <c r="C178" t="s">
        <v>26</v>
      </c>
      <c r="D178">
        <f>D177+18</f>
        <v>174</v>
      </c>
      <c r="E178">
        <f>E173</f>
        <v>189</v>
      </c>
      <c r="F178">
        <f t="shared" ref="F178:F179" si="11">D178</f>
        <v>174</v>
      </c>
      <c r="G178">
        <f>G177</f>
        <v>218</v>
      </c>
      <c r="I178">
        <v>0</v>
      </c>
      <c r="J178">
        <v>0</v>
      </c>
      <c r="K178">
        <v>0</v>
      </c>
      <c r="L178">
        <v>0</v>
      </c>
      <c r="N178" t="s">
        <v>1742</v>
      </c>
      <c r="O178" t="s">
        <v>26</v>
      </c>
      <c r="Q178">
        <v>4</v>
      </c>
      <c r="R178" t="b">
        <v>0</v>
      </c>
      <c r="S178" t="s">
        <v>237</v>
      </c>
      <c r="T178">
        <v>0</v>
      </c>
    </row>
    <row r="179" spans="1:20" x14ac:dyDescent="0.25">
      <c r="A179" t="s">
        <v>55</v>
      </c>
      <c r="B179">
        <v>5</v>
      </c>
      <c r="C179" t="s">
        <v>26</v>
      </c>
      <c r="D179">
        <f>D178+18</f>
        <v>192</v>
      </c>
      <c r="E179">
        <f>E173</f>
        <v>189</v>
      </c>
      <c r="F179">
        <f t="shared" si="11"/>
        <v>192</v>
      </c>
      <c r="G179">
        <f>G178</f>
        <v>218</v>
      </c>
      <c r="I179">
        <v>0</v>
      </c>
      <c r="J179">
        <v>0</v>
      </c>
      <c r="K179">
        <v>0</v>
      </c>
      <c r="L179">
        <v>0</v>
      </c>
      <c r="N179" t="s">
        <v>1742</v>
      </c>
      <c r="O179" t="s">
        <v>26</v>
      </c>
      <c r="Q179">
        <v>4</v>
      </c>
      <c r="R179" t="b">
        <v>0</v>
      </c>
      <c r="S179" t="s">
        <v>237</v>
      </c>
      <c r="T179">
        <v>0</v>
      </c>
    </row>
    <row r="180" spans="1:20" x14ac:dyDescent="0.25">
      <c r="A180" t="s">
        <v>64</v>
      </c>
      <c r="B180">
        <v>5</v>
      </c>
      <c r="C180" t="s">
        <v>26</v>
      </c>
      <c r="D180">
        <f>D171</f>
        <v>100</v>
      </c>
      <c r="E180">
        <f>E173+16</f>
        <v>205</v>
      </c>
      <c r="F180">
        <f>F171</f>
        <v>210</v>
      </c>
      <c r="G180">
        <f>E180</f>
        <v>205</v>
      </c>
      <c r="I180">
        <v>0</v>
      </c>
      <c r="J180">
        <v>0</v>
      </c>
      <c r="K180">
        <v>0</v>
      </c>
      <c r="L180">
        <v>0</v>
      </c>
      <c r="N180" t="s">
        <v>1742</v>
      </c>
      <c r="O180" t="s">
        <v>26</v>
      </c>
      <c r="Q180">
        <v>4</v>
      </c>
      <c r="R180" t="b">
        <v>0</v>
      </c>
      <c r="S180" t="s">
        <v>237</v>
      </c>
      <c r="T180">
        <v>0</v>
      </c>
    </row>
    <row r="181" spans="1:20" x14ac:dyDescent="0.25">
      <c r="A181" t="s">
        <v>126</v>
      </c>
      <c r="B181">
        <v>5</v>
      </c>
      <c r="C181" t="s">
        <v>19</v>
      </c>
      <c r="D181">
        <f>D171+1</f>
        <v>101</v>
      </c>
      <c r="E181">
        <f>E180+2</f>
        <v>207</v>
      </c>
      <c r="F181">
        <f>D181+42</f>
        <v>143</v>
      </c>
      <c r="G181">
        <f>E181+3</f>
        <v>210</v>
      </c>
      <c r="H181" t="s">
        <v>209</v>
      </c>
      <c r="I181">
        <v>8</v>
      </c>
      <c r="J181">
        <v>0</v>
      </c>
      <c r="K181">
        <v>0</v>
      </c>
      <c r="L181">
        <v>0</v>
      </c>
      <c r="N181" t="s">
        <v>1742</v>
      </c>
      <c r="O181" t="s">
        <v>26</v>
      </c>
      <c r="Q181">
        <v>3</v>
      </c>
      <c r="R181" t="b">
        <v>1</v>
      </c>
      <c r="S181" t="s">
        <v>237</v>
      </c>
      <c r="T181">
        <v>0</v>
      </c>
    </row>
    <row r="182" spans="1:20" x14ac:dyDescent="0.25">
      <c r="A182" t="s">
        <v>127</v>
      </c>
      <c r="B182">
        <v>5</v>
      </c>
      <c r="C182" t="s">
        <v>19</v>
      </c>
      <c r="D182">
        <f>D173+8</f>
        <v>145</v>
      </c>
      <c r="E182">
        <f>E181+1</f>
        <v>208</v>
      </c>
      <c r="F182">
        <f>D182+4</f>
        <v>149</v>
      </c>
      <c r="G182">
        <f>E182+3</f>
        <v>211</v>
      </c>
      <c r="H182" t="s">
        <v>20</v>
      </c>
      <c r="I182">
        <v>15</v>
      </c>
      <c r="J182">
        <v>1</v>
      </c>
      <c r="K182">
        <v>0</v>
      </c>
      <c r="L182">
        <v>0</v>
      </c>
      <c r="N182" t="s">
        <v>1742</v>
      </c>
      <c r="O182" t="s">
        <v>26</v>
      </c>
      <c r="Q182">
        <v>2</v>
      </c>
      <c r="R182" t="b">
        <v>0</v>
      </c>
      <c r="S182" t="s">
        <v>237</v>
      </c>
      <c r="T182">
        <v>0</v>
      </c>
    </row>
    <row r="183" spans="1:20" x14ac:dyDescent="0.25">
      <c r="A183" t="s">
        <v>128</v>
      </c>
      <c r="B183">
        <v>5</v>
      </c>
      <c r="C183" t="s">
        <v>19</v>
      </c>
      <c r="D183">
        <f>D182+18</f>
        <v>163</v>
      </c>
      <c r="E183">
        <f>E182</f>
        <v>208</v>
      </c>
      <c r="F183">
        <f>D183+4</f>
        <v>167</v>
      </c>
      <c r="G183">
        <f>E183+3</f>
        <v>211</v>
      </c>
      <c r="H183" t="s">
        <v>20</v>
      </c>
      <c r="I183">
        <v>15</v>
      </c>
      <c r="J183">
        <v>1</v>
      </c>
      <c r="K183">
        <v>0</v>
      </c>
      <c r="L183">
        <v>0</v>
      </c>
      <c r="N183" t="s">
        <v>1742</v>
      </c>
      <c r="O183" t="s">
        <v>26</v>
      </c>
      <c r="Q183">
        <v>2</v>
      </c>
      <c r="R183" t="b">
        <v>0</v>
      </c>
      <c r="S183" t="s">
        <v>237</v>
      </c>
      <c r="T183">
        <v>0</v>
      </c>
    </row>
    <row r="184" spans="1:20" x14ac:dyDescent="0.25">
      <c r="A184" t="s">
        <v>129</v>
      </c>
      <c r="B184">
        <v>5</v>
      </c>
      <c r="C184" t="s">
        <v>19</v>
      </c>
      <c r="D184">
        <f>D183+18</f>
        <v>181</v>
      </c>
      <c r="E184">
        <f>E183</f>
        <v>208</v>
      </c>
      <c r="F184">
        <f>D184+4</f>
        <v>185</v>
      </c>
      <c r="G184">
        <f>E184+3</f>
        <v>211</v>
      </c>
      <c r="H184" t="s">
        <v>20</v>
      </c>
      <c r="I184">
        <v>15</v>
      </c>
      <c r="J184">
        <v>1</v>
      </c>
      <c r="K184">
        <v>0</v>
      </c>
      <c r="L184">
        <v>0</v>
      </c>
      <c r="N184" t="s">
        <v>1742</v>
      </c>
      <c r="O184" t="s">
        <v>26</v>
      </c>
      <c r="Q184">
        <v>2</v>
      </c>
      <c r="R184" t="b">
        <v>0</v>
      </c>
      <c r="S184" t="s">
        <v>237</v>
      </c>
      <c r="T184">
        <v>0</v>
      </c>
    </row>
    <row r="185" spans="1:20" x14ac:dyDescent="0.25">
      <c r="A185" t="s">
        <v>130</v>
      </c>
      <c r="B185">
        <v>5</v>
      </c>
      <c r="C185" t="s">
        <v>19</v>
      </c>
      <c r="D185">
        <f>D184+18</f>
        <v>199</v>
      </c>
      <c r="E185">
        <f>E184</f>
        <v>208</v>
      </c>
      <c r="F185">
        <f>D185+4</f>
        <v>203</v>
      </c>
      <c r="G185">
        <f>E185+3</f>
        <v>211</v>
      </c>
      <c r="H185" t="s">
        <v>20</v>
      </c>
      <c r="I185">
        <v>15</v>
      </c>
      <c r="J185">
        <v>1</v>
      </c>
      <c r="K185">
        <v>0</v>
      </c>
      <c r="L185">
        <v>0</v>
      </c>
      <c r="N185" t="s">
        <v>1742</v>
      </c>
      <c r="O185" t="s">
        <v>26</v>
      </c>
      <c r="Q185">
        <v>2</v>
      </c>
      <c r="R185" t="b">
        <v>0</v>
      </c>
      <c r="S185" t="s">
        <v>237</v>
      </c>
      <c r="T185">
        <v>0</v>
      </c>
    </row>
    <row r="186" spans="1:20" x14ac:dyDescent="0.25">
      <c r="A186" t="s">
        <v>252</v>
      </c>
      <c r="B186">
        <v>5</v>
      </c>
      <c r="C186" t="s">
        <v>27</v>
      </c>
      <c r="D186">
        <v>0</v>
      </c>
      <c r="E186">
        <f>G171+4</f>
        <v>222</v>
      </c>
      <c r="F186">
        <v>210</v>
      </c>
      <c r="G186">
        <v>298</v>
      </c>
      <c r="I186">
        <v>0</v>
      </c>
      <c r="J186">
        <v>1</v>
      </c>
      <c r="K186">
        <v>0</v>
      </c>
      <c r="L186">
        <v>0</v>
      </c>
      <c r="M186" t="s">
        <v>1741</v>
      </c>
      <c r="N186" t="s">
        <v>1741</v>
      </c>
      <c r="O186" t="s">
        <v>26</v>
      </c>
      <c r="Q186">
        <v>2</v>
      </c>
      <c r="R186" t="b">
        <v>0</v>
      </c>
      <c r="S186" t="s">
        <v>237</v>
      </c>
      <c r="T186">
        <v>0</v>
      </c>
    </row>
    <row r="187" spans="1:20" x14ac:dyDescent="0.25">
      <c r="A187" t="s">
        <v>253</v>
      </c>
      <c r="B187">
        <v>5</v>
      </c>
      <c r="C187" t="s">
        <v>19</v>
      </c>
      <c r="D187">
        <v>13</v>
      </c>
      <c r="E187">
        <f>E186+3</f>
        <v>225</v>
      </c>
      <c r="F187">
        <v>199</v>
      </c>
      <c r="G187">
        <f>E187+4</f>
        <v>229</v>
      </c>
      <c r="H187" t="s">
        <v>209</v>
      </c>
      <c r="I187">
        <v>14</v>
      </c>
      <c r="J187">
        <v>1</v>
      </c>
      <c r="K187">
        <v>0</v>
      </c>
      <c r="L187">
        <v>0</v>
      </c>
      <c r="N187" t="s">
        <v>1741</v>
      </c>
      <c r="O187" t="s">
        <v>208</v>
      </c>
      <c r="Q187">
        <v>3</v>
      </c>
      <c r="R187" t="b">
        <v>1</v>
      </c>
      <c r="S187" t="s">
        <v>237</v>
      </c>
      <c r="T187">
        <v>0</v>
      </c>
    </row>
    <row r="188" spans="1:20" x14ac:dyDescent="0.25">
      <c r="A188" t="s">
        <v>179</v>
      </c>
      <c r="B188">
        <v>5</v>
      </c>
      <c r="C188" t="s">
        <v>19</v>
      </c>
      <c r="D188">
        <f>D187</f>
        <v>13</v>
      </c>
      <c r="E188">
        <f>G187+2</f>
        <v>231</v>
      </c>
      <c r="F188">
        <f>F187</f>
        <v>199</v>
      </c>
      <c r="G188">
        <f>E188+4</f>
        <v>235</v>
      </c>
      <c r="H188" t="s">
        <v>209</v>
      </c>
      <c r="I188">
        <v>9</v>
      </c>
      <c r="J188">
        <v>0</v>
      </c>
      <c r="K188">
        <v>0</v>
      </c>
      <c r="L188">
        <v>0</v>
      </c>
      <c r="N188" t="s">
        <v>1741</v>
      </c>
      <c r="O188" t="s">
        <v>208</v>
      </c>
      <c r="Q188">
        <v>3</v>
      </c>
      <c r="R188" t="b">
        <v>1</v>
      </c>
      <c r="S188" t="s">
        <v>237</v>
      </c>
      <c r="T188">
        <v>0</v>
      </c>
    </row>
    <row r="189" spans="1:20" x14ac:dyDescent="0.25">
      <c r="A189" t="s">
        <v>30</v>
      </c>
      <c r="B189">
        <v>6</v>
      </c>
      <c r="C189" t="s">
        <v>26</v>
      </c>
      <c r="D189">
        <v>20</v>
      </c>
      <c r="E189">
        <v>220</v>
      </c>
      <c r="F189">
        <v>190</v>
      </c>
      <c r="G189">
        <f>E189</f>
        <v>220</v>
      </c>
      <c r="I189">
        <v>0</v>
      </c>
      <c r="J189">
        <v>0</v>
      </c>
      <c r="K189">
        <v>0</v>
      </c>
      <c r="L189">
        <v>0</v>
      </c>
      <c r="N189" t="s">
        <v>846</v>
      </c>
      <c r="O189" t="s">
        <v>26</v>
      </c>
      <c r="Q189">
        <v>2</v>
      </c>
      <c r="R189" t="b">
        <v>0</v>
      </c>
      <c r="S189" t="s">
        <v>237</v>
      </c>
      <c r="T189">
        <v>0</v>
      </c>
    </row>
    <row r="190" spans="1:20" x14ac:dyDescent="0.25">
      <c r="A190" t="s">
        <v>680</v>
      </c>
      <c r="B190">
        <v>6</v>
      </c>
      <c r="C190" t="s">
        <v>19</v>
      </c>
      <c r="D190">
        <v>20</v>
      </c>
      <c r="E190">
        <f>E189+5</f>
        <v>225</v>
      </c>
      <c r="F190">
        <f>F189</f>
        <v>190</v>
      </c>
      <c r="G190">
        <f>E190+4</f>
        <v>229</v>
      </c>
      <c r="H190" t="s">
        <v>209</v>
      </c>
      <c r="I190">
        <v>8</v>
      </c>
      <c r="J190">
        <v>1</v>
      </c>
      <c r="K190">
        <v>0</v>
      </c>
      <c r="L190">
        <v>0</v>
      </c>
      <c r="N190" t="s">
        <v>846</v>
      </c>
      <c r="O190" t="s">
        <v>26</v>
      </c>
      <c r="P190" s="1"/>
      <c r="Q190">
        <v>2</v>
      </c>
      <c r="R190" t="b">
        <v>1</v>
      </c>
      <c r="S190" t="s">
        <v>237</v>
      </c>
      <c r="T190">
        <v>0</v>
      </c>
    </row>
    <row r="191" spans="1:20" x14ac:dyDescent="0.25">
      <c r="A191" t="s">
        <v>1743</v>
      </c>
      <c r="B191">
        <v>6</v>
      </c>
      <c r="C191" t="s">
        <v>19</v>
      </c>
      <c r="D191">
        <v>20</v>
      </c>
      <c r="E191">
        <f>G190</f>
        <v>229</v>
      </c>
      <c r="F191">
        <f>F190</f>
        <v>190</v>
      </c>
      <c r="G191">
        <f>E191+4</f>
        <v>233</v>
      </c>
      <c r="H191" t="s">
        <v>209</v>
      </c>
      <c r="I191">
        <v>8</v>
      </c>
      <c r="J191">
        <v>0</v>
      </c>
      <c r="K191">
        <v>0</v>
      </c>
      <c r="L191">
        <v>0</v>
      </c>
      <c r="N191" t="s">
        <v>846</v>
      </c>
      <c r="O191" t="s">
        <v>26</v>
      </c>
      <c r="P191" s="1"/>
      <c r="Q191">
        <v>2</v>
      </c>
      <c r="R191" t="b">
        <v>1</v>
      </c>
      <c r="S191" t="s">
        <v>237</v>
      </c>
      <c r="T191">
        <v>0</v>
      </c>
    </row>
    <row r="192" spans="1:20" x14ac:dyDescent="0.25">
      <c r="A192" t="s">
        <v>239</v>
      </c>
      <c r="B192">
        <v>6</v>
      </c>
      <c r="C192" t="s">
        <v>25</v>
      </c>
      <c r="D192">
        <v>20</v>
      </c>
      <c r="E192">
        <v>260</v>
      </c>
      <c r="F192">
        <f>D192+40</f>
        <v>60</v>
      </c>
      <c r="G192">
        <f>E192+14</f>
        <v>274</v>
      </c>
      <c r="I192">
        <v>8</v>
      </c>
      <c r="J192">
        <v>0</v>
      </c>
      <c r="K192">
        <v>0</v>
      </c>
      <c r="L192">
        <v>0</v>
      </c>
      <c r="N192" t="s">
        <v>846</v>
      </c>
      <c r="O192" t="s">
        <v>26</v>
      </c>
      <c r="P192" s="6" t="s">
        <v>1898</v>
      </c>
      <c r="Q192">
        <v>2</v>
      </c>
      <c r="R192" t="b">
        <v>1</v>
      </c>
      <c r="S192" t="s">
        <v>236</v>
      </c>
      <c r="T192">
        <v>0</v>
      </c>
    </row>
    <row r="193" spans="1:20" ht="18" customHeight="1" x14ac:dyDescent="0.25">
      <c r="A193" t="s">
        <v>233</v>
      </c>
      <c r="B193">
        <v>6</v>
      </c>
      <c r="C193" t="s">
        <v>234</v>
      </c>
      <c r="D193">
        <v>20</v>
      </c>
      <c r="E193">
        <f>G192+5</f>
        <v>279</v>
      </c>
      <c r="F193">
        <f>F191</f>
        <v>190</v>
      </c>
      <c r="G193">
        <v>288</v>
      </c>
      <c r="H193" t="s">
        <v>209</v>
      </c>
      <c r="I193">
        <v>8</v>
      </c>
      <c r="J193">
        <v>0</v>
      </c>
      <c r="K193">
        <v>0</v>
      </c>
      <c r="L193">
        <v>1</v>
      </c>
      <c r="N193" t="s">
        <v>846</v>
      </c>
      <c r="O193" t="s">
        <v>26</v>
      </c>
      <c r="P193" s="6" t="s">
        <v>238</v>
      </c>
      <c r="Q193">
        <v>2</v>
      </c>
      <c r="R193" t="b">
        <v>1</v>
      </c>
      <c r="S193" t="s">
        <v>236</v>
      </c>
      <c r="T193">
        <v>0</v>
      </c>
    </row>
    <row r="194" spans="1:20" x14ac:dyDescent="0.25">
      <c r="A194" t="s">
        <v>847</v>
      </c>
      <c r="B194">
        <v>6</v>
      </c>
      <c r="C194" t="s">
        <v>27</v>
      </c>
      <c r="D194">
        <v>0</v>
      </c>
      <c r="E194">
        <v>0</v>
      </c>
      <c r="F194">
        <v>211</v>
      </c>
      <c r="G194">
        <v>298</v>
      </c>
      <c r="I194">
        <v>0</v>
      </c>
      <c r="J194">
        <v>0</v>
      </c>
      <c r="K194">
        <v>0</v>
      </c>
      <c r="L194">
        <v>0</v>
      </c>
      <c r="N194" t="s">
        <v>846</v>
      </c>
      <c r="O194" t="s">
        <v>26</v>
      </c>
      <c r="Q194">
        <v>1</v>
      </c>
      <c r="R194" t="b">
        <v>0</v>
      </c>
      <c r="S194" t="s">
        <v>237</v>
      </c>
      <c r="T194">
        <v>0</v>
      </c>
    </row>
  </sheetData>
  <autoFilter ref="A1:T191" xr:uid="{00000000-0001-0000-0000-000000000000}"/>
  <conditionalFormatting sqref="A130:A131">
    <cfRule type="duplicateValues" dxfId="40"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A654C-8E69-4C4D-ABE3-BFF8A8238A82}">
  <dimension ref="A1:V194"/>
  <sheetViews>
    <sheetView zoomScaleNormal="100" workbookViewId="0">
      <pane xSplit="1" ySplit="1" topLeftCell="B8" activePane="bottomRight" state="frozen"/>
      <selection pane="topRight" activeCell="B1" sqref="B1"/>
      <selection pane="bottomLeft" activeCell="A2" sqref="A2"/>
      <selection pane="bottomRight" activeCell="D36" sqref="D36"/>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235</v>
      </c>
      <c r="T1" s="4" t="s">
        <v>52</v>
      </c>
    </row>
    <row r="2" spans="1:20" x14ac:dyDescent="0.25">
      <c r="A2" t="s">
        <v>18</v>
      </c>
      <c r="B2">
        <v>1</v>
      </c>
      <c r="C2" t="s">
        <v>19</v>
      </c>
      <c r="D2">
        <v>80</v>
      </c>
      <c r="E2">
        <v>110</v>
      </c>
      <c r="F2">
        <v>200</v>
      </c>
      <c r="G2">
        <v>118</v>
      </c>
      <c r="H2" t="s">
        <v>209</v>
      </c>
      <c r="I2">
        <v>20</v>
      </c>
      <c r="J2">
        <v>1</v>
      </c>
      <c r="K2">
        <v>0</v>
      </c>
      <c r="L2">
        <v>0</v>
      </c>
      <c r="N2" t="s">
        <v>21</v>
      </c>
      <c r="O2" t="s">
        <v>22</v>
      </c>
      <c r="Q2">
        <v>5</v>
      </c>
      <c r="R2" t="b">
        <v>1</v>
      </c>
      <c r="S2" t="s">
        <v>237</v>
      </c>
      <c r="T2">
        <v>0</v>
      </c>
    </row>
    <row r="3" spans="1:20" x14ac:dyDescent="0.25">
      <c r="A3" t="s">
        <v>18</v>
      </c>
      <c r="B3">
        <v>3</v>
      </c>
      <c r="C3" t="s">
        <v>19</v>
      </c>
      <c r="D3">
        <v>0</v>
      </c>
      <c r="E3">
        <v>13</v>
      </c>
      <c r="F3">
        <v>190</v>
      </c>
      <c r="G3">
        <f>E3+3</f>
        <v>16</v>
      </c>
      <c r="H3" t="s">
        <v>209</v>
      </c>
      <c r="I3">
        <v>14</v>
      </c>
      <c r="J3">
        <v>1</v>
      </c>
      <c r="K3">
        <v>0</v>
      </c>
      <c r="L3">
        <v>0</v>
      </c>
      <c r="M3" t="s">
        <v>609</v>
      </c>
      <c r="N3" t="s">
        <v>21</v>
      </c>
      <c r="O3" t="s">
        <v>22</v>
      </c>
      <c r="Q3">
        <v>5</v>
      </c>
      <c r="R3" t="b">
        <v>0</v>
      </c>
      <c r="S3" t="s">
        <v>237</v>
      </c>
      <c r="T3">
        <v>0</v>
      </c>
    </row>
    <row r="4" spans="1:20" x14ac:dyDescent="0.25">
      <c r="A4" t="s">
        <v>18</v>
      </c>
      <c r="B4">
        <v>4</v>
      </c>
      <c r="C4" t="s">
        <v>19</v>
      </c>
      <c r="D4">
        <v>0</v>
      </c>
      <c r="E4">
        <v>13</v>
      </c>
      <c r="F4">
        <v>190</v>
      </c>
      <c r="G4">
        <f>E4+3</f>
        <v>16</v>
      </c>
      <c r="H4" t="s">
        <v>209</v>
      </c>
      <c r="I4">
        <v>14</v>
      </c>
      <c r="J4">
        <v>1</v>
      </c>
      <c r="K4">
        <v>0</v>
      </c>
      <c r="L4">
        <v>0</v>
      </c>
      <c r="M4" t="s">
        <v>609</v>
      </c>
      <c r="N4" t="s">
        <v>21</v>
      </c>
      <c r="O4" t="s">
        <v>22</v>
      </c>
      <c r="Q4">
        <v>5</v>
      </c>
      <c r="R4" t="b">
        <v>0</v>
      </c>
      <c r="S4" t="s">
        <v>237</v>
      </c>
      <c r="T4">
        <v>0</v>
      </c>
    </row>
    <row r="5" spans="1:20" x14ac:dyDescent="0.25">
      <c r="A5" t="s">
        <v>18</v>
      </c>
      <c r="B5">
        <v>5</v>
      </c>
      <c r="C5" t="s">
        <v>19</v>
      </c>
      <c r="D5">
        <v>0</v>
      </c>
      <c r="E5">
        <v>13</v>
      </c>
      <c r="F5">
        <v>190</v>
      </c>
      <c r="G5">
        <f>E5+3</f>
        <v>16</v>
      </c>
      <c r="H5" t="s">
        <v>209</v>
      </c>
      <c r="I5">
        <v>14</v>
      </c>
      <c r="J5">
        <v>1</v>
      </c>
      <c r="K5">
        <v>0</v>
      </c>
      <c r="L5">
        <v>0</v>
      </c>
      <c r="M5" t="s">
        <v>609</v>
      </c>
      <c r="N5" t="s">
        <v>21</v>
      </c>
      <c r="O5" t="s">
        <v>22</v>
      </c>
      <c r="Q5">
        <v>5</v>
      </c>
      <c r="R5" t="b">
        <v>0</v>
      </c>
      <c r="S5" t="s">
        <v>237</v>
      </c>
      <c r="T5">
        <v>0</v>
      </c>
    </row>
    <row r="6" spans="1:20" x14ac:dyDescent="0.25">
      <c r="A6" t="s">
        <v>340</v>
      </c>
      <c r="B6">
        <v>1</v>
      </c>
      <c r="C6" t="s">
        <v>19</v>
      </c>
      <c r="D6">
        <v>40</v>
      </c>
      <c r="E6">
        <v>121</v>
      </c>
      <c r="F6">
        <f>F2</f>
        <v>200</v>
      </c>
      <c r="G6">
        <f>E6+6</f>
        <v>127</v>
      </c>
      <c r="H6" t="s">
        <v>209</v>
      </c>
      <c r="I6">
        <v>12</v>
      </c>
      <c r="J6">
        <v>1</v>
      </c>
      <c r="K6">
        <v>0</v>
      </c>
      <c r="L6">
        <v>0</v>
      </c>
      <c r="N6" t="s">
        <v>21</v>
      </c>
      <c r="O6" t="s">
        <v>22</v>
      </c>
      <c r="Q6">
        <v>0</v>
      </c>
      <c r="R6" t="b">
        <v>1</v>
      </c>
      <c r="S6" t="s">
        <v>237</v>
      </c>
      <c r="T6">
        <v>0</v>
      </c>
    </row>
    <row r="7" spans="1:20" x14ac:dyDescent="0.25">
      <c r="A7" t="s">
        <v>341</v>
      </c>
      <c r="B7">
        <v>1</v>
      </c>
      <c r="C7" t="s">
        <v>19</v>
      </c>
      <c r="D7">
        <v>40</v>
      </c>
      <c r="E7">
        <v>130</v>
      </c>
      <c r="F7">
        <f>F6</f>
        <v>200</v>
      </c>
      <c r="G7">
        <v>127</v>
      </c>
      <c r="H7" t="s">
        <v>209</v>
      </c>
      <c r="I7">
        <v>12</v>
      </c>
      <c r="J7">
        <v>1</v>
      </c>
      <c r="K7">
        <v>0</v>
      </c>
      <c r="L7">
        <v>0</v>
      </c>
      <c r="N7" t="s">
        <v>21</v>
      </c>
      <c r="O7" t="s">
        <v>22</v>
      </c>
      <c r="Q7">
        <v>0</v>
      </c>
      <c r="R7" t="b">
        <v>1</v>
      </c>
      <c r="S7" t="s">
        <v>237</v>
      </c>
      <c r="T7">
        <v>0</v>
      </c>
    </row>
    <row r="8" spans="1:20" x14ac:dyDescent="0.25">
      <c r="A8" t="s">
        <v>23</v>
      </c>
      <c r="B8">
        <v>1</v>
      </c>
      <c r="C8" t="s">
        <v>19</v>
      </c>
      <c r="D8">
        <v>40</v>
      </c>
      <c r="E8">
        <v>140</v>
      </c>
      <c r="F8">
        <f>F7</f>
        <v>200</v>
      </c>
      <c r="G8">
        <f>E8+6</f>
        <v>146</v>
      </c>
      <c r="H8" t="s">
        <v>209</v>
      </c>
      <c r="I8">
        <v>12</v>
      </c>
      <c r="J8">
        <v>0</v>
      </c>
      <c r="K8">
        <v>0</v>
      </c>
      <c r="L8">
        <v>0</v>
      </c>
      <c r="N8" t="s">
        <v>21</v>
      </c>
      <c r="O8" t="s">
        <v>22</v>
      </c>
      <c r="Q8">
        <v>0</v>
      </c>
      <c r="R8" t="b">
        <v>1</v>
      </c>
      <c r="S8" t="s">
        <v>237</v>
      </c>
      <c r="T8">
        <v>0</v>
      </c>
    </row>
    <row r="9" spans="1:20" x14ac:dyDescent="0.25">
      <c r="A9" t="s">
        <v>24</v>
      </c>
      <c r="B9">
        <v>1</v>
      </c>
      <c r="C9" t="s">
        <v>25</v>
      </c>
      <c r="D9">
        <v>0</v>
      </c>
      <c r="E9">
        <v>161</v>
      </c>
      <c r="F9">
        <v>210</v>
      </c>
      <c r="G9">
        <v>261</v>
      </c>
      <c r="I9">
        <v>0</v>
      </c>
      <c r="J9">
        <v>0</v>
      </c>
      <c r="K9">
        <v>0</v>
      </c>
      <c r="L9">
        <v>0</v>
      </c>
      <c r="N9" t="s">
        <v>21</v>
      </c>
      <c r="O9" t="s">
        <v>26</v>
      </c>
      <c r="Q9">
        <v>2</v>
      </c>
      <c r="R9" t="b">
        <v>0</v>
      </c>
      <c r="S9" t="s">
        <v>237</v>
      </c>
      <c r="T9">
        <v>0</v>
      </c>
    </row>
    <row r="10" spans="1:20" x14ac:dyDescent="0.25">
      <c r="A10" t="s">
        <v>67</v>
      </c>
      <c r="B10">
        <v>1</v>
      </c>
      <c r="C10" t="s">
        <v>19</v>
      </c>
      <c r="D10">
        <v>80</v>
      </c>
      <c r="E10">
        <v>211</v>
      </c>
      <c r="F10">
        <v>210</v>
      </c>
      <c r="G10">
        <f>E10+5</f>
        <v>216</v>
      </c>
      <c r="H10" t="s">
        <v>209</v>
      </c>
      <c r="I10">
        <v>12</v>
      </c>
      <c r="J10">
        <v>0</v>
      </c>
      <c r="K10">
        <v>1</v>
      </c>
      <c r="L10">
        <v>0</v>
      </c>
      <c r="N10" t="s">
        <v>21</v>
      </c>
      <c r="O10" t="s">
        <v>26</v>
      </c>
      <c r="Q10">
        <v>0</v>
      </c>
      <c r="R10" t="b">
        <v>1</v>
      </c>
      <c r="S10" t="s">
        <v>237</v>
      </c>
      <c r="T10">
        <v>0</v>
      </c>
    </row>
    <row r="11" spans="1:20" x14ac:dyDescent="0.25">
      <c r="A11" t="s">
        <v>1505</v>
      </c>
      <c r="B11">
        <v>1</v>
      </c>
      <c r="C11" t="s">
        <v>19</v>
      </c>
      <c r="D11">
        <v>0</v>
      </c>
      <c r="E11">
        <f>G9+1</f>
        <v>262</v>
      </c>
      <c r="F11">
        <v>200</v>
      </c>
      <c r="G11">
        <f>E11+3</f>
        <v>265</v>
      </c>
      <c r="H11" t="s">
        <v>209</v>
      </c>
      <c r="I11">
        <v>8</v>
      </c>
      <c r="J11">
        <v>0</v>
      </c>
      <c r="K11">
        <v>1</v>
      </c>
      <c r="L11">
        <v>0</v>
      </c>
      <c r="N11" t="s">
        <v>21</v>
      </c>
      <c r="O11" t="s">
        <v>22</v>
      </c>
      <c r="Q11">
        <v>0</v>
      </c>
      <c r="R11" t="b">
        <v>1</v>
      </c>
      <c r="S11" t="s">
        <v>237</v>
      </c>
      <c r="T11">
        <v>0</v>
      </c>
    </row>
    <row r="12" spans="1:20" x14ac:dyDescent="0.25">
      <c r="A12" t="s">
        <v>29</v>
      </c>
      <c r="B12">
        <v>1</v>
      </c>
      <c r="C12" t="s">
        <v>25</v>
      </c>
      <c r="D12">
        <v>0</v>
      </c>
      <c r="E12">
        <v>0</v>
      </c>
      <c r="F12">
        <v>211</v>
      </c>
      <c r="G12">
        <v>298</v>
      </c>
      <c r="I12">
        <v>0</v>
      </c>
      <c r="J12">
        <v>0</v>
      </c>
      <c r="K12">
        <v>0</v>
      </c>
      <c r="L12">
        <v>0</v>
      </c>
      <c r="N12" t="s">
        <v>21</v>
      </c>
      <c r="O12" t="s">
        <v>26</v>
      </c>
      <c r="P12" t="s">
        <v>1897</v>
      </c>
      <c r="Q12">
        <v>3</v>
      </c>
      <c r="R12" t="b">
        <v>0</v>
      </c>
      <c r="S12" t="s">
        <v>237</v>
      </c>
      <c r="T12">
        <v>0</v>
      </c>
    </row>
    <row r="13" spans="1:20" x14ac:dyDescent="0.25">
      <c r="A13" t="s">
        <v>173</v>
      </c>
      <c r="B13">
        <v>1</v>
      </c>
      <c r="C13" t="s">
        <v>25</v>
      </c>
      <c r="D13">
        <f>F13-57</f>
        <v>143</v>
      </c>
      <c r="E13">
        <v>271</v>
      </c>
      <c r="F13">
        <v>200</v>
      </c>
      <c r="G13">
        <f>E13+16</f>
        <v>287</v>
      </c>
      <c r="I13">
        <v>0</v>
      </c>
      <c r="J13">
        <v>0</v>
      </c>
      <c r="K13">
        <v>0</v>
      </c>
      <c r="L13">
        <v>0</v>
      </c>
      <c r="N13" t="s">
        <v>21</v>
      </c>
      <c r="O13" t="s">
        <v>28</v>
      </c>
      <c r="P13" t="s">
        <v>1896</v>
      </c>
      <c r="Q13">
        <v>0</v>
      </c>
      <c r="R13" t="b">
        <v>1</v>
      </c>
      <c r="S13" t="s">
        <v>237</v>
      </c>
      <c r="T13">
        <v>0</v>
      </c>
    </row>
    <row r="14" spans="1:20" x14ac:dyDescent="0.25">
      <c r="A14" t="s">
        <v>50</v>
      </c>
      <c r="B14">
        <v>2</v>
      </c>
      <c r="C14" t="s">
        <v>19</v>
      </c>
      <c r="D14">
        <v>14</v>
      </c>
      <c r="E14">
        <v>20</v>
      </c>
      <c r="F14">
        <v>190</v>
      </c>
      <c r="G14">
        <f>E14+4</f>
        <v>24</v>
      </c>
      <c r="H14" t="s">
        <v>209</v>
      </c>
      <c r="I14">
        <v>8</v>
      </c>
      <c r="J14">
        <v>0</v>
      </c>
      <c r="K14">
        <v>0</v>
      </c>
      <c r="L14">
        <v>0</v>
      </c>
      <c r="N14" t="s">
        <v>846</v>
      </c>
      <c r="O14" t="s">
        <v>26</v>
      </c>
      <c r="Q14">
        <v>3</v>
      </c>
      <c r="R14" t="b">
        <v>1</v>
      </c>
      <c r="S14" t="s">
        <v>237</v>
      </c>
      <c r="T14">
        <v>0</v>
      </c>
    </row>
    <row r="15" spans="1:20" x14ac:dyDescent="0.25">
      <c r="A15" t="s">
        <v>832</v>
      </c>
      <c r="B15">
        <v>2</v>
      </c>
      <c r="C15" t="s">
        <v>19</v>
      </c>
      <c r="D15">
        <v>14</v>
      </c>
      <c r="E15">
        <v>103</v>
      </c>
      <c r="F15">
        <f t="shared" ref="F15:F23" si="0">F14</f>
        <v>190</v>
      </c>
      <c r="G15">
        <f>E15+4</f>
        <v>107</v>
      </c>
      <c r="H15" t="s">
        <v>209</v>
      </c>
      <c r="I15">
        <v>8</v>
      </c>
      <c r="J15">
        <v>1</v>
      </c>
      <c r="K15">
        <v>0</v>
      </c>
      <c r="L15">
        <v>0</v>
      </c>
      <c r="N15" t="s">
        <v>846</v>
      </c>
      <c r="O15" t="s">
        <v>26</v>
      </c>
      <c r="P15" s="1"/>
      <c r="Q15">
        <v>2</v>
      </c>
      <c r="R15" t="b">
        <v>1</v>
      </c>
      <c r="T15">
        <v>0</v>
      </c>
    </row>
    <row r="16" spans="1:20" x14ac:dyDescent="0.25">
      <c r="A16" t="s">
        <v>834</v>
      </c>
      <c r="B16">
        <v>2</v>
      </c>
      <c r="C16" t="s">
        <v>19</v>
      </c>
      <c r="D16">
        <v>14</v>
      </c>
      <c r="E16">
        <f>G15+1</f>
        <v>108</v>
      </c>
      <c r="F16">
        <f t="shared" si="0"/>
        <v>190</v>
      </c>
      <c r="G16">
        <f t="shared" ref="G16:G23" si="1">E16+4</f>
        <v>112</v>
      </c>
      <c r="H16" t="s">
        <v>209</v>
      </c>
      <c r="I16">
        <v>8</v>
      </c>
      <c r="J16">
        <v>0</v>
      </c>
      <c r="K16">
        <v>0</v>
      </c>
      <c r="L16">
        <v>0</v>
      </c>
      <c r="N16" t="s">
        <v>846</v>
      </c>
      <c r="O16" t="s">
        <v>26</v>
      </c>
      <c r="P16" s="1"/>
      <c r="Q16">
        <v>2</v>
      </c>
      <c r="R16" t="b">
        <v>1</v>
      </c>
      <c r="T16">
        <v>0</v>
      </c>
    </row>
    <row r="17" spans="1:22" x14ac:dyDescent="0.25">
      <c r="A17" t="s">
        <v>1508</v>
      </c>
      <c r="B17">
        <v>2</v>
      </c>
      <c r="C17" t="s">
        <v>19</v>
      </c>
      <c r="D17">
        <v>14</v>
      </c>
      <c r="E17">
        <f>G16+5</f>
        <v>117</v>
      </c>
      <c r="F17">
        <f t="shared" si="0"/>
        <v>190</v>
      </c>
      <c r="G17">
        <f t="shared" si="1"/>
        <v>121</v>
      </c>
      <c r="H17" t="s">
        <v>209</v>
      </c>
      <c r="I17">
        <v>8</v>
      </c>
      <c r="J17">
        <v>1</v>
      </c>
      <c r="K17">
        <v>0</v>
      </c>
      <c r="L17">
        <v>0</v>
      </c>
      <c r="N17" t="s">
        <v>846</v>
      </c>
      <c r="O17" t="s">
        <v>26</v>
      </c>
      <c r="P17" s="1"/>
      <c r="Q17">
        <v>2</v>
      </c>
      <c r="R17" t="b">
        <v>1</v>
      </c>
      <c r="T17">
        <v>0</v>
      </c>
    </row>
    <row r="18" spans="1:22" x14ac:dyDescent="0.25">
      <c r="A18" t="s">
        <v>1509</v>
      </c>
      <c r="B18">
        <v>2</v>
      </c>
      <c r="C18" t="s">
        <v>19</v>
      </c>
      <c r="D18">
        <v>14</v>
      </c>
      <c r="E18">
        <f>G17+1</f>
        <v>122</v>
      </c>
      <c r="F18">
        <f t="shared" si="0"/>
        <v>190</v>
      </c>
      <c r="G18">
        <f t="shared" si="1"/>
        <v>126</v>
      </c>
      <c r="H18" t="s">
        <v>209</v>
      </c>
      <c r="I18">
        <v>8</v>
      </c>
      <c r="J18">
        <v>0</v>
      </c>
      <c r="K18">
        <v>0</v>
      </c>
      <c r="L18">
        <v>0</v>
      </c>
      <c r="N18" t="s">
        <v>846</v>
      </c>
      <c r="O18" t="s">
        <v>26</v>
      </c>
      <c r="P18" s="1" t="s">
        <v>1511</v>
      </c>
      <c r="Q18">
        <v>2</v>
      </c>
      <c r="R18" t="b">
        <v>1</v>
      </c>
      <c r="T18">
        <v>0</v>
      </c>
    </row>
    <row r="19" spans="1:22" x14ac:dyDescent="0.25">
      <c r="A19" t="s">
        <v>833</v>
      </c>
      <c r="B19">
        <v>2</v>
      </c>
      <c r="C19" t="s">
        <v>19</v>
      </c>
      <c r="D19">
        <v>14</v>
      </c>
      <c r="E19">
        <f>G18+1</f>
        <v>127</v>
      </c>
      <c r="F19">
        <f t="shared" si="0"/>
        <v>190</v>
      </c>
      <c r="G19">
        <f t="shared" si="1"/>
        <v>131</v>
      </c>
      <c r="H19" t="s">
        <v>209</v>
      </c>
      <c r="I19">
        <v>8</v>
      </c>
      <c r="J19">
        <v>1</v>
      </c>
      <c r="K19">
        <v>0</v>
      </c>
      <c r="L19">
        <v>0</v>
      </c>
      <c r="N19" t="s">
        <v>846</v>
      </c>
      <c r="O19" t="s">
        <v>26</v>
      </c>
      <c r="P19" s="1"/>
      <c r="Q19">
        <v>2</v>
      </c>
      <c r="R19" t="b">
        <v>1</v>
      </c>
      <c r="T19">
        <v>0</v>
      </c>
    </row>
    <row r="20" spans="1:22" x14ac:dyDescent="0.25">
      <c r="A20" t="s">
        <v>835</v>
      </c>
      <c r="B20">
        <v>2</v>
      </c>
      <c r="C20" t="s">
        <v>19</v>
      </c>
      <c r="D20">
        <v>14</v>
      </c>
      <c r="E20">
        <f>G19+1</f>
        <v>132</v>
      </c>
      <c r="F20">
        <f t="shared" si="0"/>
        <v>190</v>
      </c>
      <c r="G20">
        <f t="shared" si="1"/>
        <v>136</v>
      </c>
      <c r="H20" t="s">
        <v>209</v>
      </c>
      <c r="I20">
        <v>8</v>
      </c>
      <c r="J20">
        <v>0</v>
      </c>
      <c r="K20">
        <v>0</v>
      </c>
      <c r="L20">
        <v>0</v>
      </c>
      <c r="N20" t="s">
        <v>846</v>
      </c>
      <c r="O20" t="s">
        <v>26</v>
      </c>
      <c r="P20" s="1"/>
      <c r="Q20">
        <v>2</v>
      </c>
      <c r="R20" t="b">
        <v>1</v>
      </c>
      <c r="T20">
        <v>0</v>
      </c>
    </row>
    <row r="21" spans="1:22" x14ac:dyDescent="0.25">
      <c r="A21" t="s">
        <v>888</v>
      </c>
      <c r="B21">
        <v>2</v>
      </c>
      <c r="C21" t="s">
        <v>19</v>
      </c>
      <c r="D21">
        <v>14</v>
      </c>
      <c r="E21">
        <f>G20+5</f>
        <v>141</v>
      </c>
      <c r="F21">
        <f t="shared" si="0"/>
        <v>190</v>
      </c>
      <c r="G21">
        <f t="shared" si="1"/>
        <v>145</v>
      </c>
      <c r="H21" t="s">
        <v>209</v>
      </c>
      <c r="I21">
        <v>8</v>
      </c>
      <c r="J21">
        <v>1</v>
      </c>
      <c r="K21">
        <v>0</v>
      </c>
      <c r="L21">
        <v>0</v>
      </c>
      <c r="N21" t="s">
        <v>846</v>
      </c>
      <c r="O21" t="s">
        <v>26</v>
      </c>
      <c r="P21" s="1"/>
      <c r="Q21">
        <v>2</v>
      </c>
      <c r="R21" t="b">
        <v>1</v>
      </c>
      <c r="T21">
        <v>0</v>
      </c>
    </row>
    <row r="22" spans="1:22" x14ac:dyDescent="0.25">
      <c r="A22" t="s">
        <v>845</v>
      </c>
      <c r="B22">
        <v>2</v>
      </c>
      <c r="C22" t="s">
        <v>19</v>
      </c>
      <c r="D22">
        <v>14</v>
      </c>
      <c r="E22">
        <f>G21+1</f>
        <v>146</v>
      </c>
      <c r="F22">
        <f t="shared" si="0"/>
        <v>190</v>
      </c>
      <c r="G22">
        <f t="shared" si="1"/>
        <v>150</v>
      </c>
      <c r="H22" t="s">
        <v>209</v>
      </c>
      <c r="I22">
        <v>8</v>
      </c>
      <c r="J22">
        <v>0</v>
      </c>
      <c r="K22">
        <v>0</v>
      </c>
      <c r="L22">
        <v>0</v>
      </c>
      <c r="N22" t="s">
        <v>846</v>
      </c>
      <c r="O22" t="s">
        <v>26</v>
      </c>
      <c r="P22" s="1"/>
      <c r="Q22">
        <v>2</v>
      </c>
      <c r="R22" t="b">
        <v>1</v>
      </c>
      <c r="T22">
        <v>0</v>
      </c>
    </row>
    <row r="23" spans="1:22" x14ac:dyDescent="0.25">
      <c r="A23" t="s">
        <v>1532</v>
      </c>
      <c r="B23">
        <v>2</v>
      </c>
      <c r="C23" t="s">
        <v>19</v>
      </c>
      <c r="D23">
        <v>14</v>
      </c>
      <c r="E23">
        <f>G22+5</f>
        <v>155</v>
      </c>
      <c r="F23">
        <f t="shared" si="0"/>
        <v>190</v>
      </c>
      <c r="G23">
        <f t="shared" si="1"/>
        <v>159</v>
      </c>
      <c r="H23" t="s">
        <v>209</v>
      </c>
      <c r="I23">
        <v>8</v>
      </c>
      <c r="J23">
        <v>0</v>
      </c>
      <c r="K23">
        <v>0</v>
      </c>
      <c r="L23">
        <v>0</v>
      </c>
      <c r="N23" t="s">
        <v>846</v>
      </c>
      <c r="O23" t="s">
        <v>26</v>
      </c>
      <c r="P23" s="1"/>
      <c r="Q23">
        <v>2</v>
      </c>
      <c r="R23" t="b">
        <v>1</v>
      </c>
      <c r="T23">
        <v>0</v>
      </c>
    </row>
    <row r="24" spans="1:22" x14ac:dyDescent="0.25">
      <c r="A24" t="s">
        <v>847</v>
      </c>
      <c r="B24">
        <v>2</v>
      </c>
      <c r="C24" t="s">
        <v>27</v>
      </c>
      <c r="D24">
        <v>0</v>
      </c>
      <c r="E24">
        <v>0</v>
      </c>
      <c r="F24">
        <v>211</v>
      </c>
      <c r="G24">
        <v>298</v>
      </c>
      <c r="I24">
        <v>0</v>
      </c>
      <c r="J24">
        <v>0</v>
      </c>
      <c r="K24">
        <v>0</v>
      </c>
      <c r="L24">
        <v>0</v>
      </c>
      <c r="N24" t="s">
        <v>846</v>
      </c>
      <c r="O24" t="s">
        <v>26</v>
      </c>
      <c r="Q24">
        <v>1</v>
      </c>
      <c r="R24" t="b">
        <v>0</v>
      </c>
      <c r="S24" t="s">
        <v>237</v>
      </c>
      <c r="T24">
        <v>0</v>
      </c>
    </row>
    <row r="25" spans="1:22" x14ac:dyDescent="0.25">
      <c r="A25" t="s">
        <v>31</v>
      </c>
      <c r="B25">
        <v>3</v>
      </c>
      <c r="C25" t="s">
        <v>19</v>
      </c>
      <c r="D25">
        <v>30</v>
      </c>
      <c r="E25">
        <v>20</v>
      </c>
      <c r="F25">
        <v>210</v>
      </c>
      <c r="G25">
        <f>E25+5</f>
        <v>25</v>
      </c>
      <c r="H25" t="s">
        <v>209</v>
      </c>
      <c r="I25">
        <v>14</v>
      </c>
      <c r="J25">
        <v>1</v>
      </c>
      <c r="K25">
        <v>0</v>
      </c>
      <c r="L25">
        <v>0</v>
      </c>
      <c r="N25" t="s">
        <v>21</v>
      </c>
      <c r="O25" t="s">
        <v>26</v>
      </c>
      <c r="Q25">
        <v>3</v>
      </c>
      <c r="R25" t="b">
        <v>0</v>
      </c>
      <c r="S25" t="s">
        <v>237</v>
      </c>
      <c r="T25">
        <v>0</v>
      </c>
    </row>
    <row r="26" spans="1:22" x14ac:dyDescent="0.25">
      <c r="A26" t="s">
        <v>1900</v>
      </c>
      <c r="B26">
        <v>3</v>
      </c>
      <c r="C26" t="s">
        <v>19</v>
      </c>
      <c r="D26">
        <f>D25</f>
        <v>30</v>
      </c>
      <c r="E26">
        <f>E25+7</f>
        <v>27</v>
      </c>
      <c r="F26">
        <v>190</v>
      </c>
      <c r="G26">
        <f>E26+4</f>
        <v>31</v>
      </c>
      <c r="H26" t="s">
        <v>209</v>
      </c>
      <c r="I26">
        <v>10</v>
      </c>
      <c r="J26">
        <v>0</v>
      </c>
      <c r="K26">
        <v>0</v>
      </c>
      <c r="L26">
        <v>0</v>
      </c>
      <c r="N26" t="s">
        <v>21</v>
      </c>
      <c r="O26" t="s">
        <v>208</v>
      </c>
      <c r="Q26">
        <v>3</v>
      </c>
      <c r="R26" t="b">
        <v>1</v>
      </c>
      <c r="S26" t="s">
        <v>237</v>
      </c>
      <c r="T26">
        <v>0</v>
      </c>
    </row>
    <row r="27" spans="1:22" x14ac:dyDescent="0.25">
      <c r="A27" t="s">
        <v>251</v>
      </c>
      <c r="B27">
        <v>-999</v>
      </c>
      <c r="C27" t="s">
        <v>19</v>
      </c>
      <c r="D27">
        <v>30</v>
      </c>
      <c r="E27">
        <f>E26+28</f>
        <v>55</v>
      </c>
      <c r="F27">
        <v>190</v>
      </c>
      <c r="G27">
        <f>E27+4</f>
        <v>59</v>
      </c>
      <c r="H27" t="s">
        <v>209</v>
      </c>
      <c r="I27">
        <v>10</v>
      </c>
      <c r="J27">
        <v>0</v>
      </c>
      <c r="K27">
        <v>0</v>
      </c>
      <c r="L27">
        <v>0</v>
      </c>
      <c r="N27" t="s">
        <v>21</v>
      </c>
      <c r="O27" t="s">
        <v>208</v>
      </c>
      <c r="Q27">
        <v>3</v>
      </c>
      <c r="R27" t="b">
        <v>1</v>
      </c>
      <c r="S27" t="s">
        <v>237</v>
      </c>
      <c r="T27">
        <v>0</v>
      </c>
    </row>
    <row r="28" spans="1:22" x14ac:dyDescent="0.25">
      <c r="A28" t="s">
        <v>33</v>
      </c>
      <c r="B28">
        <v>3</v>
      </c>
      <c r="C28" t="s">
        <v>19</v>
      </c>
      <c r="D28">
        <v>45</v>
      </c>
      <c r="E28">
        <v>148</v>
      </c>
      <c r="F28">
        <f>F29</f>
        <v>168</v>
      </c>
      <c r="G28">
        <f>E28+3</f>
        <v>151</v>
      </c>
      <c r="H28" t="s">
        <v>209</v>
      </c>
      <c r="I28">
        <v>8</v>
      </c>
      <c r="J28">
        <v>0</v>
      </c>
      <c r="K28">
        <v>1</v>
      </c>
      <c r="L28">
        <v>0</v>
      </c>
      <c r="N28" t="s">
        <v>21</v>
      </c>
      <c r="O28" t="s">
        <v>26</v>
      </c>
      <c r="Q28">
        <v>1</v>
      </c>
      <c r="R28" t="b">
        <v>1</v>
      </c>
      <c r="S28" t="s">
        <v>237</v>
      </c>
      <c r="T28">
        <v>0</v>
      </c>
      <c r="V28">
        <v>5</v>
      </c>
    </row>
    <row r="29" spans="1:22" x14ac:dyDescent="0.25">
      <c r="A29" t="s">
        <v>32</v>
      </c>
      <c r="B29">
        <v>3</v>
      </c>
      <c r="C29" t="s">
        <v>25</v>
      </c>
      <c r="D29">
        <f>D28-2</f>
        <v>43</v>
      </c>
      <c r="E29">
        <f>E28</f>
        <v>148</v>
      </c>
      <c r="F29">
        <f>D29+125</f>
        <v>168</v>
      </c>
      <c r="G29">
        <f>E29+125</f>
        <v>273</v>
      </c>
      <c r="I29">
        <v>0</v>
      </c>
      <c r="J29">
        <v>0</v>
      </c>
      <c r="K29">
        <v>0</v>
      </c>
      <c r="L29">
        <v>0</v>
      </c>
      <c r="N29" t="s">
        <v>21</v>
      </c>
      <c r="O29" t="s">
        <v>26</v>
      </c>
      <c r="Q29">
        <v>0</v>
      </c>
      <c r="R29" t="b">
        <v>0</v>
      </c>
      <c r="S29" t="s">
        <v>237</v>
      </c>
      <c r="T29">
        <v>0</v>
      </c>
    </row>
    <row r="30" spans="1:22" x14ac:dyDescent="0.25">
      <c r="A30" t="s">
        <v>38</v>
      </c>
      <c r="B30">
        <v>3</v>
      </c>
      <c r="C30" t="s">
        <v>19</v>
      </c>
      <c r="D30">
        <v>30</v>
      </c>
      <c r="E30">
        <v>80</v>
      </c>
      <c r="F30">
        <v>210</v>
      </c>
      <c r="G30">
        <f>E30+3</f>
        <v>83</v>
      </c>
      <c r="H30" t="s">
        <v>209</v>
      </c>
      <c r="I30">
        <v>8</v>
      </c>
      <c r="J30">
        <v>1</v>
      </c>
      <c r="K30">
        <v>0</v>
      </c>
      <c r="L30">
        <v>0</v>
      </c>
      <c r="N30" t="s">
        <v>21</v>
      </c>
      <c r="O30" t="s">
        <v>26</v>
      </c>
      <c r="Q30">
        <v>3</v>
      </c>
      <c r="R30" t="b">
        <v>0</v>
      </c>
      <c r="S30" t="s">
        <v>237</v>
      </c>
      <c r="T30">
        <v>0</v>
      </c>
    </row>
    <row r="31" spans="1:22" x14ac:dyDescent="0.25">
      <c r="A31" t="s">
        <v>211</v>
      </c>
      <c r="B31">
        <v>3</v>
      </c>
      <c r="C31" t="s">
        <v>19</v>
      </c>
      <c r="D31">
        <v>30</v>
      </c>
      <c r="E31">
        <f>G30+1</f>
        <v>84</v>
      </c>
      <c r="F31">
        <v>204</v>
      </c>
      <c r="G31">
        <f>E31+3</f>
        <v>87</v>
      </c>
      <c r="H31" t="s">
        <v>209</v>
      </c>
      <c r="I31">
        <v>8</v>
      </c>
      <c r="J31">
        <v>0</v>
      </c>
      <c r="K31">
        <v>1</v>
      </c>
      <c r="L31">
        <v>0</v>
      </c>
      <c r="N31" t="s">
        <v>21</v>
      </c>
      <c r="O31" t="s">
        <v>208</v>
      </c>
      <c r="Q31">
        <v>2</v>
      </c>
      <c r="R31" t="b">
        <v>1</v>
      </c>
      <c r="S31" t="s">
        <v>237</v>
      </c>
      <c r="T31">
        <v>0</v>
      </c>
    </row>
    <row r="32" spans="1:22" x14ac:dyDescent="0.25">
      <c r="A32" t="s">
        <v>65</v>
      </c>
      <c r="B32">
        <v>3</v>
      </c>
      <c r="C32" t="s">
        <v>25</v>
      </c>
      <c r="D32">
        <v>65</v>
      </c>
      <c r="E32">
        <f>G31+3</f>
        <v>90</v>
      </c>
      <c r="F32">
        <f>D32+70</f>
        <v>135</v>
      </c>
      <c r="G32">
        <f>E32+15</f>
        <v>105</v>
      </c>
      <c r="I32">
        <v>0</v>
      </c>
      <c r="J32">
        <v>0</v>
      </c>
      <c r="K32">
        <v>0</v>
      </c>
      <c r="L32">
        <v>0</v>
      </c>
      <c r="N32" t="s">
        <v>21</v>
      </c>
      <c r="O32" t="s">
        <v>26</v>
      </c>
      <c r="Q32">
        <v>0</v>
      </c>
      <c r="R32" t="b">
        <v>0</v>
      </c>
      <c r="S32" t="s">
        <v>237</v>
      </c>
      <c r="T32">
        <v>0</v>
      </c>
    </row>
    <row r="33" spans="1:20" x14ac:dyDescent="0.25">
      <c r="A33" t="s">
        <v>39</v>
      </c>
      <c r="B33">
        <v>3</v>
      </c>
      <c r="C33" t="s">
        <v>19</v>
      </c>
      <c r="D33">
        <f>D30</f>
        <v>30</v>
      </c>
      <c r="E33">
        <f>G32+5</f>
        <v>110</v>
      </c>
      <c r="F33">
        <f>F30</f>
        <v>210</v>
      </c>
      <c r="G33">
        <f>E33+3</f>
        <v>113</v>
      </c>
      <c r="H33" t="s">
        <v>209</v>
      </c>
      <c r="I33">
        <v>8</v>
      </c>
      <c r="J33">
        <v>1</v>
      </c>
      <c r="K33">
        <v>0</v>
      </c>
      <c r="L33">
        <v>0</v>
      </c>
      <c r="N33" t="s">
        <v>21</v>
      </c>
      <c r="O33" t="s">
        <v>26</v>
      </c>
      <c r="Q33">
        <v>3</v>
      </c>
      <c r="R33" t="b">
        <v>0</v>
      </c>
      <c r="S33" t="s">
        <v>237</v>
      </c>
      <c r="T33">
        <v>0</v>
      </c>
    </row>
    <row r="34" spans="1:20" x14ac:dyDescent="0.25">
      <c r="A34" t="s">
        <v>212</v>
      </c>
      <c r="B34">
        <v>3</v>
      </c>
      <c r="C34" t="s">
        <v>19</v>
      </c>
      <c r="D34">
        <f>D33</f>
        <v>30</v>
      </c>
      <c r="E34">
        <f>G33+1</f>
        <v>114</v>
      </c>
      <c r="F34">
        <v>204</v>
      </c>
      <c r="G34">
        <f>E34+3</f>
        <v>117</v>
      </c>
      <c r="H34" t="s">
        <v>209</v>
      </c>
      <c r="I34">
        <v>8</v>
      </c>
      <c r="J34">
        <v>0</v>
      </c>
      <c r="K34">
        <v>1</v>
      </c>
      <c r="L34">
        <v>0</v>
      </c>
      <c r="N34" t="s">
        <v>21</v>
      </c>
      <c r="O34" t="s">
        <v>208</v>
      </c>
      <c r="Q34">
        <v>2</v>
      </c>
      <c r="R34" t="b">
        <v>1</v>
      </c>
      <c r="S34" t="s">
        <v>237</v>
      </c>
      <c r="T34">
        <v>0</v>
      </c>
    </row>
    <row r="35" spans="1:20" x14ac:dyDescent="0.25">
      <c r="A35" t="s">
        <v>66</v>
      </c>
      <c r="B35">
        <v>3</v>
      </c>
      <c r="C35" t="s">
        <v>25</v>
      </c>
      <c r="D35">
        <f>D32</f>
        <v>65</v>
      </c>
      <c r="E35">
        <f>G34+5</f>
        <v>122</v>
      </c>
      <c r="F35">
        <f>F32</f>
        <v>135</v>
      </c>
      <c r="G35">
        <f>E35+(G32-E32)</f>
        <v>137</v>
      </c>
      <c r="I35">
        <v>0</v>
      </c>
      <c r="J35">
        <v>0</v>
      </c>
      <c r="K35">
        <v>0</v>
      </c>
      <c r="L35">
        <v>0</v>
      </c>
      <c r="N35" t="s">
        <v>21</v>
      </c>
      <c r="O35" t="s">
        <v>26</v>
      </c>
      <c r="Q35">
        <v>0</v>
      </c>
      <c r="R35" t="b">
        <v>0</v>
      </c>
      <c r="S35" t="s">
        <v>237</v>
      </c>
      <c r="T35">
        <v>0</v>
      </c>
    </row>
    <row r="36" spans="1:20" x14ac:dyDescent="0.25">
      <c r="A36" t="s">
        <v>867</v>
      </c>
      <c r="B36">
        <v>4</v>
      </c>
      <c r="C36" t="s">
        <v>27</v>
      </c>
      <c r="D36">
        <v>79</v>
      </c>
      <c r="E36">
        <v>192</v>
      </c>
      <c r="F36">
        <f>D36+111</f>
        <v>190</v>
      </c>
      <c r="G36">
        <f>G71+3</f>
        <v>278</v>
      </c>
      <c r="I36">
        <v>0</v>
      </c>
      <c r="J36">
        <v>1</v>
      </c>
      <c r="K36">
        <v>0</v>
      </c>
      <c r="L36">
        <v>0</v>
      </c>
      <c r="M36" t="s">
        <v>1741</v>
      </c>
      <c r="N36" t="s">
        <v>1741</v>
      </c>
      <c r="O36" t="s">
        <v>26</v>
      </c>
      <c r="Q36">
        <v>2</v>
      </c>
      <c r="R36" t="b">
        <v>0</v>
      </c>
      <c r="S36" t="s">
        <v>237</v>
      </c>
      <c r="T36">
        <v>0</v>
      </c>
    </row>
    <row r="37" spans="1:20" x14ac:dyDescent="0.25">
      <c r="A37" t="s">
        <v>868</v>
      </c>
      <c r="B37">
        <v>4</v>
      </c>
      <c r="C37" t="s">
        <v>19</v>
      </c>
      <c r="D37">
        <f>D36+1</f>
        <v>80</v>
      </c>
      <c r="E37">
        <f>E36+2</f>
        <v>194</v>
      </c>
      <c r="F37">
        <f>D37+74</f>
        <v>154</v>
      </c>
      <c r="G37">
        <f>E37+3</f>
        <v>197</v>
      </c>
      <c r="H37" t="s">
        <v>209</v>
      </c>
      <c r="I37">
        <v>8</v>
      </c>
      <c r="J37">
        <v>1</v>
      </c>
      <c r="K37">
        <v>0</v>
      </c>
      <c r="L37">
        <v>0</v>
      </c>
      <c r="N37" t="s">
        <v>1741</v>
      </c>
      <c r="O37" t="s">
        <v>26</v>
      </c>
      <c r="Q37">
        <v>3</v>
      </c>
      <c r="R37" t="b">
        <v>0</v>
      </c>
      <c r="S37" t="s">
        <v>237</v>
      </c>
      <c r="T37">
        <v>0</v>
      </c>
    </row>
    <row r="38" spans="1:20" x14ac:dyDescent="0.25">
      <c r="A38" t="s">
        <v>183</v>
      </c>
      <c r="B38">
        <v>4</v>
      </c>
      <c r="C38" t="s">
        <v>19</v>
      </c>
      <c r="D38">
        <f>D37</f>
        <v>80</v>
      </c>
      <c r="E38">
        <f>E37+12</f>
        <v>206</v>
      </c>
      <c r="F38">
        <f>D38+79</f>
        <v>159</v>
      </c>
      <c r="G38">
        <f>E38+3</f>
        <v>209</v>
      </c>
      <c r="H38" t="s">
        <v>209</v>
      </c>
      <c r="I38">
        <v>8</v>
      </c>
      <c r="J38">
        <v>0</v>
      </c>
      <c r="K38">
        <v>0</v>
      </c>
      <c r="L38">
        <v>0</v>
      </c>
      <c r="N38" t="s">
        <v>1741</v>
      </c>
      <c r="O38" t="s">
        <v>22</v>
      </c>
      <c r="Q38">
        <v>2</v>
      </c>
      <c r="R38" t="b">
        <v>0</v>
      </c>
      <c r="S38" t="s">
        <v>237</v>
      </c>
      <c r="T38">
        <v>0</v>
      </c>
    </row>
    <row r="39" spans="1:20" x14ac:dyDescent="0.25">
      <c r="A39" t="s">
        <v>53</v>
      </c>
      <c r="B39">
        <v>4</v>
      </c>
      <c r="C39" t="s">
        <v>26</v>
      </c>
      <c r="D39">
        <f>F38</f>
        <v>159</v>
      </c>
      <c r="E39">
        <f>E36</f>
        <v>192</v>
      </c>
      <c r="F39">
        <f>D39</f>
        <v>159</v>
      </c>
      <c r="G39">
        <f>G36</f>
        <v>278</v>
      </c>
      <c r="I39">
        <v>0</v>
      </c>
      <c r="J39">
        <v>0</v>
      </c>
      <c r="K39">
        <v>0</v>
      </c>
      <c r="L39">
        <v>0</v>
      </c>
      <c r="N39" t="s">
        <v>1741</v>
      </c>
      <c r="O39" t="s">
        <v>26</v>
      </c>
      <c r="Q39">
        <v>4</v>
      </c>
      <c r="R39" t="b">
        <v>0</v>
      </c>
      <c r="S39" t="s">
        <v>237</v>
      </c>
      <c r="T39">
        <v>0</v>
      </c>
    </row>
    <row r="40" spans="1:20" x14ac:dyDescent="0.25">
      <c r="A40" t="s">
        <v>40</v>
      </c>
      <c r="B40">
        <v>4</v>
      </c>
      <c r="C40" t="s">
        <v>19</v>
      </c>
      <c r="D40">
        <f>D39</f>
        <v>159</v>
      </c>
      <c r="E40">
        <f>E36+1</f>
        <v>193</v>
      </c>
      <c r="F40">
        <f>F36</f>
        <v>190</v>
      </c>
      <c r="G40">
        <f>E40+3</f>
        <v>196</v>
      </c>
      <c r="H40" t="s">
        <v>209</v>
      </c>
      <c r="I40">
        <v>8</v>
      </c>
      <c r="J40">
        <v>0</v>
      </c>
      <c r="K40">
        <v>0</v>
      </c>
      <c r="L40">
        <v>0</v>
      </c>
      <c r="N40" t="s">
        <v>1741</v>
      </c>
      <c r="O40" t="s">
        <v>28</v>
      </c>
      <c r="Q40">
        <v>2</v>
      </c>
      <c r="R40" t="b">
        <v>1</v>
      </c>
      <c r="S40" t="s">
        <v>237</v>
      </c>
      <c r="T40">
        <v>0</v>
      </c>
    </row>
    <row r="41" spans="1:20" x14ac:dyDescent="0.25">
      <c r="A41" s="2" t="s">
        <v>214</v>
      </c>
      <c r="B41">
        <v>4</v>
      </c>
      <c r="C41" s="2" t="s">
        <v>19</v>
      </c>
      <c r="D41" s="2">
        <f>D39</f>
        <v>159</v>
      </c>
      <c r="E41" s="2">
        <f>E38</f>
        <v>206</v>
      </c>
      <c r="F41" s="2">
        <f>D43</f>
        <v>175</v>
      </c>
      <c r="G41" s="2">
        <f>G38</f>
        <v>209</v>
      </c>
      <c r="H41" s="2" t="s">
        <v>209</v>
      </c>
      <c r="I41" s="2">
        <v>7</v>
      </c>
      <c r="J41" s="2">
        <v>0</v>
      </c>
      <c r="K41" s="2">
        <v>0</v>
      </c>
      <c r="L41" s="2">
        <v>0</v>
      </c>
      <c r="M41" s="2"/>
      <c r="N41" t="s">
        <v>1741</v>
      </c>
      <c r="O41" s="2" t="s">
        <v>28</v>
      </c>
      <c r="P41" s="3"/>
      <c r="Q41" s="2">
        <v>2</v>
      </c>
      <c r="R41" s="2" t="b">
        <v>1</v>
      </c>
      <c r="S41" t="s">
        <v>237</v>
      </c>
      <c r="T41" s="2">
        <v>0</v>
      </c>
    </row>
    <row r="42" spans="1:20" x14ac:dyDescent="0.25">
      <c r="A42" s="2" t="s">
        <v>213</v>
      </c>
      <c r="B42">
        <v>4</v>
      </c>
      <c r="C42" s="2" t="s">
        <v>19</v>
      </c>
      <c r="D42" s="2">
        <f>D43</f>
        <v>175</v>
      </c>
      <c r="E42" s="2">
        <f>E41</f>
        <v>206</v>
      </c>
      <c r="F42" s="2">
        <f>F36</f>
        <v>190</v>
      </c>
      <c r="G42" s="2">
        <f>G41</f>
        <v>209</v>
      </c>
      <c r="H42" s="2" t="s">
        <v>209</v>
      </c>
      <c r="I42" s="2">
        <v>7</v>
      </c>
      <c r="J42" s="2">
        <v>0</v>
      </c>
      <c r="K42" s="2">
        <v>0</v>
      </c>
      <c r="L42" s="2">
        <v>0</v>
      </c>
      <c r="M42" s="2"/>
      <c r="N42" t="s">
        <v>1741</v>
      </c>
      <c r="O42" s="2" t="s">
        <v>28</v>
      </c>
      <c r="P42" s="3"/>
      <c r="Q42" s="2">
        <v>2</v>
      </c>
      <c r="R42" s="2" t="b">
        <v>1</v>
      </c>
      <c r="S42" t="s">
        <v>237</v>
      </c>
      <c r="T42" s="2">
        <v>0</v>
      </c>
    </row>
    <row r="43" spans="1:20" x14ac:dyDescent="0.25">
      <c r="A43" t="s">
        <v>54</v>
      </c>
      <c r="B43">
        <v>4</v>
      </c>
      <c r="C43" t="s">
        <v>26</v>
      </c>
      <c r="D43">
        <f>D39+16</f>
        <v>175</v>
      </c>
      <c r="E43">
        <f>E41</f>
        <v>206</v>
      </c>
      <c r="F43">
        <f>D43</f>
        <v>175</v>
      </c>
      <c r="G43">
        <f>G39</f>
        <v>278</v>
      </c>
      <c r="I43">
        <v>0</v>
      </c>
      <c r="J43">
        <v>0</v>
      </c>
      <c r="K43">
        <v>0</v>
      </c>
      <c r="L43">
        <v>0</v>
      </c>
      <c r="N43" t="s">
        <v>1741</v>
      </c>
      <c r="O43" t="s">
        <v>26</v>
      </c>
      <c r="Q43">
        <v>4</v>
      </c>
      <c r="R43" t="b">
        <v>0</v>
      </c>
      <c r="S43" t="s">
        <v>237</v>
      </c>
      <c r="T43">
        <v>0</v>
      </c>
    </row>
    <row r="44" spans="1:20" x14ac:dyDescent="0.25">
      <c r="A44" t="s">
        <v>64</v>
      </c>
      <c r="B44">
        <v>4</v>
      </c>
      <c r="C44" t="s">
        <v>26</v>
      </c>
      <c r="D44">
        <v>100</v>
      </c>
      <c r="E44">
        <f>E37+18</f>
        <v>212</v>
      </c>
      <c r="F44">
        <f>F40</f>
        <v>190</v>
      </c>
      <c r="G44">
        <f>E44</f>
        <v>212</v>
      </c>
      <c r="I44">
        <v>0</v>
      </c>
      <c r="J44">
        <v>0</v>
      </c>
      <c r="K44">
        <v>0</v>
      </c>
      <c r="L44">
        <v>0</v>
      </c>
      <c r="N44" t="s">
        <v>1741</v>
      </c>
      <c r="O44" t="s">
        <v>26</v>
      </c>
      <c r="Q44">
        <v>4</v>
      </c>
      <c r="R44" t="b">
        <v>0</v>
      </c>
      <c r="S44" t="s">
        <v>237</v>
      </c>
      <c r="T44">
        <v>0</v>
      </c>
    </row>
    <row r="45" spans="1:20" x14ac:dyDescent="0.25">
      <c r="A45" t="s">
        <v>849</v>
      </c>
      <c r="B45">
        <v>4</v>
      </c>
      <c r="C45" t="s">
        <v>19</v>
      </c>
      <c r="D45">
        <f>$D$37</f>
        <v>80</v>
      </c>
      <c r="E45">
        <f>E44+2</f>
        <v>214</v>
      </c>
      <c r="F45">
        <f>D45+74</f>
        <v>154</v>
      </c>
      <c r="G45">
        <f>E45+3</f>
        <v>217</v>
      </c>
      <c r="H45" t="s">
        <v>209</v>
      </c>
      <c r="I45">
        <v>8</v>
      </c>
      <c r="J45">
        <v>0</v>
      </c>
      <c r="K45">
        <v>0</v>
      </c>
      <c r="L45">
        <v>0</v>
      </c>
      <c r="N45" t="s">
        <v>1741</v>
      </c>
      <c r="O45" t="s">
        <v>26</v>
      </c>
      <c r="P45" t="s">
        <v>241</v>
      </c>
      <c r="Q45">
        <v>3</v>
      </c>
      <c r="R45" t="b">
        <v>1</v>
      </c>
      <c r="S45" t="s">
        <v>237</v>
      </c>
      <c r="T45">
        <v>0</v>
      </c>
    </row>
    <row r="46" spans="1:20" x14ac:dyDescent="0.25">
      <c r="A46" t="s">
        <v>851</v>
      </c>
      <c r="B46">
        <v>4</v>
      </c>
      <c r="C46" t="s">
        <v>19</v>
      </c>
      <c r="D46">
        <f>F45-1</f>
        <v>153</v>
      </c>
      <c r="E46">
        <f>E47</f>
        <v>214</v>
      </c>
      <c r="F46">
        <f>D46+4</f>
        <v>157</v>
      </c>
      <c r="G46">
        <f>E46+6</f>
        <v>220</v>
      </c>
      <c r="H46" t="s">
        <v>20</v>
      </c>
      <c r="I46">
        <v>15</v>
      </c>
      <c r="J46">
        <v>1</v>
      </c>
      <c r="K46">
        <v>0</v>
      </c>
      <c r="L46">
        <v>0</v>
      </c>
      <c r="N46" t="s">
        <v>1741</v>
      </c>
      <c r="O46" t="s">
        <v>26</v>
      </c>
      <c r="Q46">
        <v>2</v>
      </c>
      <c r="R46" t="b">
        <v>0</v>
      </c>
      <c r="S46" t="s">
        <v>237</v>
      </c>
      <c r="T46">
        <v>0</v>
      </c>
    </row>
    <row r="47" spans="1:20" x14ac:dyDescent="0.25">
      <c r="A47" t="s">
        <v>850</v>
      </c>
      <c r="B47">
        <v>-999</v>
      </c>
      <c r="C47" t="s">
        <v>19</v>
      </c>
      <c r="D47">
        <f>F46+2</f>
        <v>159</v>
      </c>
      <c r="E47">
        <f>E45</f>
        <v>214</v>
      </c>
      <c r="F47">
        <f>$F36</f>
        <v>190</v>
      </c>
      <c r="G47">
        <f>G45</f>
        <v>217</v>
      </c>
      <c r="H47" t="s">
        <v>209</v>
      </c>
      <c r="I47">
        <v>8</v>
      </c>
      <c r="J47">
        <v>0</v>
      </c>
      <c r="K47">
        <v>0</v>
      </c>
      <c r="L47">
        <v>0</v>
      </c>
      <c r="N47" t="s">
        <v>1741</v>
      </c>
      <c r="O47" t="s">
        <v>28</v>
      </c>
      <c r="P47" t="s">
        <v>41</v>
      </c>
      <c r="Q47">
        <v>3</v>
      </c>
      <c r="R47" t="b">
        <v>1</v>
      </c>
      <c r="S47" t="s">
        <v>237</v>
      </c>
      <c r="T47">
        <v>0</v>
      </c>
    </row>
    <row r="48" spans="1:20" x14ac:dyDescent="0.25">
      <c r="A48" t="str">
        <f>_xlfn.CONCAT("policy_urban_text",MID(A47,LEN("policy_urban_text")+1,1),"_middle")</f>
        <v>policy_urban_text1_middle</v>
      </c>
      <c r="B48">
        <v>4</v>
      </c>
      <c r="C48" t="s">
        <v>19</v>
      </c>
      <c r="D48">
        <f>$D41</f>
        <v>159</v>
      </c>
      <c r="E48">
        <f>E46</f>
        <v>214</v>
      </c>
      <c r="F48">
        <f>$F41</f>
        <v>175</v>
      </c>
      <c r="G48">
        <f>G45</f>
        <v>217</v>
      </c>
      <c r="H48" t="s">
        <v>209</v>
      </c>
      <c r="I48">
        <v>8</v>
      </c>
      <c r="J48">
        <v>0</v>
      </c>
      <c r="K48">
        <v>0</v>
      </c>
      <c r="L48">
        <v>0</v>
      </c>
      <c r="N48" t="s">
        <v>1741</v>
      </c>
      <c r="O48" t="s">
        <v>28</v>
      </c>
      <c r="P48" s="5"/>
      <c r="Q48">
        <v>3</v>
      </c>
      <c r="R48" t="b">
        <v>1</v>
      </c>
      <c r="S48" t="s">
        <v>237</v>
      </c>
      <c r="T48">
        <v>0</v>
      </c>
    </row>
    <row r="49" spans="1:20" x14ac:dyDescent="0.25">
      <c r="A49" t="str">
        <f>_xlfn.CONCAT("policy_urban_text",MID(A48,LEN("policy_urban_text")+1,1),"_upper")</f>
        <v>policy_urban_text1_upper</v>
      </c>
      <c r="B49">
        <v>4</v>
      </c>
      <c r="C49" t="s">
        <v>19</v>
      </c>
      <c r="D49">
        <f>$D42</f>
        <v>175</v>
      </c>
      <c r="E49">
        <f>E48</f>
        <v>214</v>
      </c>
      <c r="F49">
        <f>$F42</f>
        <v>190</v>
      </c>
      <c r="G49">
        <f>G48</f>
        <v>217</v>
      </c>
      <c r="H49" t="s">
        <v>209</v>
      </c>
      <c r="I49">
        <v>8</v>
      </c>
      <c r="J49">
        <v>0</v>
      </c>
      <c r="K49">
        <v>0</v>
      </c>
      <c r="L49">
        <v>0</v>
      </c>
      <c r="N49" t="s">
        <v>1741</v>
      </c>
      <c r="O49" t="s">
        <v>28</v>
      </c>
      <c r="P49" s="5"/>
      <c r="Q49">
        <v>3</v>
      </c>
      <c r="R49" t="b">
        <v>1</v>
      </c>
      <c r="S49" t="s">
        <v>237</v>
      </c>
      <c r="T49">
        <v>0</v>
      </c>
    </row>
    <row r="50" spans="1:20" x14ac:dyDescent="0.25">
      <c r="A50" t="s">
        <v>852</v>
      </c>
      <c r="B50">
        <v>4</v>
      </c>
      <c r="C50" t="s">
        <v>19</v>
      </c>
      <c r="D50">
        <f>$D37</f>
        <v>80</v>
      </c>
      <c r="E50">
        <f>E46+11</f>
        <v>225</v>
      </c>
      <c r="F50">
        <f>F45</f>
        <v>154</v>
      </c>
      <c r="G50">
        <f>E50+3</f>
        <v>228</v>
      </c>
      <c r="H50" t="s">
        <v>209</v>
      </c>
      <c r="I50">
        <v>8</v>
      </c>
      <c r="J50">
        <v>0</v>
      </c>
      <c r="K50">
        <v>0</v>
      </c>
      <c r="L50">
        <v>0</v>
      </c>
      <c r="N50" t="s">
        <v>1741</v>
      </c>
      <c r="O50" t="s">
        <v>26</v>
      </c>
      <c r="P50" t="s">
        <v>242</v>
      </c>
      <c r="Q50">
        <v>3</v>
      </c>
      <c r="R50" t="b">
        <v>1</v>
      </c>
      <c r="S50" t="s">
        <v>237</v>
      </c>
      <c r="T50">
        <v>0</v>
      </c>
    </row>
    <row r="51" spans="1:20" x14ac:dyDescent="0.25">
      <c r="A51" t="s">
        <v>854</v>
      </c>
      <c r="B51">
        <v>4</v>
      </c>
      <c r="C51" t="s">
        <v>19</v>
      </c>
      <c r="D51">
        <f>D46</f>
        <v>153</v>
      </c>
      <c r="E51">
        <f>E52</f>
        <v>225</v>
      </c>
      <c r="F51">
        <f>D51+4</f>
        <v>157</v>
      </c>
      <c r="G51">
        <f>E51+6</f>
        <v>231</v>
      </c>
      <c r="H51" t="s">
        <v>20</v>
      </c>
      <c r="I51">
        <v>15</v>
      </c>
      <c r="J51">
        <v>1</v>
      </c>
      <c r="K51">
        <v>0</v>
      </c>
      <c r="L51">
        <v>0</v>
      </c>
      <c r="N51" t="s">
        <v>1741</v>
      </c>
      <c r="O51" t="s">
        <v>26</v>
      </c>
      <c r="Q51">
        <v>2</v>
      </c>
      <c r="R51" t="b">
        <v>0</v>
      </c>
      <c r="S51" t="s">
        <v>237</v>
      </c>
      <c r="T51">
        <v>0</v>
      </c>
    </row>
    <row r="52" spans="1:20" x14ac:dyDescent="0.25">
      <c r="A52" t="s">
        <v>853</v>
      </c>
      <c r="B52">
        <v>-999</v>
      </c>
      <c r="C52" t="s">
        <v>19</v>
      </c>
      <c r="D52">
        <f>F51+2</f>
        <v>159</v>
      </c>
      <c r="E52">
        <f>E50</f>
        <v>225</v>
      </c>
      <c r="F52">
        <f>$F$36</f>
        <v>190</v>
      </c>
      <c r="G52">
        <f>G50</f>
        <v>228</v>
      </c>
      <c r="H52" t="s">
        <v>209</v>
      </c>
      <c r="I52">
        <v>8</v>
      </c>
      <c r="J52">
        <v>0</v>
      </c>
      <c r="K52">
        <v>0</v>
      </c>
      <c r="L52">
        <v>0</v>
      </c>
      <c r="N52" t="s">
        <v>1741</v>
      </c>
      <c r="O52" t="s">
        <v>28</v>
      </c>
      <c r="P52" t="s">
        <v>42</v>
      </c>
      <c r="Q52">
        <v>3</v>
      </c>
      <c r="R52" t="b">
        <v>1</v>
      </c>
      <c r="S52" t="s">
        <v>237</v>
      </c>
      <c r="T52">
        <v>0</v>
      </c>
    </row>
    <row r="53" spans="1:20" x14ac:dyDescent="0.25">
      <c r="A53" t="str">
        <f>_xlfn.CONCAT("policy_urban_text",MID(A52,LEN("policy_urban_text")+1,1),"_middle")</f>
        <v>policy_urban_text2_middle</v>
      </c>
      <c r="B53">
        <v>4</v>
      </c>
      <c r="C53" t="s">
        <v>19</v>
      </c>
      <c r="D53">
        <f>$D$41</f>
        <v>159</v>
      </c>
      <c r="E53">
        <f>E52</f>
        <v>225</v>
      </c>
      <c r="F53">
        <f>$F$41</f>
        <v>175</v>
      </c>
      <c r="G53">
        <f>G52</f>
        <v>228</v>
      </c>
      <c r="H53" t="s">
        <v>209</v>
      </c>
      <c r="I53">
        <v>8</v>
      </c>
      <c r="J53">
        <v>0</v>
      </c>
      <c r="K53">
        <v>0</v>
      </c>
      <c r="L53">
        <v>0</v>
      </c>
      <c r="N53" t="s">
        <v>1741</v>
      </c>
      <c r="O53" t="s">
        <v>28</v>
      </c>
      <c r="P53" s="5"/>
      <c r="Q53">
        <v>3</v>
      </c>
      <c r="R53" t="b">
        <v>1</v>
      </c>
      <c r="S53" t="s">
        <v>237</v>
      </c>
      <c r="T53">
        <v>0</v>
      </c>
    </row>
    <row r="54" spans="1:20" x14ac:dyDescent="0.25">
      <c r="A54" t="str">
        <f>_xlfn.CONCAT("policy_urban_text",MID(A53,LEN("policy_urban_text")+1,1),"_upper")</f>
        <v>policy_urban_text2_upper</v>
      </c>
      <c r="B54">
        <v>4</v>
      </c>
      <c r="C54" t="s">
        <v>19</v>
      </c>
      <c r="D54">
        <f>$D$42</f>
        <v>175</v>
      </c>
      <c r="E54">
        <f>E53</f>
        <v>225</v>
      </c>
      <c r="F54">
        <f>$F$42</f>
        <v>190</v>
      </c>
      <c r="G54">
        <f>G53</f>
        <v>228</v>
      </c>
      <c r="H54" t="s">
        <v>209</v>
      </c>
      <c r="I54">
        <v>8</v>
      </c>
      <c r="J54">
        <v>0</v>
      </c>
      <c r="K54">
        <v>0</v>
      </c>
      <c r="L54">
        <v>0</v>
      </c>
      <c r="N54" t="s">
        <v>1741</v>
      </c>
      <c r="O54" t="s">
        <v>28</v>
      </c>
      <c r="P54" s="5"/>
      <c r="Q54">
        <v>3</v>
      </c>
      <c r="R54" t="b">
        <v>1</v>
      </c>
      <c r="S54" t="s">
        <v>237</v>
      </c>
      <c r="T54">
        <v>0</v>
      </c>
    </row>
    <row r="55" spans="1:20" x14ac:dyDescent="0.25">
      <c r="A55" t="s">
        <v>855</v>
      </c>
      <c r="B55">
        <v>4</v>
      </c>
      <c r="C55" t="s">
        <v>19</v>
      </c>
      <c r="D55">
        <f>$D$37</f>
        <v>80</v>
      </c>
      <c r="E55">
        <f>E51+11</f>
        <v>236</v>
      </c>
      <c r="F55">
        <f>F50</f>
        <v>154</v>
      </c>
      <c r="G55">
        <f>E55+3</f>
        <v>239</v>
      </c>
      <c r="H55" t="s">
        <v>209</v>
      </c>
      <c r="I55">
        <v>8</v>
      </c>
      <c r="J55">
        <v>0</v>
      </c>
      <c r="K55">
        <v>0</v>
      </c>
      <c r="L55">
        <v>0</v>
      </c>
      <c r="N55" t="s">
        <v>1741</v>
      </c>
      <c r="O55" t="s">
        <v>26</v>
      </c>
      <c r="P55" t="s">
        <v>243</v>
      </c>
      <c r="Q55">
        <v>3</v>
      </c>
      <c r="R55" t="b">
        <v>1</v>
      </c>
      <c r="S55" t="s">
        <v>237</v>
      </c>
      <c r="T55">
        <v>0</v>
      </c>
    </row>
    <row r="56" spans="1:20" x14ac:dyDescent="0.25">
      <c r="A56" t="s">
        <v>857</v>
      </c>
      <c r="B56">
        <v>4</v>
      </c>
      <c r="C56" t="s">
        <v>19</v>
      </c>
      <c r="D56">
        <f>D51</f>
        <v>153</v>
      </c>
      <c r="E56">
        <f>E57</f>
        <v>236</v>
      </c>
      <c r="F56">
        <f>D56+4</f>
        <v>157</v>
      </c>
      <c r="G56">
        <f>E56+6</f>
        <v>242</v>
      </c>
      <c r="H56" t="s">
        <v>20</v>
      </c>
      <c r="I56">
        <v>15</v>
      </c>
      <c r="J56">
        <v>1</v>
      </c>
      <c r="K56">
        <v>0</v>
      </c>
      <c r="L56">
        <v>0</v>
      </c>
      <c r="N56" t="s">
        <v>1741</v>
      </c>
      <c r="O56" t="s">
        <v>26</v>
      </c>
      <c r="Q56">
        <v>2</v>
      </c>
      <c r="R56" t="b">
        <v>0</v>
      </c>
      <c r="S56" t="s">
        <v>237</v>
      </c>
      <c r="T56">
        <v>0</v>
      </c>
    </row>
    <row r="57" spans="1:20" x14ac:dyDescent="0.25">
      <c r="A57" t="s">
        <v>856</v>
      </c>
      <c r="B57">
        <v>-999</v>
      </c>
      <c r="C57" t="s">
        <v>19</v>
      </c>
      <c r="D57">
        <f>F56+2</f>
        <v>159</v>
      </c>
      <c r="E57">
        <f>E55</f>
        <v>236</v>
      </c>
      <c r="F57">
        <f>$F$36</f>
        <v>190</v>
      </c>
      <c r="G57">
        <f>G55</f>
        <v>239</v>
      </c>
      <c r="H57" t="s">
        <v>209</v>
      </c>
      <c r="I57">
        <v>8</v>
      </c>
      <c r="J57">
        <v>0</v>
      </c>
      <c r="K57">
        <v>0</v>
      </c>
      <c r="L57">
        <v>0</v>
      </c>
      <c r="N57" t="s">
        <v>1741</v>
      </c>
      <c r="O57" t="s">
        <v>28</v>
      </c>
      <c r="P57" t="s">
        <v>43</v>
      </c>
      <c r="Q57">
        <v>3</v>
      </c>
      <c r="R57" t="b">
        <v>1</v>
      </c>
      <c r="S57" t="s">
        <v>237</v>
      </c>
      <c r="T57">
        <v>0</v>
      </c>
    </row>
    <row r="58" spans="1:20" x14ac:dyDescent="0.25">
      <c r="A58" t="str">
        <f>_xlfn.CONCAT("policy_urban_text",MID(A57,LEN("policy_urban_text")+1,1),"_middle")</f>
        <v>policy_urban_text3_middle</v>
      </c>
      <c r="B58">
        <v>4</v>
      </c>
      <c r="C58" t="s">
        <v>19</v>
      </c>
      <c r="D58">
        <f>$D$41</f>
        <v>159</v>
      </c>
      <c r="E58">
        <f>E57</f>
        <v>236</v>
      </c>
      <c r="F58">
        <f>$F$41</f>
        <v>175</v>
      </c>
      <c r="G58">
        <f>G57</f>
        <v>239</v>
      </c>
      <c r="H58" t="s">
        <v>209</v>
      </c>
      <c r="I58">
        <v>8</v>
      </c>
      <c r="J58">
        <v>0</v>
      </c>
      <c r="K58">
        <v>0</v>
      </c>
      <c r="L58">
        <v>0</v>
      </c>
      <c r="N58" t="s">
        <v>1741</v>
      </c>
      <c r="O58" t="s">
        <v>28</v>
      </c>
      <c r="P58" s="5"/>
      <c r="Q58">
        <v>3</v>
      </c>
      <c r="R58" t="b">
        <v>1</v>
      </c>
      <c r="S58" t="s">
        <v>237</v>
      </c>
      <c r="T58">
        <v>0</v>
      </c>
    </row>
    <row r="59" spans="1:20" x14ac:dyDescent="0.25">
      <c r="A59" t="str">
        <f>_xlfn.CONCAT("policy_urban_text",MID(A58,LEN("policy_urban_text")+1,1),"_upper")</f>
        <v>policy_urban_text3_upper</v>
      </c>
      <c r="B59">
        <v>4</v>
      </c>
      <c r="C59" t="s">
        <v>19</v>
      </c>
      <c r="D59">
        <f>$D$42</f>
        <v>175</v>
      </c>
      <c r="E59">
        <f>E58</f>
        <v>236</v>
      </c>
      <c r="F59">
        <f>$F$42</f>
        <v>190</v>
      </c>
      <c r="G59">
        <f>G58</f>
        <v>239</v>
      </c>
      <c r="H59" t="s">
        <v>209</v>
      </c>
      <c r="I59">
        <v>8</v>
      </c>
      <c r="J59">
        <v>0</v>
      </c>
      <c r="K59">
        <v>0</v>
      </c>
      <c r="L59">
        <v>0</v>
      </c>
      <c r="N59" t="s">
        <v>1741</v>
      </c>
      <c r="O59" t="s">
        <v>28</v>
      </c>
      <c r="P59" s="5"/>
      <c r="Q59">
        <v>3</v>
      </c>
      <c r="R59" t="b">
        <v>1</v>
      </c>
      <c r="S59" t="s">
        <v>237</v>
      </c>
      <c r="T59">
        <v>0</v>
      </c>
    </row>
    <row r="60" spans="1:20" x14ac:dyDescent="0.25">
      <c r="A60" t="s">
        <v>858</v>
      </c>
      <c r="B60">
        <v>4</v>
      </c>
      <c r="C60" t="s">
        <v>19</v>
      </c>
      <c r="D60">
        <f>$D$37</f>
        <v>80</v>
      </c>
      <c r="E60">
        <f>E56+11</f>
        <v>247</v>
      </c>
      <c r="F60">
        <f>F55</f>
        <v>154</v>
      </c>
      <c r="G60">
        <f>E60+3</f>
        <v>250</v>
      </c>
      <c r="H60" t="s">
        <v>209</v>
      </c>
      <c r="I60">
        <v>8</v>
      </c>
      <c r="J60">
        <v>0</v>
      </c>
      <c r="K60">
        <v>0</v>
      </c>
      <c r="L60">
        <v>0</v>
      </c>
      <c r="N60" t="s">
        <v>1741</v>
      </c>
      <c r="O60" t="s">
        <v>26</v>
      </c>
      <c r="P60" t="s">
        <v>244</v>
      </c>
      <c r="Q60">
        <v>3</v>
      </c>
      <c r="R60" t="b">
        <v>1</v>
      </c>
      <c r="S60" t="s">
        <v>237</v>
      </c>
      <c r="T60">
        <v>0</v>
      </c>
    </row>
    <row r="61" spans="1:20" x14ac:dyDescent="0.25">
      <c r="A61" t="s">
        <v>860</v>
      </c>
      <c r="B61">
        <v>4</v>
      </c>
      <c r="C61" t="s">
        <v>19</v>
      </c>
      <c r="D61">
        <f>D56</f>
        <v>153</v>
      </c>
      <c r="E61">
        <f>E62</f>
        <v>247</v>
      </c>
      <c r="F61">
        <f>D61+4</f>
        <v>157</v>
      </c>
      <c r="G61">
        <f>E61+6</f>
        <v>253</v>
      </c>
      <c r="H61" t="s">
        <v>20</v>
      </c>
      <c r="I61">
        <v>15</v>
      </c>
      <c r="J61">
        <v>1</v>
      </c>
      <c r="K61">
        <v>0</v>
      </c>
      <c r="L61">
        <v>0</v>
      </c>
      <c r="N61" t="s">
        <v>1741</v>
      </c>
      <c r="O61" t="s">
        <v>26</v>
      </c>
      <c r="Q61">
        <v>2</v>
      </c>
      <c r="R61" t="b">
        <v>0</v>
      </c>
      <c r="S61" t="s">
        <v>237</v>
      </c>
      <c r="T61">
        <v>0</v>
      </c>
    </row>
    <row r="62" spans="1:20" x14ac:dyDescent="0.25">
      <c r="A62" t="s">
        <v>859</v>
      </c>
      <c r="B62">
        <v>-999</v>
      </c>
      <c r="C62" t="s">
        <v>19</v>
      </c>
      <c r="D62">
        <f>F61+2</f>
        <v>159</v>
      </c>
      <c r="E62">
        <f>E60</f>
        <v>247</v>
      </c>
      <c r="F62">
        <f>$F$36</f>
        <v>190</v>
      </c>
      <c r="G62">
        <f>G60</f>
        <v>250</v>
      </c>
      <c r="H62" t="s">
        <v>209</v>
      </c>
      <c r="I62">
        <v>8</v>
      </c>
      <c r="J62">
        <v>0</v>
      </c>
      <c r="K62">
        <v>0</v>
      </c>
      <c r="L62">
        <v>0</v>
      </c>
      <c r="N62" t="s">
        <v>1741</v>
      </c>
      <c r="O62" t="s">
        <v>28</v>
      </c>
      <c r="P62" t="s">
        <v>44</v>
      </c>
      <c r="Q62">
        <v>3</v>
      </c>
      <c r="R62" t="b">
        <v>1</v>
      </c>
      <c r="S62" t="s">
        <v>237</v>
      </c>
      <c r="T62">
        <v>0</v>
      </c>
    </row>
    <row r="63" spans="1:20" x14ac:dyDescent="0.25">
      <c r="A63" t="str">
        <f>_xlfn.CONCAT("policy_urban_text",MID(A62,LEN("policy_urban_text")+1,1),"_middle")</f>
        <v>policy_urban_text4_middle</v>
      </c>
      <c r="B63">
        <v>4</v>
      </c>
      <c r="C63" t="s">
        <v>19</v>
      </c>
      <c r="D63">
        <f>$D$41</f>
        <v>159</v>
      </c>
      <c r="E63">
        <f>E62</f>
        <v>247</v>
      </c>
      <c r="F63">
        <f>$F$41</f>
        <v>175</v>
      </c>
      <c r="G63">
        <f>G62</f>
        <v>250</v>
      </c>
      <c r="H63" t="s">
        <v>209</v>
      </c>
      <c r="I63">
        <v>8</v>
      </c>
      <c r="J63">
        <v>0</v>
      </c>
      <c r="K63">
        <v>0</v>
      </c>
      <c r="L63">
        <v>0</v>
      </c>
      <c r="N63" t="s">
        <v>1741</v>
      </c>
      <c r="O63" t="s">
        <v>28</v>
      </c>
      <c r="P63" s="5"/>
      <c r="Q63">
        <v>3</v>
      </c>
      <c r="R63" t="b">
        <v>1</v>
      </c>
      <c r="S63" t="s">
        <v>237</v>
      </c>
      <c r="T63">
        <v>0</v>
      </c>
    </row>
    <row r="64" spans="1:20" x14ac:dyDescent="0.25">
      <c r="A64" t="str">
        <f>_xlfn.CONCAT("policy_urban_text",MID(A63,LEN("policy_urban_text")+1,1),"_upper")</f>
        <v>policy_urban_text4_upper</v>
      </c>
      <c r="B64">
        <v>4</v>
      </c>
      <c r="C64" t="s">
        <v>19</v>
      </c>
      <c r="D64">
        <f>$D$42</f>
        <v>175</v>
      </c>
      <c r="E64">
        <f>E63</f>
        <v>247</v>
      </c>
      <c r="F64">
        <f>$F$42</f>
        <v>190</v>
      </c>
      <c r="G64">
        <f>G63</f>
        <v>250</v>
      </c>
      <c r="H64" t="s">
        <v>209</v>
      </c>
      <c r="I64">
        <v>8</v>
      </c>
      <c r="J64">
        <v>0</v>
      </c>
      <c r="K64">
        <v>0</v>
      </c>
      <c r="L64">
        <v>0</v>
      </c>
      <c r="N64" t="s">
        <v>1741</v>
      </c>
      <c r="O64" t="s">
        <v>28</v>
      </c>
      <c r="P64" s="5"/>
      <c r="Q64">
        <v>3</v>
      </c>
      <c r="R64" t="b">
        <v>1</v>
      </c>
      <c r="S64" t="s">
        <v>237</v>
      </c>
      <c r="T64">
        <v>0</v>
      </c>
    </row>
    <row r="65" spans="1:20" x14ac:dyDescent="0.25">
      <c r="A65" t="s">
        <v>861</v>
      </c>
      <c r="B65">
        <v>4</v>
      </c>
      <c r="C65" t="s">
        <v>19</v>
      </c>
      <c r="D65">
        <f>$D$37</f>
        <v>80</v>
      </c>
      <c r="E65">
        <f>E60+11</f>
        <v>258</v>
      </c>
      <c r="F65">
        <f>F60</f>
        <v>154</v>
      </c>
      <c r="G65">
        <f>E65+3</f>
        <v>261</v>
      </c>
      <c r="H65" t="s">
        <v>209</v>
      </c>
      <c r="I65">
        <v>8</v>
      </c>
      <c r="J65">
        <v>0</v>
      </c>
      <c r="K65">
        <v>0</v>
      </c>
      <c r="L65">
        <v>0</v>
      </c>
      <c r="N65" t="s">
        <v>1741</v>
      </c>
      <c r="O65" t="s">
        <v>26</v>
      </c>
      <c r="P65" t="s">
        <v>226</v>
      </c>
      <c r="Q65">
        <v>3</v>
      </c>
      <c r="R65" t="b">
        <v>1</v>
      </c>
      <c r="S65" t="s">
        <v>237</v>
      </c>
      <c r="T65">
        <v>0</v>
      </c>
    </row>
    <row r="66" spans="1:20" x14ac:dyDescent="0.25">
      <c r="A66" t="s">
        <v>863</v>
      </c>
      <c r="B66">
        <v>4</v>
      </c>
      <c r="C66" t="s">
        <v>19</v>
      </c>
      <c r="D66">
        <f>D61</f>
        <v>153</v>
      </c>
      <c r="E66">
        <f>E67</f>
        <v>258</v>
      </c>
      <c r="F66">
        <f>D66+4</f>
        <v>157</v>
      </c>
      <c r="G66">
        <f>E66+6</f>
        <v>264</v>
      </c>
      <c r="H66" t="s">
        <v>20</v>
      </c>
      <c r="I66">
        <v>15</v>
      </c>
      <c r="J66">
        <v>1</v>
      </c>
      <c r="K66">
        <v>0</v>
      </c>
      <c r="L66">
        <v>0</v>
      </c>
      <c r="N66" t="s">
        <v>1741</v>
      </c>
      <c r="O66" t="s">
        <v>26</v>
      </c>
      <c r="Q66">
        <v>2</v>
      </c>
      <c r="R66" t="b">
        <v>0</v>
      </c>
      <c r="S66" t="s">
        <v>237</v>
      </c>
      <c r="T66">
        <v>0</v>
      </c>
    </row>
    <row r="67" spans="1:20" x14ac:dyDescent="0.25">
      <c r="A67" t="s">
        <v>862</v>
      </c>
      <c r="B67">
        <v>-999</v>
      </c>
      <c r="C67" t="s">
        <v>19</v>
      </c>
      <c r="D67">
        <f>F66+2</f>
        <v>159</v>
      </c>
      <c r="E67">
        <f>E65</f>
        <v>258</v>
      </c>
      <c r="F67">
        <f>$F$36</f>
        <v>190</v>
      </c>
      <c r="G67">
        <f>G65</f>
        <v>261</v>
      </c>
      <c r="H67" t="s">
        <v>209</v>
      </c>
      <c r="I67">
        <v>8</v>
      </c>
      <c r="J67">
        <v>0</v>
      </c>
      <c r="K67">
        <v>0</v>
      </c>
      <c r="L67">
        <v>0</v>
      </c>
      <c r="N67" t="s">
        <v>1741</v>
      </c>
      <c r="O67" t="s">
        <v>28</v>
      </c>
      <c r="P67" t="s">
        <v>215</v>
      </c>
      <c r="Q67">
        <v>3</v>
      </c>
      <c r="R67" t="b">
        <v>1</v>
      </c>
      <c r="S67" t="s">
        <v>237</v>
      </c>
      <c r="T67">
        <v>0</v>
      </c>
    </row>
    <row r="68" spans="1:20" x14ac:dyDescent="0.25">
      <c r="A68" t="str">
        <f>_xlfn.CONCAT("policy_urban_text",MID(A67,LEN("policy_urban_text")+1,1),"_middle")</f>
        <v>policy_urban_text5_middle</v>
      </c>
      <c r="B68">
        <v>4</v>
      </c>
      <c r="C68" t="s">
        <v>19</v>
      </c>
      <c r="D68">
        <f>$D$41</f>
        <v>159</v>
      </c>
      <c r="E68">
        <f>E67</f>
        <v>258</v>
      </c>
      <c r="F68">
        <f>$F$41</f>
        <v>175</v>
      </c>
      <c r="G68">
        <f>G67</f>
        <v>261</v>
      </c>
      <c r="H68" t="s">
        <v>209</v>
      </c>
      <c r="I68">
        <v>8</v>
      </c>
      <c r="J68">
        <v>0</v>
      </c>
      <c r="K68">
        <v>0</v>
      </c>
      <c r="L68">
        <v>0</v>
      </c>
      <c r="N68" t="s">
        <v>1741</v>
      </c>
      <c r="O68" t="s">
        <v>28</v>
      </c>
      <c r="P68" s="5"/>
      <c r="Q68">
        <v>3</v>
      </c>
      <c r="R68" t="b">
        <v>1</v>
      </c>
      <c r="S68" t="s">
        <v>237</v>
      </c>
      <c r="T68">
        <v>0</v>
      </c>
    </row>
    <row r="69" spans="1:20" x14ac:dyDescent="0.25">
      <c r="A69" t="str">
        <f>_xlfn.CONCAT("policy_urban_text",MID(A68,LEN("policy_urban_text")+1,1),"_upper")</f>
        <v>policy_urban_text5_upper</v>
      </c>
      <c r="B69">
        <v>4</v>
      </c>
      <c r="C69" t="s">
        <v>19</v>
      </c>
      <c r="D69">
        <f>$D$42</f>
        <v>175</v>
      </c>
      <c r="E69">
        <f>E68</f>
        <v>258</v>
      </c>
      <c r="F69">
        <f>$F$42</f>
        <v>190</v>
      </c>
      <c r="G69">
        <f>G68</f>
        <v>261</v>
      </c>
      <c r="H69" t="s">
        <v>209</v>
      </c>
      <c r="I69">
        <v>8</v>
      </c>
      <c r="J69">
        <v>0</v>
      </c>
      <c r="K69">
        <v>0</v>
      </c>
      <c r="L69">
        <v>0</v>
      </c>
      <c r="N69" t="s">
        <v>1741</v>
      </c>
      <c r="O69" t="s">
        <v>28</v>
      </c>
      <c r="P69" s="5"/>
      <c r="Q69">
        <v>3</v>
      </c>
      <c r="R69" t="b">
        <v>1</v>
      </c>
      <c r="S69" t="s">
        <v>237</v>
      </c>
      <c r="T69">
        <v>0</v>
      </c>
    </row>
    <row r="70" spans="1:20" x14ac:dyDescent="0.25">
      <c r="A70" t="s">
        <v>864</v>
      </c>
      <c r="B70">
        <v>4</v>
      </c>
      <c r="C70" t="s">
        <v>19</v>
      </c>
      <c r="D70">
        <f>$D$37</f>
        <v>80</v>
      </c>
      <c r="E70">
        <f>E65+11</f>
        <v>269</v>
      </c>
      <c r="F70">
        <f>F65</f>
        <v>154</v>
      </c>
      <c r="G70">
        <f>E70+3</f>
        <v>272</v>
      </c>
      <c r="H70" t="s">
        <v>209</v>
      </c>
      <c r="I70">
        <v>8</v>
      </c>
      <c r="J70">
        <v>0</v>
      </c>
      <c r="K70">
        <v>0</v>
      </c>
      <c r="L70">
        <v>0</v>
      </c>
      <c r="N70" t="s">
        <v>1741</v>
      </c>
      <c r="O70" t="s">
        <v>26</v>
      </c>
      <c r="P70" t="s">
        <v>231</v>
      </c>
      <c r="Q70">
        <v>3</v>
      </c>
      <c r="R70" t="b">
        <v>1</v>
      </c>
      <c r="S70" t="s">
        <v>237</v>
      </c>
      <c r="T70">
        <v>0</v>
      </c>
    </row>
    <row r="71" spans="1:20" x14ac:dyDescent="0.25">
      <c r="A71" t="s">
        <v>866</v>
      </c>
      <c r="B71">
        <v>4</v>
      </c>
      <c r="C71" t="s">
        <v>19</v>
      </c>
      <c r="D71">
        <f>D66</f>
        <v>153</v>
      </c>
      <c r="E71">
        <f>E72</f>
        <v>269</v>
      </c>
      <c r="F71">
        <f>D71+4</f>
        <v>157</v>
      </c>
      <c r="G71">
        <f>E71+6</f>
        <v>275</v>
      </c>
      <c r="H71" t="s">
        <v>20</v>
      </c>
      <c r="I71">
        <v>15</v>
      </c>
      <c r="J71">
        <v>1</v>
      </c>
      <c r="K71">
        <v>0</v>
      </c>
      <c r="L71">
        <v>0</v>
      </c>
      <c r="N71" t="s">
        <v>1741</v>
      </c>
      <c r="O71" t="s">
        <v>26</v>
      </c>
      <c r="Q71">
        <v>2</v>
      </c>
      <c r="R71" t="b">
        <v>0</v>
      </c>
      <c r="S71" t="s">
        <v>237</v>
      </c>
      <c r="T71">
        <v>0</v>
      </c>
    </row>
    <row r="72" spans="1:20" x14ac:dyDescent="0.25">
      <c r="A72" t="s">
        <v>865</v>
      </c>
      <c r="B72">
        <v>-999</v>
      </c>
      <c r="C72" t="s">
        <v>19</v>
      </c>
      <c r="D72">
        <f>F71+2</f>
        <v>159</v>
      </c>
      <c r="E72">
        <f>E70</f>
        <v>269</v>
      </c>
      <c r="F72">
        <f>$F$36</f>
        <v>190</v>
      </c>
      <c r="G72">
        <f>G70</f>
        <v>272</v>
      </c>
      <c r="H72" t="s">
        <v>209</v>
      </c>
      <c r="I72">
        <v>8</v>
      </c>
      <c r="J72">
        <v>0</v>
      </c>
      <c r="K72">
        <v>0</v>
      </c>
      <c r="L72">
        <v>0</v>
      </c>
      <c r="N72" t="s">
        <v>1741</v>
      </c>
      <c r="O72" t="s">
        <v>28</v>
      </c>
      <c r="P72" t="s">
        <v>133</v>
      </c>
      <c r="Q72">
        <v>3</v>
      </c>
      <c r="R72" t="b">
        <v>1</v>
      </c>
      <c r="S72" t="s">
        <v>237</v>
      </c>
      <c r="T72">
        <v>0</v>
      </c>
    </row>
    <row r="73" spans="1:20" x14ac:dyDescent="0.25">
      <c r="A73" t="str">
        <f>_xlfn.CONCAT("policy_urban_text",MID(A72,LEN("policy_urban_text")+1,1),"_middle")</f>
        <v>policy_urban_text6_middle</v>
      </c>
      <c r="B73">
        <v>4</v>
      </c>
      <c r="C73" t="s">
        <v>19</v>
      </c>
      <c r="D73">
        <f>$D$41</f>
        <v>159</v>
      </c>
      <c r="E73">
        <f>E72</f>
        <v>269</v>
      </c>
      <c r="F73">
        <f>$F$41</f>
        <v>175</v>
      </c>
      <c r="G73">
        <f>G72</f>
        <v>272</v>
      </c>
      <c r="H73" t="s">
        <v>209</v>
      </c>
      <c r="I73">
        <v>8</v>
      </c>
      <c r="J73">
        <v>0</v>
      </c>
      <c r="K73">
        <v>0</v>
      </c>
      <c r="L73">
        <v>0</v>
      </c>
      <c r="N73" t="s">
        <v>1741</v>
      </c>
      <c r="O73" t="s">
        <v>28</v>
      </c>
      <c r="P73" s="5"/>
      <c r="Q73">
        <v>3</v>
      </c>
      <c r="R73" t="b">
        <v>1</v>
      </c>
      <c r="S73" t="s">
        <v>237</v>
      </c>
      <c r="T73">
        <v>0</v>
      </c>
    </row>
    <row r="74" spans="1:20" x14ac:dyDescent="0.25">
      <c r="A74" t="str">
        <f>_xlfn.CONCAT("policy_urban_text",MID(A73,LEN("policy_urban_text")+1,1),"_upper")</f>
        <v>policy_urban_text6_upper</v>
      </c>
      <c r="B74">
        <v>4</v>
      </c>
      <c r="C74" t="s">
        <v>19</v>
      </c>
      <c r="D74">
        <f>$D$42</f>
        <v>175</v>
      </c>
      <c r="E74">
        <f>E73</f>
        <v>269</v>
      </c>
      <c r="F74">
        <f>$F$42</f>
        <v>190</v>
      </c>
      <c r="G74">
        <f>G73</f>
        <v>272</v>
      </c>
      <c r="H74" t="s">
        <v>209</v>
      </c>
      <c r="I74">
        <v>8</v>
      </c>
      <c r="J74">
        <v>0</v>
      </c>
      <c r="K74">
        <v>0</v>
      </c>
      <c r="L74">
        <v>0</v>
      </c>
      <c r="N74" t="s">
        <v>1741</v>
      </c>
      <c r="O74" t="s">
        <v>28</v>
      </c>
      <c r="P74" s="5"/>
      <c r="Q74">
        <v>3</v>
      </c>
      <c r="R74" t="b">
        <v>1</v>
      </c>
      <c r="S74" t="s">
        <v>237</v>
      </c>
      <c r="T74">
        <v>0</v>
      </c>
    </row>
    <row r="75" spans="1:20" x14ac:dyDescent="0.25">
      <c r="A75" t="s">
        <v>34</v>
      </c>
      <c r="B75">
        <v>5</v>
      </c>
      <c r="C75" t="s">
        <v>19</v>
      </c>
      <c r="D75">
        <v>20</v>
      </c>
      <c r="E75">
        <v>20</v>
      </c>
      <c r="F75">
        <v>190</v>
      </c>
      <c r="G75">
        <f>E75+3</f>
        <v>23</v>
      </c>
      <c r="H75" t="s">
        <v>209</v>
      </c>
      <c r="I75">
        <v>12</v>
      </c>
      <c r="J75">
        <v>1</v>
      </c>
      <c r="K75">
        <v>0</v>
      </c>
      <c r="L75">
        <v>0</v>
      </c>
      <c r="N75" t="s">
        <v>21</v>
      </c>
      <c r="O75" t="s">
        <v>26</v>
      </c>
      <c r="Q75">
        <v>2</v>
      </c>
      <c r="R75" t="b">
        <v>0</v>
      </c>
      <c r="S75" t="s">
        <v>237</v>
      </c>
      <c r="T75">
        <v>0</v>
      </c>
    </row>
    <row r="76" spans="1:20" x14ac:dyDescent="0.25">
      <c r="A76" t="s">
        <v>51</v>
      </c>
      <c r="B76">
        <v>5</v>
      </c>
      <c r="C76" t="s">
        <v>19</v>
      </c>
      <c r="D76">
        <f>D75</f>
        <v>20</v>
      </c>
      <c r="E76">
        <f>G75+3</f>
        <v>26</v>
      </c>
      <c r="F76">
        <v>190</v>
      </c>
      <c r="G76">
        <f>E76+4</f>
        <v>30</v>
      </c>
      <c r="H76" t="s">
        <v>209</v>
      </c>
      <c r="I76">
        <v>10</v>
      </c>
      <c r="J76">
        <v>0</v>
      </c>
      <c r="K76">
        <v>0</v>
      </c>
      <c r="L76">
        <v>0</v>
      </c>
      <c r="N76" t="s">
        <v>21</v>
      </c>
      <c r="O76" t="s">
        <v>208</v>
      </c>
      <c r="P76" s="1"/>
      <c r="Q76">
        <v>0</v>
      </c>
      <c r="R76" t="b">
        <v>1</v>
      </c>
      <c r="S76" t="s">
        <v>237</v>
      </c>
      <c r="T76">
        <v>0</v>
      </c>
    </row>
    <row r="77" spans="1:20" x14ac:dyDescent="0.25">
      <c r="A77" t="s">
        <v>35</v>
      </c>
      <c r="B77">
        <v>5</v>
      </c>
      <c r="C77" t="s">
        <v>25</v>
      </c>
      <c r="D77">
        <v>46</v>
      </c>
      <c r="E77">
        <v>60</v>
      </c>
      <c r="F77">
        <f>D77+110</f>
        <v>156</v>
      </c>
      <c r="G77">
        <f>E77+100</f>
        <v>160</v>
      </c>
      <c r="I77">
        <v>0</v>
      </c>
      <c r="J77">
        <v>0</v>
      </c>
      <c r="K77">
        <v>0</v>
      </c>
      <c r="L77">
        <v>0</v>
      </c>
      <c r="N77" t="s">
        <v>21</v>
      </c>
      <c r="O77" t="s">
        <v>26</v>
      </c>
      <c r="Q77">
        <v>2</v>
      </c>
      <c r="R77" t="b">
        <v>0</v>
      </c>
      <c r="S77" t="s">
        <v>237</v>
      </c>
      <c r="T77">
        <v>0</v>
      </c>
    </row>
    <row r="78" spans="1:20" x14ac:dyDescent="0.25">
      <c r="A78" t="s">
        <v>576</v>
      </c>
      <c r="B78">
        <v>5</v>
      </c>
      <c r="C78" t="s">
        <v>19</v>
      </c>
      <c r="D78">
        <f>D77</f>
        <v>46</v>
      </c>
      <c r="E78">
        <f>G77</f>
        <v>160</v>
      </c>
      <c r="F78">
        <f>F77</f>
        <v>156</v>
      </c>
      <c r="G78">
        <f>E78+3</f>
        <v>163</v>
      </c>
      <c r="H78" t="s">
        <v>209</v>
      </c>
      <c r="I78">
        <v>8</v>
      </c>
      <c r="J78">
        <v>0</v>
      </c>
      <c r="K78">
        <v>1</v>
      </c>
      <c r="L78">
        <v>0</v>
      </c>
      <c r="N78" t="s">
        <v>21</v>
      </c>
      <c r="O78" t="s">
        <v>208</v>
      </c>
      <c r="Q78">
        <v>3</v>
      </c>
      <c r="R78" t="b">
        <v>1</v>
      </c>
      <c r="S78" t="s">
        <v>237</v>
      </c>
      <c r="T78">
        <v>0</v>
      </c>
    </row>
    <row r="79" spans="1:20" x14ac:dyDescent="0.25">
      <c r="A79" t="s">
        <v>869</v>
      </c>
      <c r="B79">
        <v>5</v>
      </c>
      <c r="C79" t="s">
        <v>27</v>
      </c>
      <c r="D79">
        <v>79</v>
      </c>
      <c r="E79">
        <v>175</v>
      </c>
      <c r="F79">
        <f>D79+111</f>
        <v>190</v>
      </c>
      <c r="G79">
        <f>E79+103</f>
        <v>278</v>
      </c>
      <c r="I79">
        <v>0</v>
      </c>
      <c r="J79">
        <v>1</v>
      </c>
      <c r="K79">
        <v>0</v>
      </c>
      <c r="L79">
        <v>0</v>
      </c>
      <c r="M79" t="s">
        <v>1742</v>
      </c>
      <c r="N79" t="s">
        <v>1742</v>
      </c>
      <c r="O79" t="s">
        <v>26</v>
      </c>
      <c r="Q79">
        <v>1</v>
      </c>
      <c r="R79" t="b">
        <v>0</v>
      </c>
      <c r="S79" t="s">
        <v>237</v>
      </c>
      <c r="T79">
        <v>0</v>
      </c>
    </row>
    <row r="80" spans="1:20" x14ac:dyDescent="0.25">
      <c r="A80" t="s">
        <v>870</v>
      </c>
      <c r="B80">
        <v>5</v>
      </c>
      <c r="C80" t="s">
        <v>19</v>
      </c>
      <c r="D80">
        <f>D79+1</f>
        <v>80</v>
      </c>
      <c r="E80">
        <f>E79+2</f>
        <v>177</v>
      </c>
      <c r="F80">
        <f>F79</f>
        <v>190</v>
      </c>
      <c r="G80">
        <f>E80+3</f>
        <v>180</v>
      </c>
      <c r="H80" t="s">
        <v>209</v>
      </c>
      <c r="I80">
        <v>8</v>
      </c>
      <c r="J80">
        <v>1</v>
      </c>
      <c r="K80">
        <v>0</v>
      </c>
      <c r="L80">
        <v>0</v>
      </c>
      <c r="N80" t="s">
        <v>1742</v>
      </c>
      <c r="O80" t="s">
        <v>26</v>
      </c>
      <c r="Q80">
        <v>3</v>
      </c>
      <c r="R80" t="b">
        <v>0</v>
      </c>
      <c r="S80" t="s">
        <v>237</v>
      </c>
      <c r="T80">
        <v>0</v>
      </c>
    </row>
    <row r="81" spans="1:20" x14ac:dyDescent="0.25">
      <c r="A81" t="s">
        <v>871</v>
      </c>
      <c r="B81">
        <v>5</v>
      </c>
      <c r="C81" t="s">
        <v>19</v>
      </c>
      <c r="D81">
        <f>D79+38</f>
        <v>117</v>
      </c>
      <c r="E81">
        <f>E79+7</f>
        <v>182</v>
      </c>
      <c r="F81">
        <f>D81+18</f>
        <v>135</v>
      </c>
      <c r="G81">
        <f>E81+3</f>
        <v>185</v>
      </c>
      <c r="H81" t="s">
        <v>209</v>
      </c>
      <c r="I81">
        <v>8</v>
      </c>
      <c r="J81">
        <v>0</v>
      </c>
      <c r="K81">
        <v>0</v>
      </c>
      <c r="L81">
        <v>0</v>
      </c>
      <c r="N81" t="s">
        <v>1742</v>
      </c>
      <c r="O81" t="s">
        <v>28</v>
      </c>
      <c r="Q81">
        <v>3</v>
      </c>
      <c r="R81" t="b">
        <v>1</v>
      </c>
      <c r="S81" t="s">
        <v>237</v>
      </c>
      <c r="T81">
        <v>0</v>
      </c>
    </row>
    <row r="82" spans="1:20" x14ac:dyDescent="0.25">
      <c r="A82" t="s">
        <v>872</v>
      </c>
      <c r="B82">
        <v>5</v>
      </c>
      <c r="C82" t="s">
        <v>19</v>
      </c>
      <c r="D82">
        <f>D85</f>
        <v>136</v>
      </c>
      <c r="E82">
        <f>E81</f>
        <v>182</v>
      </c>
      <c r="F82">
        <f>D86-1</f>
        <v>153</v>
      </c>
      <c r="G82">
        <f>E82+3</f>
        <v>185</v>
      </c>
      <c r="H82" t="s">
        <v>209</v>
      </c>
      <c r="I82">
        <v>8</v>
      </c>
      <c r="J82">
        <v>0</v>
      </c>
      <c r="K82">
        <v>0</v>
      </c>
      <c r="L82">
        <v>0</v>
      </c>
      <c r="N82" t="s">
        <v>1742</v>
      </c>
      <c r="O82" t="s">
        <v>28</v>
      </c>
      <c r="Q82">
        <v>3</v>
      </c>
      <c r="R82" t="b">
        <v>1</v>
      </c>
      <c r="S82" t="s">
        <v>237</v>
      </c>
      <c r="T82">
        <v>0</v>
      </c>
    </row>
    <row r="83" spans="1:20" x14ac:dyDescent="0.25">
      <c r="A83" t="s">
        <v>873</v>
      </c>
      <c r="B83">
        <v>5</v>
      </c>
      <c r="C83" t="s">
        <v>19</v>
      </c>
      <c r="D83">
        <f>D86-1</f>
        <v>153</v>
      </c>
      <c r="E83">
        <f t="shared" ref="E83:E87" si="2">E82</f>
        <v>182</v>
      </c>
      <c r="F83">
        <f>D87+1</f>
        <v>173</v>
      </c>
      <c r="G83">
        <f>E83+3</f>
        <v>185</v>
      </c>
      <c r="H83" t="s">
        <v>209</v>
      </c>
      <c r="I83">
        <v>8</v>
      </c>
      <c r="J83">
        <v>0</v>
      </c>
      <c r="K83">
        <v>0</v>
      </c>
      <c r="L83">
        <v>0</v>
      </c>
      <c r="N83" t="s">
        <v>1742</v>
      </c>
      <c r="O83" t="s">
        <v>28</v>
      </c>
      <c r="Q83">
        <v>3</v>
      </c>
      <c r="R83" t="b">
        <v>1</v>
      </c>
      <c r="S83" t="s">
        <v>237</v>
      </c>
      <c r="T83">
        <v>0</v>
      </c>
    </row>
    <row r="84" spans="1:20" x14ac:dyDescent="0.25">
      <c r="A84" t="s">
        <v>874</v>
      </c>
      <c r="B84">
        <v>5</v>
      </c>
      <c r="C84" t="s">
        <v>19</v>
      </c>
      <c r="D84">
        <f>D87</f>
        <v>172</v>
      </c>
      <c r="E84">
        <f t="shared" si="2"/>
        <v>182</v>
      </c>
      <c r="F84">
        <f>D84+18</f>
        <v>190</v>
      </c>
      <c r="G84">
        <f>E84+3</f>
        <v>185</v>
      </c>
      <c r="H84" t="s">
        <v>209</v>
      </c>
      <c r="I84">
        <v>8</v>
      </c>
      <c r="J84">
        <v>0</v>
      </c>
      <c r="K84">
        <v>0</v>
      </c>
      <c r="L84">
        <v>0</v>
      </c>
      <c r="N84" t="s">
        <v>1742</v>
      </c>
      <c r="O84" t="s">
        <v>28</v>
      </c>
      <c r="Q84">
        <v>3</v>
      </c>
      <c r="R84" t="b">
        <v>1</v>
      </c>
      <c r="S84" t="s">
        <v>237</v>
      </c>
      <c r="T84">
        <v>0</v>
      </c>
    </row>
    <row r="85" spans="1:20" x14ac:dyDescent="0.25">
      <c r="A85" t="s">
        <v>53</v>
      </c>
      <c r="B85">
        <v>5</v>
      </c>
      <c r="C85" t="s">
        <v>26</v>
      </c>
      <c r="D85">
        <f>F81+1</f>
        <v>136</v>
      </c>
      <c r="E85">
        <f t="shared" si="2"/>
        <v>182</v>
      </c>
      <c r="F85">
        <f>F81+1</f>
        <v>136</v>
      </c>
      <c r="G85">
        <f>G79</f>
        <v>278</v>
      </c>
      <c r="I85">
        <v>0</v>
      </c>
      <c r="J85">
        <v>0</v>
      </c>
      <c r="K85">
        <v>0</v>
      </c>
      <c r="L85">
        <v>0</v>
      </c>
      <c r="N85" t="s">
        <v>1742</v>
      </c>
      <c r="O85" t="s">
        <v>26</v>
      </c>
      <c r="Q85">
        <v>4</v>
      </c>
      <c r="R85" t="b">
        <v>0</v>
      </c>
      <c r="S85" t="s">
        <v>237</v>
      </c>
      <c r="T85">
        <v>0</v>
      </c>
    </row>
    <row r="86" spans="1:20" x14ac:dyDescent="0.25">
      <c r="A86" t="s">
        <v>54</v>
      </c>
      <c r="B86">
        <v>5</v>
      </c>
      <c r="C86" t="s">
        <v>26</v>
      </c>
      <c r="D86">
        <f>D85+18</f>
        <v>154</v>
      </c>
      <c r="E86">
        <f t="shared" si="2"/>
        <v>182</v>
      </c>
      <c r="F86">
        <f t="shared" ref="F86:F87" si="3">D86</f>
        <v>154</v>
      </c>
      <c r="G86">
        <f>G85</f>
        <v>278</v>
      </c>
      <c r="I86">
        <v>0</v>
      </c>
      <c r="J86">
        <v>0</v>
      </c>
      <c r="K86">
        <v>0</v>
      </c>
      <c r="L86">
        <v>0</v>
      </c>
      <c r="N86" t="s">
        <v>1742</v>
      </c>
      <c r="O86" t="s">
        <v>26</v>
      </c>
      <c r="Q86">
        <v>4</v>
      </c>
      <c r="R86" t="b">
        <v>0</v>
      </c>
      <c r="S86" t="s">
        <v>237</v>
      </c>
      <c r="T86">
        <v>0</v>
      </c>
    </row>
    <row r="87" spans="1:20" x14ac:dyDescent="0.25">
      <c r="A87" t="s">
        <v>55</v>
      </c>
      <c r="B87">
        <v>5</v>
      </c>
      <c r="C87" t="s">
        <v>26</v>
      </c>
      <c r="D87">
        <f>D86+18</f>
        <v>172</v>
      </c>
      <c r="E87">
        <f t="shared" si="2"/>
        <v>182</v>
      </c>
      <c r="F87">
        <f t="shared" si="3"/>
        <v>172</v>
      </c>
      <c r="G87">
        <f>G86</f>
        <v>278</v>
      </c>
      <c r="I87">
        <v>0</v>
      </c>
      <c r="J87">
        <v>0</v>
      </c>
      <c r="K87">
        <v>0</v>
      </c>
      <c r="L87">
        <v>0</v>
      </c>
      <c r="N87" t="s">
        <v>1742</v>
      </c>
      <c r="O87" t="s">
        <v>26</v>
      </c>
      <c r="Q87">
        <v>4</v>
      </c>
      <c r="R87" t="b">
        <v>0</v>
      </c>
      <c r="S87" t="s">
        <v>237</v>
      </c>
      <c r="T87">
        <v>0</v>
      </c>
    </row>
    <row r="88" spans="1:20" x14ac:dyDescent="0.25">
      <c r="A88" t="s">
        <v>64</v>
      </c>
      <c r="B88">
        <v>5</v>
      </c>
      <c r="C88" t="s">
        <v>26</v>
      </c>
      <c r="D88">
        <f>D79</f>
        <v>79</v>
      </c>
      <c r="E88">
        <f>E81+16</f>
        <v>198</v>
      </c>
      <c r="F88">
        <f>F79</f>
        <v>190</v>
      </c>
      <c r="G88">
        <f>E88</f>
        <v>198</v>
      </c>
      <c r="I88">
        <v>0</v>
      </c>
      <c r="J88">
        <v>0</v>
      </c>
      <c r="K88">
        <v>0</v>
      </c>
      <c r="L88">
        <v>0</v>
      </c>
      <c r="N88" t="s">
        <v>1742</v>
      </c>
      <c r="O88" t="s">
        <v>26</v>
      </c>
      <c r="Q88">
        <v>4</v>
      </c>
      <c r="R88" t="b">
        <v>0</v>
      </c>
      <c r="S88" t="s">
        <v>237</v>
      </c>
      <c r="T88">
        <v>0</v>
      </c>
    </row>
    <row r="89" spans="1:20" x14ac:dyDescent="0.25">
      <c r="A89" t="s">
        <v>68</v>
      </c>
      <c r="B89">
        <v>5</v>
      </c>
      <c r="C89" t="s">
        <v>19</v>
      </c>
      <c r="D89">
        <f>D79+1</f>
        <v>80</v>
      </c>
      <c r="E89">
        <f>E88+2</f>
        <v>200</v>
      </c>
      <c r="F89">
        <f>D89+45</f>
        <v>125</v>
      </c>
      <c r="G89">
        <f t="shared" ref="G89:G123" si="4">E89+3</f>
        <v>203</v>
      </c>
      <c r="H89" t="s">
        <v>209</v>
      </c>
      <c r="I89">
        <v>8</v>
      </c>
      <c r="J89">
        <v>0</v>
      </c>
      <c r="K89">
        <v>0</v>
      </c>
      <c r="L89">
        <v>0</v>
      </c>
      <c r="N89" t="s">
        <v>1742</v>
      </c>
      <c r="O89" t="s">
        <v>26</v>
      </c>
      <c r="Q89">
        <v>3</v>
      </c>
      <c r="R89" t="b">
        <v>1</v>
      </c>
      <c r="S89" t="s">
        <v>237</v>
      </c>
      <c r="T89">
        <v>0</v>
      </c>
    </row>
    <row r="90" spans="1:20" x14ac:dyDescent="0.25">
      <c r="A90" t="s">
        <v>69</v>
      </c>
      <c r="B90">
        <v>5</v>
      </c>
      <c r="C90" t="s">
        <v>19</v>
      </c>
      <c r="D90">
        <f>D81+7</f>
        <v>124</v>
      </c>
      <c r="E90">
        <f>E89+1</f>
        <v>201</v>
      </c>
      <c r="F90">
        <f>D90+4</f>
        <v>128</v>
      </c>
      <c r="G90">
        <f t="shared" si="4"/>
        <v>204</v>
      </c>
      <c r="H90" t="s">
        <v>20</v>
      </c>
      <c r="I90">
        <v>15</v>
      </c>
      <c r="J90">
        <v>1</v>
      </c>
      <c r="K90">
        <v>0</v>
      </c>
      <c r="L90">
        <v>0</v>
      </c>
      <c r="N90" t="s">
        <v>1742</v>
      </c>
      <c r="O90" t="s">
        <v>26</v>
      </c>
      <c r="Q90">
        <v>2</v>
      </c>
      <c r="R90" t="b">
        <v>0</v>
      </c>
      <c r="S90" t="s">
        <v>237</v>
      </c>
      <c r="T90">
        <v>0</v>
      </c>
    </row>
    <row r="91" spans="1:20" x14ac:dyDescent="0.25">
      <c r="A91" t="s">
        <v>70</v>
      </c>
      <c r="B91">
        <v>5</v>
      </c>
      <c r="C91" t="s">
        <v>19</v>
      </c>
      <c r="D91">
        <f>D90+18</f>
        <v>142</v>
      </c>
      <c r="E91">
        <f>E90</f>
        <v>201</v>
      </c>
      <c r="F91">
        <f>D91+4</f>
        <v>146</v>
      </c>
      <c r="G91">
        <f t="shared" si="4"/>
        <v>204</v>
      </c>
      <c r="H91" t="s">
        <v>20</v>
      </c>
      <c r="I91">
        <v>15</v>
      </c>
      <c r="J91">
        <v>1</v>
      </c>
      <c r="K91">
        <v>0</v>
      </c>
      <c r="L91">
        <v>0</v>
      </c>
      <c r="N91" t="s">
        <v>1742</v>
      </c>
      <c r="O91" t="s">
        <v>26</v>
      </c>
      <c r="Q91">
        <v>2</v>
      </c>
      <c r="R91" t="b">
        <v>0</v>
      </c>
      <c r="S91" t="s">
        <v>237</v>
      </c>
      <c r="T91">
        <v>0</v>
      </c>
    </row>
    <row r="92" spans="1:20" x14ac:dyDescent="0.25">
      <c r="A92" t="s">
        <v>71</v>
      </c>
      <c r="B92">
        <v>5</v>
      </c>
      <c r="C92" t="s">
        <v>19</v>
      </c>
      <c r="D92">
        <f>D91+18</f>
        <v>160</v>
      </c>
      <c r="E92">
        <f>E91</f>
        <v>201</v>
      </c>
      <c r="F92">
        <f>D92+4</f>
        <v>164</v>
      </c>
      <c r="G92">
        <f t="shared" si="4"/>
        <v>204</v>
      </c>
      <c r="H92" t="s">
        <v>20</v>
      </c>
      <c r="I92">
        <v>15</v>
      </c>
      <c r="J92">
        <v>1</v>
      </c>
      <c r="K92">
        <v>0</v>
      </c>
      <c r="L92">
        <v>0</v>
      </c>
      <c r="N92" t="s">
        <v>1742</v>
      </c>
      <c r="O92" t="s">
        <v>26</v>
      </c>
      <c r="Q92">
        <v>2</v>
      </c>
      <c r="R92" t="b">
        <v>0</v>
      </c>
      <c r="S92" t="s">
        <v>237</v>
      </c>
      <c r="T92">
        <v>0</v>
      </c>
    </row>
    <row r="93" spans="1:20" x14ac:dyDescent="0.25">
      <c r="A93" t="s">
        <v>72</v>
      </c>
      <c r="B93">
        <v>5</v>
      </c>
      <c r="C93" t="s">
        <v>19</v>
      </c>
      <c r="D93">
        <f>D92+18</f>
        <v>178</v>
      </c>
      <c r="E93">
        <f>E92</f>
        <v>201</v>
      </c>
      <c r="F93">
        <f>D93+4</f>
        <v>182</v>
      </c>
      <c r="G93">
        <f t="shared" si="4"/>
        <v>204</v>
      </c>
      <c r="H93" t="s">
        <v>20</v>
      </c>
      <c r="I93">
        <v>15</v>
      </c>
      <c r="J93">
        <v>1</v>
      </c>
      <c r="K93">
        <v>0</v>
      </c>
      <c r="L93">
        <v>0</v>
      </c>
      <c r="N93" t="s">
        <v>1742</v>
      </c>
      <c r="O93" t="s">
        <v>26</v>
      </c>
      <c r="Q93">
        <v>2</v>
      </c>
      <c r="R93" t="b">
        <v>0</v>
      </c>
      <c r="S93" t="s">
        <v>237</v>
      </c>
      <c r="T93">
        <v>0</v>
      </c>
    </row>
    <row r="94" spans="1:20" x14ac:dyDescent="0.25">
      <c r="A94" t="s">
        <v>73</v>
      </c>
      <c r="B94">
        <v>5</v>
      </c>
      <c r="C94" t="s">
        <v>19</v>
      </c>
      <c r="D94">
        <f t="shared" ref="D94:D123" si="5">D89</f>
        <v>80</v>
      </c>
      <c r="E94">
        <f>E89+11</f>
        <v>211</v>
      </c>
      <c r="F94">
        <f>F89</f>
        <v>125</v>
      </c>
      <c r="G94">
        <f t="shared" si="4"/>
        <v>214</v>
      </c>
      <c r="H94" t="s">
        <v>209</v>
      </c>
      <c r="I94">
        <v>8</v>
      </c>
      <c r="J94">
        <v>0</v>
      </c>
      <c r="K94">
        <v>0</v>
      </c>
      <c r="L94">
        <v>0</v>
      </c>
      <c r="N94" t="s">
        <v>1742</v>
      </c>
      <c r="O94" t="s">
        <v>26</v>
      </c>
      <c r="Q94">
        <v>3</v>
      </c>
      <c r="R94" t="b">
        <v>1</v>
      </c>
      <c r="S94" t="s">
        <v>237</v>
      </c>
      <c r="T94">
        <v>0</v>
      </c>
    </row>
    <row r="95" spans="1:20" x14ac:dyDescent="0.25">
      <c r="A95" t="s">
        <v>74</v>
      </c>
      <c r="B95">
        <v>5</v>
      </c>
      <c r="C95" t="s">
        <v>19</v>
      </c>
      <c r="D95">
        <f t="shared" si="5"/>
        <v>124</v>
      </c>
      <c r="E95">
        <f>E94+1</f>
        <v>212</v>
      </c>
      <c r="F95">
        <f>D95+4</f>
        <v>128</v>
      </c>
      <c r="G95">
        <f t="shared" si="4"/>
        <v>215</v>
      </c>
      <c r="H95" t="s">
        <v>20</v>
      </c>
      <c r="I95">
        <v>15</v>
      </c>
      <c r="J95">
        <v>1</v>
      </c>
      <c r="K95">
        <v>0</v>
      </c>
      <c r="L95">
        <v>0</v>
      </c>
      <c r="N95" t="s">
        <v>1742</v>
      </c>
      <c r="O95" t="s">
        <v>26</v>
      </c>
      <c r="Q95">
        <v>2</v>
      </c>
      <c r="R95" t="b">
        <v>0</v>
      </c>
      <c r="S95" t="s">
        <v>237</v>
      </c>
      <c r="T95">
        <v>0</v>
      </c>
    </row>
    <row r="96" spans="1:20" x14ac:dyDescent="0.25">
      <c r="A96" t="s">
        <v>75</v>
      </c>
      <c r="B96">
        <v>5</v>
      </c>
      <c r="C96" t="s">
        <v>19</v>
      </c>
      <c r="D96">
        <f t="shared" si="5"/>
        <v>142</v>
      </c>
      <c r="E96">
        <f>E95</f>
        <v>212</v>
      </c>
      <c r="F96">
        <f>D96+4</f>
        <v>146</v>
      </c>
      <c r="G96">
        <f t="shared" si="4"/>
        <v>215</v>
      </c>
      <c r="H96" t="s">
        <v>20</v>
      </c>
      <c r="I96">
        <v>15</v>
      </c>
      <c r="J96">
        <v>1</v>
      </c>
      <c r="K96">
        <v>0</v>
      </c>
      <c r="L96">
        <v>0</v>
      </c>
      <c r="N96" t="s">
        <v>1742</v>
      </c>
      <c r="O96" t="s">
        <v>26</v>
      </c>
      <c r="Q96">
        <v>2</v>
      </c>
      <c r="R96" t="b">
        <v>0</v>
      </c>
      <c r="S96" t="s">
        <v>237</v>
      </c>
      <c r="T96">
        <v>0</v>
      </c>
    </row>
    <row r="97" spans="1:20" x14ac:dyDescent="0.25">
      <c r="A97" t="s">
        <v>76</v>
      </c>
      <c r="B97">
        <v>5</v>
      </c>
      <c r="C97" t="s">
        <v>19</v>
      </c>
      <c r="D97">
        <f t="shared" si="5"/>
        <v>160</v>
      </c>
      <c r="E97">
        <f>E96</f>
        <v>212</v>
      </c>
      <c r="F97">
        <f>D97+4</f>
        <v>164</v>
      </c>
      <c r="G97">
        <f t="shared" si="4"/>
        <v>215</v>
      </c>
      <c r="H97" t="s">
        <v>20</v>
      </c>
      <c r="I97">
        <v>15</v>
      </c>
      <c r="J97">
        <v>1</v>
      </c>
      <c r="K97">
        <v>0</v>
      </c>
      <c r="L97">
        <v>0</v>
      </c>
      <c r="N97" t="s">
        <v>1742</v>
      </c>
      <c r="O97" t="s">
        <v>26</v>
      </c>
      <c r="Q97">
        <v>2</v>
      </c>
      <c r="R97" t="b">
        <v>0</v>
      </c>
      <c r="S97" t="s">
        <v>237</v>
      </c>
      <c r="T97">
        <v>0</v>
      </c>
    </row>
    <row r="98" spans="1:20" x14ac:dyDescent="0.25">
      <c r="A98" t="s">
        <v>77</v>
      </c>
      <c r="B98">
        <v>5</v>
      </c>
      <c r="C98" t="s">
        <v>19</v>
      </c>
      <c r="D98">
        <f t="shared" si="5"/>
        <v>178</v>
      </c>
      <c r="E98">
        <f>E97</f>
        <v>212</v>
      </c>
      <c r="F98">
        <f>D98+4</f>
        <v>182</v>
      </c>
      <c r="G98">
        <f t="shared" si="4"/>
        <v>215</v>
      </c>
      <c r="H98" t="s">
        <v>20</v>
      </c>
      <c r="I98">
        <v>15</v>
      </c>
      <c r="J98">
        <v>1</v>
      </c>
      <c r="K98">
        <v>0</v>
      </c>
      <c r="L98">
        <v>0</v>
      </c>
      <c r="N98" t="s">
        <v>1742</v>
      </c>
      <c r="O98" t="s">
        <v>26</v>
      </c>
      <c r="Q98">
        <v>2</v>
      </c>
      <c r="R98" t="b">
        <v>0</v>
      </c>
      <c r="S98" t="s">
        <v>237</v>
      </c>
      <c r="T98">
        <v>0</v>
      </c>
    </row>
    <row r="99" spans="1:20" x14ac:dyDescent="0.25">
      <c r="A99" t="s">
        <v>78</v>
      </c>
      <c r="B99">
        <v>5</v>
      </c>
      <c r="C99" t="s">
        <v>19</v>
      </c>
      <c r="D99">
        <f t="shared" si="5"/>
        <v>80</v>
      </c>
      <c r="E99">
        <f>E94+11</f>
        <v>222</v>
      </c>
      <c r="F99">
        <f>F94</f>
        <v>125</v>
      </c>
      <c r="G99">
        <f t="shared" si="4"/>
        <v>225</v>
      </c>
      <c r="H99" t="s">
        <v>209</v>
      </c>
      <c r="I99">
        <v>8</v>
      </c>
      <c r="J99">
        <v>0</v>
      </c>
      <c r="K99">
        <v>0</v>
      </c>
      <c r="L99">
        <v>0</v>
      </c>
      <c r="N99" t="s">
        <v>1742</v>
      </c>
      <c r="O99" t="s">
        <v>26</v>
      </c>
      <c r="Q99">
        <v>3</v>
      </c>
      <c r="R99" t="b">
        <v>1</v>
      </c>
      <c r="S99" t="s">
        <v>237</v>
      </c>
      <c r="T99">
        <v>0</v>
      </c>
    </row>
    <row r="100" spans="1:20" x14ac:dyDescent="0.25">
      <c r="A100" t="s">
        <v>79</v>
      </c>
      <c r="B100">
        <v>5</v>
      </c>
      <c r="C100" t="s">
        <v>19</v>
      </c>
      <c r="D100">
        <f t="shared" si="5"/>
        <v>124</v>
      </c>
      <c r="E100">
        <f>E99+1</f>
        <v>223</v>
      </c>
      <c r="F100">
        <f>D100+4</f>
        <v>128</v>
      </c>
      <c r="G100">
        <f t="shared" si="4"/>
        <v>226</v>
      </c>
      <c r="H100" t="s">
        <v>20</v>
      </c>
      <c r="I100">
        <v>15</v>
      </c>
      <c r="J100">
        <v>1</v>
      </c>
      <c r="K100">
        <v>0</v>
      </c>
      <c r="L100">
        <v>0</v>
      </c>
      <c r="N100" t="s">
        <v>1742</v>
      </c>
      <c r="O100" t="s">
        <v>26</v>
      </c>
      <c r="Q100">
        <v>2</v>
      </c>
      <c r="R100" t="b">
        <v>0</v>
      </c>
      <c r="S100" t="s">
        <v>237</v>
      </c>
      <c r="T100">
        <v>0</v>
      </c>
    </row>
    <row r="101" spans="1:20" x14ac:dyDescent="0.25">
      <c r="A101" t="s">
        <v>80</v>
      </c>
      <c r="B101">
        <v>5</v>
      </c>
      <c r="C101" t="s">
        <v>19</v>
      </c>
      <c r="D101">
        <f t="shared" si="5"/>
        <v>142</v>
      </c>
      <c r="E101">
        <f>E100</f>
        <v>223</v>
      </c>
      <c r="F101">
        <f>D101+4</f>
        <v>146</v>
      </c>
      <c r="G101">
        <f t="shared" si="4"/>
        <v>226</v>
      </c>
      <c r="H101" t="s">
        <v>20</v>
      </c>
      <c r="I101">
        <v>15</v>
      </c>
      <c r="J101">
        <v>1</v>
      </c>
      <c r="K101">
        <v>0</v>
      </c>
      <c r="L101">
        <v>0</v>
      </c>
      <c r="N101" t="s">
        <v>1742</v>
      </c>
      <c r="O101" t="s">
        <v>26</v>
      </c>
      <c r="Q101">
        <v>2</v>
      </c>
      <c r="R101" t="b">
        <v>0</v>
      </c>
      <c r="S101" t="s">
        <v>237</v>
      </c>
      <c r="T101">
        <v>0</v>
      </c>
    </row>
    <row r="102" spans="1:20" x14ac:dyDescent="0.25">
      <c r="A102" t="s">
        <v>81</v>
      </c>
      <c r="B102">
        <v>5</v>
      </c>
      <c r="C102" t="s">
        <v>19</v>
      </c>
      <c r="D102">
        <f t="shared" si="5"/>
        <v>160</v>
      </c>
      <c r="E102">
        <f>E101</f>
        <v>223</v>
      </c>
      <c r="F102">
        <f>D102+4</f>
        <v>164</v>
      </c>
      <c r="G102">
        <f t="shared" si="4"/>
        <v>226</v>
      </c>
      <c r="H102" t="s">
        <v>20</v>
      </c>
      <c r="I102">
        <v>15</v>
      </c>
      <c r="J102">
        <v>1</v>
      </c>
      <c r="K102">
        <v>0</v>
      </c>
      <c r="L102">
        <v>0</v>
      </c>
      <c r="N102" t="s">
        <v>1742</v>
      </c>
      <c r="O102" t="s">
        <v>26</v>
      </c>
      <c r="Q102">
        <v>2</v>
      </c>
      <c r="R102" t="b">
        <v>0</v>
      </c>
      <c r="S102" t="s">
        <v>237</v>
      </c>
      <c r="T102">
        <v>0</v>
      </c>
    </row>
    <row r="103" spans="1:20" x14ac:dyDescent="0.25">
      <c r="A103" t="s">
        <v>82</v>
      </c>
      <c r="B103">
        <v>5</v>
      </c>
      <c r="C103" t="s">
        <v>19</v>
      </c>
      <c r="D103">
        <f t="shared" si="5"/>
        <v>178</v>
      </c>
      <c r="E103">
        <f>E102</f>
        <v>223</v>
      </c>
      <c r="F103">
        <f>D103+4</f>
        <v>182</v>
      </c>
      <c r="G103">
        <f t="shared" si="4"/>
        <v>226</v>
      </c>
      <c r="H103" t="s">
        <v>20</v>
      </c>
      <c r="I103">
        <v>15</v>
      </c>
      <c r="J103">
        <v>1</v>
      </c>
      <c r="K103">
        <v>0</v>
      </c>
      <c r="L103">
        <v>0</v>
      </c>
      <c r="N103" t="s">
        <v>1742</v>
      </c>
      <c r="O103" t="s">
        <v>26</v>
      </c>
      <c r="Q103">
        <v>2</v>
      </c>
      <c r="R103" t="b">
        <v>0</v>
      </c>
      <c r="S103" t="s">
        <v>237</v>
      </c>
      <c r="T103">
        <v>0</v>
      </c>
    </row>
    <row r="104" spans="1:20" x14ac:dyDescent="0.25">
      <c r="A104" t="s">
        <v>83</v>
      </c>
      <c r="B104">
        <v>5</v>
      </c>
      <c r="C104" t="s">
        <v>19</v>
      </c>
      <c r="D104">
        <f t="shared" si="5"/>
        <v>80</v>
      </c>
      <c r="E104">
        <f>E99+11</f>
        <v>233</v>
      </c>
      <c r="F104">
        <f>F99</f>
        <v>125</v>
      </c>
      <c r="G104">
        <f t="shared" si="4"/>
        <v>236</v>
      </c>
      <c r="H104" t="s">
        <v>209</v>
      </c>
      <c r="I104">
        <v>8</v>
      </c>
      <c r="J104">
        <v>0</v>
      </c>
      <c r="K104">
        <v>0</v>
      </c>
      <c r="L104">
        <v>0</v>
      </c>
      <c r="N104" t="s">
        <v>1742</v>
      </c>
      <c r="O104" t="s">
        <v>26</v>
      </c>
      <c r="Q104">
        <v>3</v>
      </c>
      <c r="R104" t="b">
        <v>1</v>
      </c>
      <c r="S104" t="s">
        <v>237</v>
      </c>
      <c r="T104">
        <v>0</v>
      </c>
    </row>
    <row r="105" spans="1:20" x14ac:dyDescent="0.25">
      <c r="A105" t="s">
        <v>84</v>
      </c>
      <c r="B105">
        <v>5</v>
      </c>
      <c r="C105" t="s">
        <v>19</v>
      </c>
      <c r="D105">
        <f t="shared" si="5"/>
        <v>124</v>
      </c>
      <c r="E105">
        <f>E104+1</f>
        <v>234</v>
      </c>
      <c r="F105">
        <f>D105+4</f>
        <v>128</v>
      </c>
      <c r="G105">
        <f t="shared" si="4"/>
        <v>237</v>
      </c>
      <c r="H105" t="s">
        <v>20</v>
      </c>
      <c r="I105">
        <v>15</v>
      </c>
      <c r="J105">
        <v>1</v>
      </c>
      <c r="K105">
        <v>0</v>
      </c>
      <c r="L105">
        <v>0</v>
      </c>
      <c r="N105" t="s">
        <v>1742</v>
      </c>
      <c r="O105" t="s">
        <v>26</v>
      </c>
      <c r="Q105">
        <v>2</v>
      </c>
      <c r="R105" t="b">
        <v>0</v>
      </c>
      <c r="S105" t="s">
        <v>237</v>
      </c>
      <c r="T105">
        <v>0</v>
      </c>
    </row>
    <row r="106" spans="1:20" x14ac:dyDescent="0.25">
      <c r="A106" t="s">
        <v>85</v>
      </c>
      <c r="B106">
        <v>5</v>
      </c>
      <c r="C106" t="s">
        <v>19</v>
      </c>
      <c r="D106">
        <f t="shared" si="5"/>
        <v>142</v>
      </c>
      <c r="E106">
        <f>E105</f>
        <v>234</v>
      </c>
      <c r="F106">
        <f>D106+4</f>
        <v>146</v>
      </c>
      <c r="G106">
        <f t="shared" si="4"/>
        <v>237</v>
      </c>
      <c r="H106" t="s">
        <v>20</v>
      </c>
      <c r="I106">
        <v>15</v>
      </c>
      <c r="J106">
        <v>1</v>
      </c>
      <c r="K106">
        <v>0</v>
      </c>
      <c r="L106">
        <v>0</v>
      </c>
      <c r="N106" t="s">
        <v>1742</v>
      </c>
      <c r="O106" t="s">
        <v>26</v>
      </c>
      <c r="Q106">
        <v>2</v>
      </c>
      <c r="R106" t="b">
        <v>0</v>
      </c>
      <c r="S106" t="s">
        <v>237</v>
      </c>
      <c r="T106">
        <v>0</v>
      </c>
    </row>
    <row r="107" spans="1:20" x14ac:dyDescent="0.25">
      <c r="A107" t="s">
        <v>86</v>
      </c>
      <c r="B107">
        <v>5</v>
      </c>
      <c r="C107" t="s">
        <v>19</v>
      </c>
      <c r="D107">
        <f t="shared" si="5"/>
        <v>160</v>
      </c>
      <c r="E107">
        <f>E106</f>
        <v>234</v>
      </c>
      <c r="F107">
        <f>D107+4</f>
        <v>164</v>
      </c>
      <c r="G107">
        <f t="shared" si="4"/>
        <v>237</v>
      </c>
      <c r="H107" t="s">
        <v>20</v>
      </c>
      <c r="I107">
        <v>15</v>
      </c>
      <c r="J107">
        <v>1</v>
      </c>
      <c r="K107">
        <v>0</v>
      </c>
      <c r="L107">
        <v>0</v>
      </c>
      <c r="N107" t="s">
        <v>1742</v>
      </c>
      <c r="O107" t="s">
        <v>26</v>
      </c>
      <c r="Q107">
        <v>2</v>
      </c>
      <c r="R107" t="b">
        <v>0</v>
      </c>
      <c r="S107" t="s">
        <v>237</v>
      </c>
      <c r="T107">
        <v>0</v>
      </c>
    </row>
    <row r="108" spans="1:20" x14ac:dyDescent="0.25">
      <c r="A108" t="s">
        <v>87</v>
      </c>
      <c r="B108">
        <v>5</v>
      </c>
      <c r="C108" t="s">
        <v>19</v>
      </c>
      <c r="D108">
        <f t="shared" si="5"/>
        <v>178</v>
      </c>
      <c r="E108">
        <f>E107</f>
        <v>234</v>
      </c>
      <c r="F108">
        <f>D108+4</f>
        <v>182</v>
      </c>
      <c r="G108">
        <f t="shared" si="4"/>
        <v>237</v>
      </c>
      <c r="H108" t="s">
        <v>20</v>
      </c>
      <c r="I108">
        <v>15</v>
      </c>
      <c r="J108">
        <v>1</v>
      </c>
      <c r="K108">
        <v>0</v>
      </c>
      <c r="L108">
        <v>0</v>
      </c>
      <c r="N108" t="s">
        <v>1742</v>
      </c>
      <c r="O108" t="s">
        <v>26</v>
      </c>
      <c r="Q108">
        <v>2</v>
      </c>
      <c r="R108" t="b">
        <v>0</v>
      </c>
      <c r="S108" t="s">
        <v>237</v>
      </c>
      <c r="T108">
        <v>0</v>
      </c>
    </row>
    <row r="109" spans="1:20" x14ac:dyDescent="0.25">
      <c r="A109" t="s">
        <v>88</v>
      </c>
      <c r="B109">
        <v>5</v>
      </c>
      <c r="C109" t="s">
        <v>19</v>
      </c>
      <c r="D109">
        <f t="shared" si="5"/>
        <v>80</v>
      </c>
      <c r="E109">
        <f>E104+11</f>
        <v>244</v>
      </c>
      <c r="F109">
        <f>F104</f>
        <v>125</v>
      </c>
      <c r="G109">
        <f t="shared" si="4"/>
        <v>247</v>
      </c>
      <c r="H109" t="s">
        <v>209</v>
      </c>
      <c r="I109">
        <v>8</v>
      </c>
      <c r="J109">
        <v>0</v>
      </c>
      <c r="K109">
        <v>0</v>
      </c>
      <c r="L109">
        <v>0</v>
      </c>
      <c r="N109" t="s">
        <v>1742</v>
      </c>
      <c r="O109" t="s">
        <v>26</v>
      </c>
      <c r="Q109">
        <v>3</v>
      </c>
      <c r="R109" t="b">
        <v>1</v>
      </c>
      <c r="S109" t="s">
        <v>237</v>
      </c>
      <c r="T109">
        <v>0</v>
      </c>
    </row>
    <row r="110" spans="1:20" x14ac:dyDescent="0.25">
      <c r="A110" t="s">
        <v>89</v>
      </c>
      <c r="B110">
        <v>5</v>
      </c>
      <c r="C110" t="s">
        <v>19</v>
      </c>
      <c r="D110">
        <f t="shared" si="5"/>
        <v>124</v>
      </c>
      <c r="E110">
        <f>E109+1</f>
        <v>245</v>
      </c>
      <c r="F110">
        <f>D110+4</f>
        <v>128</v>
      </c>
      <c r="G110">
        <f t="shared" si="4"/>
        <v>248</v>
      </c>
      <c r="H110" t="s">
        <v>20</v>
      </c>
      <c r="I110">
        <v>15</v>
      </c>
      <c r="J110">
        <v>1</v>
      </c>
      <c r="K110">
        <v>0</v>
      </c>
      <c r="L110">
        <v>0</v>
      </c>
      <c r="N110" t="s">
        <v>1742</v>
      </c>
      <c r="O110" t="s">
        <v>26</v>
      </c>
      <c r="Q110">
        <v>2</v>
      </c>
      <c r="R110" t="b">
        <v>0</v>
      </c>
      <c r="S110" t="s">
        <v>237</v>
      </c>
      <c r="T110">
        <v>0</v>
      </c>
    </row>
    <row r="111" spans="1:20" x14ac:dyDescent="0.25">
      <c r="A111" t="s">
        <v>90</v>
      </c>
      <c r="B111">
        <v>5</v>
      </c>
      <c r="C111" t="s">
        <v>19</v>
      </c>
      <c r="D111">
        <f t="shared" si="5"/>
        <v>142</v>
      </c>
      <c r="E111">
        <f>E110</f>
        <v>245</v>
      </c>
      <c r="F111">
        <f>D111+4</f>
        <v>146</v>
      </c>
      <c r="G111">
        <f t="shared" si="4"/>
        <v>248</v>
      </c>
      <c r="H111" t="s">
        <v>20</v>
      </c>
      <c r="I111">
        <v>15</v>
      </c>
      <c r="J111">
        <v>1</v>
      </c>
      <c r="K111">
        <v>0</v>
      </c>
      <c r="L111">
        <v>0</v>
      </c>
      <c r="N111" t="s">
        <v>1742</v>
      </c>
      <c r="O111" t="s">
        <v>26</v>
      </c>
      <c r="Q111">
        <v>2</v>
      </c>
      <c r="R111" t="b">
        <v>0</v>
      </c>
      <c r="S111" t="s">
        <v>237</v>
      </c>
      <c r="T111">
        <v>0</v>
      </c>
    </row>
    <row r="112" spans="1:20" x14ac:dyDescent="0.25">
      <c r="A112" t="s">
        <v>91</v>
      </c>
      <c r="B112">
        <v>5</v>
      </c>
      <c r="C112" t="s">
        <v>19</v>
      </c>
      <c r="D112">
        <f t="shared" si="5"/>
        <v>160</v>
      </c>
      <c r="E112">
        <f>E111</f>
        <v>245</v>
      </c>
      <c r="F112">
        <f>D112+4</f>
        <v>164</v>
      </c>
      <c r="G112">
        <f t="shared" si="4"/>
        <v>248</v>
      </c>
      <c r="H112" t="s">
        <v>20</v>
      </c>
      <c r="I112">
        <v>15</v>
      </c>
      <c r="J112">
        <v>1</v>
      </c>
      <c r="K112">
        <v>0</v>
      </c>
      <c r="L112">
        <v>0</v>
      </c>
      <c r="N112" t="s">
        <v>1742</v>
      </c>
      <c r="O112" t="s">
        <v>26</v>
      </c>
      <c r="Q112">
        <v>2</v>
      </c>
      <c r="R112" t="b">
        <v>0</v>
      </c>
      <c r="S112" t="s">
        <v>237</v>
      </c>
      <c r="T112">
        <v>0</v>
      </c>
    </row>
    <row r="113" spans="1:20" x14ac:dyDescent="0.25">
      <c r="A113" t="s">
        <v>92</v>
      </c>
      <c r="B113">
        <v>5</v>
      </c>
      <c r="C113" t="s">
        <v>19</v>
      </c>
      <c r="D113">
        <f t="shared" si="5"/>
        <v>178</v>
      </c>
      <c r="E113">
        <f>E112</f>
        <v>245</v>
      </c>
      <c r="F113">
        <f>D113+4</f>
        <v>182</v>
      </c>
      <c r="G113">
        <f t="shared" si="4"/>
        <v>248</v>
      </c>
      <c r="H113" t="s">
        <v>20</v>
      </c>
      <c r="I113">
        <v>15</v>
      </c>
      <c r="J113">
        <v>1</v>
      </c>
      <c r="K113">
        <v>0</v>
      </c>
      <c r="L113">
        <v>0</v>
      </c>
      <c r="N113" t="s">
        <v>1742</v>
      </c>
      <c r="O113" t="s">
        <v>26</v>
      </c>
      <c r="Q113">
        <v>2</v>
      </c>
      <c r="R113" t="b">
        <v>0</v>
      </c>
      <c r="S113" t="s">
        <v>237</v>
      </c>
      <c r="T113">
        <v>0</v>
      </c>
    </row>
    <row r="114" spans="1:20" x14ac:dyDescent="0.25">
      <c r="A114" t="s">
        <v>93</v>
      </c>
      <c r="B114">
        <v>5</v>
      </c>
      <c r="C114" t="s">
        <v>19</v>
      </c>
      <c r="D114">
        <f t="shared" si="5"/>
        <v>80</v>
      </c>
      <c r="E114">
        <f>E109+11</f>
        <v>255</v>
      </c>
      <c r="F114">
        <f>F109</f>
        <v>125</v>
      </c>
      <c r="G114">
        <f t="shared" si="4"/>
        <v>258</v>
      </c>
      <c r="H114" t="s">
        <v>209</v>
      </c>
      <c r="I114">
        <v>8</v>
      </c>
      <c r="J114">
        <v>0</v>
      </c>
      <c r="K114">
        <v>0</v>
      </c>
      <c r="L114">
        <v>0</v>
      </c>
      <c r="N114" t="s">
        <v>1742</v>
      </c>
      <c r="O114" t="s">
        <v>26</v>
      </c>
      <c r="Q114">
        <v>3</v>
      </c>
      <c r="R114" t="b">
        <v>1</v>
      </c>
      <c r="S114" t="s">
        <v>237</v>
      </c>
      <c r="T114">
        <v>0</v>
      </c>
    </row>
    <row r="115" spans="1:20" x14ac:dyDescent="0.25">
      <c r="A115" t="s">
        <v>94</v>
      </c>
      <c r="B115">
        <v>5</v>
      </c>
      <c r="C115" t="s">
        <v>19</v>
      </c>
      <c r="D115">
        <f t="shared" si="5"/>
        <v>124</v>
      </c>
      <c r="E115">
        <f>E114+1</f>
        <v>256</v>
      </c>
      <c r="F115">
        <f>D115+4</f>
        <v>128</v>
      </c>
      <c r="G115">
        <f t="shared" si="4"/>
        <v>259</v>
      </c>
      <c r="H115" t="s">
        <v>20</v>
      </c>
      <c r="I115">
        <v>15</v>
      </c>
      <c r="J115">
        <v>1</v>
      </c>
      <c r="K115">
        <v>0</v>
      </c>
      <c r="L115">
        <v>0</v>
      </c>
      <c r="N115" t="s">
        <v>1742</v>
      </c>
      <c r="O115" t="s">
        <v>26</v>
      </c>
      <c r="Q115">
        <v>2</v>
      </c>
      <c r="R115" t="b">
        <v>0</v>
      </c>
      <c r="S115" t="s">
        <v>237</v>
      </c>
      <c r="T115">
        <v>0</v>
      </c>
    </row>
    <row r="116" spans="1:20" x14ac:dyDescent="0.25">
      <c r="A116" t="s">
        <v>95</v>
      </c>
      <c r="B116">
        <v>5</v>
      </c>
      <c r="C116" t="s">
        <v>19</v>
      </c>
      <c r="D116">
        <f t="shared" si="5"/>
        <v>142</v>
      </c>
      <c r="E116">
        <f>E115</f>
        <v>256</v>
      </c>
      <c r="F116">
        <f>D116+4</f>
        <v>146</v>
      </c>
      <c r="G116">
        <f t="shared" si="4"/>
        <v>259</v>
      </c>
      <c r="H116" t="s">
        <v>20</v>
      </c>
      <c r="I116">
        <v>15</v>
      </c>
      <c r="J116">
        <v>1</v>
      </c>
      <c r="K116">
        <v>0</v>
      </c>
      <c r="L116">
        <v>0</v>
      </c>
      <c r="N116" t="s">
        <v>1742</v>
      </c>
      <c r="O116" t="s">
        <v>26</v>
      </c>
      <c r="Q116">
        <v>2</v>
      </c>
      <c r="R116" t="b">
        <v>0</v>
      </c>
      <c r="S116" t="s">
        <v>237</v>
      </c>
      <c r="T116">
        <v>0</v>
      </c>
    </row>
    <row r="117" spans="1:20" x14ac:dyDescent="0.25">
      <c r="A117" t="s">
        <v>96</v>
      </c>
      <c r="B117">
        <v>5</v>
      </c>
      <c r="C117" t="s">
        <v>19</v>
      </c>
      <c r="D117">
        <f t="shared" si="5"/>
        <v>160</v>
      </c>
      <c r="E117">
        <f>E116</f>
        <v>256</v>
      </c>
      <c r="F117">
        <f>D117+4</f>
        <v>164</v>
      </c>
      <c r="G117">
        <f t="shared" si="4"/>
        <v>259</v>
      </c>
      <c r="H117" t="s">
        <v>20</v>
      </c>
      <c r="I117">
        <v>15</v>
      </c>
      <c r="J117">
        <v>1</v>
      </c>
      <c r="K117">
        <v>0</v>
      </c>
      <c r="L117">
        <v>0</v>
      </c>
      <c r="N117" t="s">
        <v>1742</v>
      </c>
      <c r="O117" t="s">
        <v>26</v>
      </c>
      <c r="Q117">
        <v>2</v>
      </c>
      <c r="R117" t="b">
        <v>0</v>
      </c>
      <c r="S117" t="s">
        <v>237</v>
      </c>
      <c r="T117">
        <v>0</v>
      </c>
    </row>
    <row r="118" spans="1:20" x14ac:dyDescent="0.25">
      <c r="A118" t="s">
        <v>97</v>
      </c>
      <c r="B118">
        <v>5</v>
      </c>
      <c r="C118" t="s">
        <v>19</v>
      </c>
      <c r="D118">
        <f t="shared" si="5"/>
        <v>178</v>
      </c>
      <c r="E118">
        <f>E117</f>
        <v>256</v>
      </c>
      <c r="F118">
        <f>D118+4</f>
        <v>182</v>
      </c>
      <c r="G118">
        <f t="shared" si="4"/>
        <v>259</v>
      </c>
      <c r="H118" t="s">
        <v>20</v>
      </c>
      <c r="I118">
        <v>15</v>
      </c>
      <c r="J118">
        <v>1</v>
      </c>
      <c r="K118">
        <v>0</v>
      </c>
      <c r="L118">
        <v>0</v>
      </c>
      <c r="N118" t="s">
        <v>1742</v>
      </c>
      <c r="O118" t="s">
        <v>26</v>
      </c>
      <c r="Q118">
        <v>2</v>
      </c>
      <c r="R118" t="b">
        <v>0</v>
      </c>
      <c r="S118" t="s">
        <v>237</v>
      </c>
      <c r="T118">
        <v>0</v>
      </c>
    </row>
    <row r="119" spans="1:20" x14ac:dyDescent="0.25">
      <c r="A119" t="s">
        <v>98</v>
      </c>
      <c r="B119">
        <v>5</v>
      </c>
      <c r="C119" t="s">
        <v>19</v>
      </c>
      <c r="D119">
        <f t="shared" si="5"/>
        <v>80</v>
      </c>
      <c r="E119">
        <f>E114+11</f>
        <v>266</v>
      </c>
      <c r="F119">
        <f>F114</f>
        <v>125</v>
      </c>
      <c r="G119">
        <f t="shared" si="4"/>
        <v>269</v>
      </c>
      <c r="H119" t="s">
        <v>209</v>
      </c>
      <c r="I119">
        <v>8</v>
      </c>
      <c r="J119">
        <v>0</v>
      </c>
      <c r="K119">
        <v>0</v>
      </c>
      <c r="L119">
        <v>0</v>
      </c>
      <c r="N119" t="s">
        <v>1742</v>
      </c>
      <c r="O119" t="s">
        <v>26</v>
      </c>
      <c r="Q119">
        <v>3</v>
      </c>
      <c r="R119" t="b">
        <v>1</v>
      </c>
      <c r="S119" t="s">
        <v>237</v>
      </c>
      <c r="T119">
        <v>0</v>
      </c>
    </row>
    <row r="120" spans="1:20" x14ac:dyDescent="0.25">
      <c r="A120" t="s">
        <v>99</v>
      </c>
      <c r="B120">
        <v>5</v>
      </c>
      <c r="C120" t="s">
        <v>19</v>
      </c>
      <c r="D120">
        <f t="shared" si="5"/>
        <v>124</v>
      </c>
      <c r="E120">
        <f>E119+1</f>
        <v>267</v>
      </c>
      <c r="F120">
        <f>D120+4</f>
        <v>128</v>
      </c>
      <c r="G120">
        <f t="shared" si="4"/>
        <v>270</v>
      </c>
      <c r="H120" t="s">
        <v>20</v>
      </c>
      <c r="I120">
        <v>15</v>
      </c>
      <c r="J120">
        <v>1</v>
      </c>
      <c r="K120">
        <v>0</v>
      </c>
      <c r="L120">
        <v>0</v>
      </c>
      <c r="N120" t="s">
        <v>1742</v>
      </c>
      <c r="O120" t="s">
        <v>26</v>
      </c>
      <c r="Q120">
        <v>2</v>
      </c>
      <c r="R120" t="b">
        <v>0</v>
      </c>
      <c r="S120" t="s">
        <v>237</v>
      </c>
      <c r="T120">
        <v>0</v>
      </c>
    </row>
    <row r="121" spans="1:20" x14ac:dyDescent="0.25">
      <c r="A121" t="s">
        <v>100</v>
      </c>
      <c r="B121">
        <v>5</v>
      </c>
      <c r="C121" t="s">
        <v>19</v>
      </c>
      <c r="D121">
        <f t="shared" si="5"/>
        <v>142</v>
      </c>
      <c r="E121">
        <f>E120</f>
        <v>267</v>
      </c>
      <c r="F121">
        <f>D121+4</f>
        <v>146</v>
      </c>
      <c r="G121">
        <f t="shared" si="4"/>
        <v>270</v>
      </c>
      <c r="H121" t="s">
        <v>20</v>
      </c>
      <c r="I121">
        <v>15</v>
      </c>
      <c r="J121">
        <v>1</v>
      </c>
      <c r="K121">
        <v>0</v>
      </c>
      <c r="L121">
        <v>0</v>
      </c>
      <c r="N121" t="s">
        <v>1742</v>
      </c>
      <c r="O121" t="s">
        <v>26</v>
      </c>
      <c r="Q121">
        <v>2</v>
      </c>
      <c r="R121" t="b">
        <v>0</v>
      </c>
      <c r="S121" t="s">
        <v>237</v>
      </c>
      <c r="T121">
        <v>0</v>
      </c>
    </row>
    <row r="122" spans="1:20" x14ac:dyDescent="0.25">
      <c r="A122" t="s">
        <v>101</v>
      </c>
      <c r="B122">
        <v>5</v>
      </c>
      <c r="C122" t="s">
        <v>19</v>
      </c>
      <c r="D122">
        <f t="shared" si="5"/>
        <v>160</v>
      </c>
      <c r="E122">
        <f>E121</f>
        <v>267</v>
      </c>
      <c r="F122">
        <f>D122+4</f>
        <v>164</v>
      </c>
      <c r="G122">
        <f t="shared" si="4"/>
        <v>270</v>
      </c>
      <c r="H122" t="s">
        <v>20</v>
      </c>
      <c r="I122">
        <v>15</v>
      </c>
      <c r="J122">
        <v>1</v>
      </c>
      <c r="K122">
        <v>0</v>
      </c>
      <c r="L122">
        <v>0</v>
      </c>
      <c r="N122" t="s">
        <v>1742</v>
      </c>
      <c r="O122" t="s">
        <v>26</v>
      </c>
      <c r="Q122">
        <v>2</v>
      </c>
      <c r="R122" t="b">
        <v>0</v>
      </c>
      <c r="S122" t="s">
        <v>237</v>
      </c>
      <c r="T122">
        <v>0</v>
      </c>
    </row>
    <row r="123" spans="1:20" x14ac:dyDescent="0.25">
      <c r="A123" t="s">
        <v>102</v>
      </c>
      <c r="B123">
        <v>5</v>
      </c>
      <c r="C123" t="s">
        <v>19</v>
      </c>
      <c r="D123">
        <f t="shared" si="5"/>
        <v>178</v>
      </c>
      <c r="E123">
        <f>E122</f>
        <v>267</v>
      </c>
      <c r="F123">
        <f>D123+4</f>
        <v>182</v>
      </c>
      <c r="G123">
        <f t="shared" si="4"/>
        <v>270</v>
      </c>
      <c r="H123" t="s">
        <v>20</v>
      </c>
      <c r="I123">
        <v>15</v>
      </c>
      <c r="J123">
        <v>1</v>
      </c>
      <c r="K123">
        <v>0</v>
      </c>
      <c r="L123">
        <v>0</v>
      </c>
      <c r="N123" t="s">
        <v>1742</v>
      </c>
      <c r="O123" t="s">
        <v>26</v>
      </c>
      <c r="Q123">
        <v>2</v>
      </c>
      <c r="R123" t="b">
        <v>0</v>
      </c>
      <c r="S123" t="s">
        <v>237</v>
      </c>
      <c r="T123">
        <v>0</v>
      </c>
    </row>
    <row r="124" spans="1:20" x14ac:dyDescent="0.25">
      <c r="A124" t="s">
        <v>36</v>
      </c>
      <c r="B124">
        <v>6</v>
      </c>
      <c r="C124" t="s">
        <v>19</v>
      </c>
      <c r="D124">
        <v>7</v>
      </c>
      <c r="E124">
        <v>13</v>
      </c>
      <c r="F124">
        <f>D124+100</f>
        <v>107</v>
      </c>
      <c r="G124">
        <v>16</v>
      </c>
      <c r="H124" t="s">
        <v>209</v>
      </c>
      <c r="I124">
        <v>12</v>
      </c>
      <c r="J124">
        <v>1</v>
      </c>
      <c r="K124">
        <v>0</v>
      </c>
      <c r="L124">
        <v>0</v>
      </c>
      <c r="N124" t="s">
        <v>21</v>
      </c>
      <c r="O124" t="s">
        <v>26</v>
      </c>
      <c r="Q124">
        <v>2</v>
      </c>
      <c r="R124" t="b">
        <v>0</v>
      </c>
      <c r="S124" t="s">
        <v>237</v>
      </c>
      <c r="T124">
        <v>0</v>
      </c>
    </row>
    <row r="125" spans="1:20" x14ac:dyDescent="0.25">
      <c r="A125" t="s">
        <v>37</v>
      </c>
      <c r="B125">
        <v>6</v>
      </c>
      <c r="C125" t="s">
        <v>25</v>
      </c>
      <c r="D125">
        <v>5</v>
      </c>
      <c r="E125">
        <v>18</v>
      </c>
      <c r="F125">
        <f>D125+88</f>
        <v>93</v>
      </c>
      <c r="G125">
        <f>E125+80</f>
        <v>98</v>
      </c>
      <c r="I125">
        <v>0</v>
      </c>
      <c r="J125">
        <v>0</v>
      </c>
      <c r="K125">
        <v>0</v>
      </c>
      <c r="L125">
        <v>0</v>
      </c>
      <c r="N125" t="s">
        <v>21</v>
      </c>
      <c r="O125" t="s">
        <v>26</v>
      </c>
      <c r="Q125">
        <v>2</v>
      </c>
      <c r="R125" t="b">
        <v>0</v>
      </c>
      <c r="S125" t="s">
        <v>237</v>
      </c>
      <c r="T125">
        <v>0</v>
      </c>
    </row>
    <row r="126" spans="1:20" x14ac:dyDescent="0.25">
      <c r="A126" t="s">
        <v>573</v>
      </c>
      <c r="B126">
        <v>6</v>
      </c>
      <c r="C126" t="s">
        <v>19</v>
      </c>
      <c r="D126">
        <f>D125-2</f>
        <v>3</v>
      </c>
      <c r="E126">
        <f>G125</f>
        <v>98</v>
      </c>
      <c r="F126">
        <f>F125+2</f>
        <v>95</v>
      </c>
      <c r="G126">
        <f>E126+3</f>
        <v>101</v>
      </c>
      <c r="H126" t="s">
        <v>209</v>
      </c>
      <c r="I126">
        <v>8</v>
      </c>
      <c r="J126">
        <v>0</v>
      </c>
      <c r="K126">
        <v>1</v>
      </c>
      <c r="L126">
        <v>0</v>
      </c>
      <c r="N126" t="s">
        <v>21</v>
      </c>
      <c r="O126" t="s">
        <v>208</v>
      </c>
      <c r="Q126">
        <v>3</v>
      </c>
      <c r="R126" t="b">
        <v>1</v>
      </c>
      <c r="S126" t="s">
        <v>237</v>
      </c>
      <c r="T126">
        <v>0</v>
      </c>
    </row>
    <row r="127" spans="1:20" x14ac:dyDescent="0.25">
      <c r="A127" t="s">
        <v>45</v>
      </c>
      <c r="B127">
        <v>6</v>
      </c>
      <c r="C127" t="s">
        <v>19</v>
      </c>
      <c r="D127">
        <v>111</v>
      </c>
      <c r="E127">
        <v>13</v>
      </c>
      <c r="F127">
        <f>D127+92</f>
        <v>203</v>
      </c>
      <c r="G127">
        <v>16</v>
      </c>
      <c r="H127" t="s">
        <v>209</v>
      </c>
      <c r="I127">
        <v>12</v>
      </c>
      <c r="J127">
        <v>1</v>
      </c>
      <c r="K127">
        <v>0</v>
      </c>
      <c r="L127">
        <v>0</v>
      </c>
      <c r="N127" t="s">
        <v>21</v>
      </c>
      <c r="O127" t="s">
        <v>26</v>
      </c>
      <c r="Q127">
        <v>2</v>
      </c>
      <c r="R127" t="b">
        <v>0</v>
      </c>
      <c r="S127" t="s">
        <v>237</v>
      </c>
      <c r="T127">
        <v>0</v>
      </c>
    </row>
    <row r="128" spans="1:20" x14ac:dyDescent="0.25">
      <c r="A128" t="s">
        <v>46</v>
      </c>
      <c r="B128">
        <v>6</v>
      </c>
      <c r="C128" t="s">
        <v>25</v>
      </c>
      <c r="D128">
        <f>D127-2</f>
        <v>109</v>
      </c>
      <c r="E128">
        <v>18</v>
      </c>
      <c r="F128">
        <f>D128+88</f>
        <v>197</v>
      </c>
      <c r="G128">
        <f>E128+80</f>
        <v>98</v>
      </c>
      <c r="I128">
        <v>0</v>
      </c>
      <c r="J128">
        <v>0</v>
      </c>
      <c r="K128">
        <v>0</v>
      </c>
      <c r="L128">
        <v>0</v>
      </c>
      <c r="N128" t="s">
        <v>21</v>
      </c>
      <c r="O128" t="s">
        <v>26</v>
      </c>
      <c r="Q128">
        <v>2</v>
      </c>
      <c r="R128" t="b">
        <v>0</v>
      </c>
      <c r="S128" t="s">
        <v>237</v>
      </c>
      <c r="T128">
        <v>0</v>
      </c>
    </row>
    <row r="129" spans="1:20" x14ac:dyDescent="0.25">
      <c r="A129" t="s">
        <v>574</v>
      </c>
      <c r="B129">
        <v>6</v>
      </c>
      <c r="C129" t="s">
        <v>19</v>
      </c>
      <c r="D129">
        <f>D128-2</f>
        <v>107</v>
      </c>
      <c r="E129">
        <f>G128</f>
        <v>98</v>
      </c>
      <c r="F129">
        <f>F128+2</f>
        <v>199</v>
      </c>
      <c r="G129">
        <f>E129+3</f>
        <v>101</v>
      </c>
      <c r="H129" t="s">
        <v>209</v>
      </c>
      <c r="I129">
        <v>8</v>
      </c>
      <c r="J129">
        <v>0</v>
      </c>
      <c r="K129">
        <v>1</v>
      </c>
      <c r="L129">
        <v>0</v>
      </c>
      <c r="N129" t="s">
        <v>21</v>
      </c>
      <c r="O129" t="s">
        <v>208</v>
      </c>
      <c r="Q129">
        <v>3</v>
      </c>
      <c r="R129" t="b">
        <v>1</v>
      </c>
      <c r="S129" t="s">
        <v>237</v>
      </c>
      <c r="T129">
        <v>0</v>
      </c>
    </row>
    <row r="130" spans="1:20" x14ac:dyDescent="0.25">
      <c r="A130" s="2" t="s">
        <v>232</v>
      </c>
      <c r="B130">
        <v>6</v>
      </c>
      <c r="C130" t="s">
        <v>19</v>
      </c>
      <c r="D130">
        <f>D124</f>
        <v>7</v>
      </c>
      <c r="E130">
        <f>G128+7</f>
        <v>105</v>
      </c>
      <c r="F130">
        <f>F127</f>
        <v>203</v>
      </c>
      <c r="G130">
        <f>E130+3</f>
        <v>108</v>
      </c>
      <c r="H130" t="s">
        <v>209</v>
      </c>
      <c r="I130">
        <v>7</v>
      </c>
      <c r="J130">
        <v>0</v>
      </c>
      <c r="K130">
        <v>0</v>
      </c>
      <c r="L130">
        <v>0</v>
      </c>
      <c r="N130" t="s">
        <v>21</v>
      </c>
      <c r="O130" t="s">
        <v>26</v>
      </c>
      <c r="Q130">
        <v>3</v>
      </c>
      <c r="R130" t="b">
        <v>1</v>
      </c>
      <c r="S130" t="s">
        <v>237</v>
      </c>
      <c r="T130">
        <v>0</v>
      </c>
    </row>
    <row r="131" spans="1:20" x14ac:dyDescent="0.25">
      <c r="A131" s="2" t="s">
        <v>575</v>
      </c>
      <c r="B131">
        <v>6</v>
      </c>
      <c r="C131" t="s">
        <v>27</v>
      </c>
      <c r="D131">
        <v>0</v>
      </c>
      <c r="E131">
        <v>0</v>
      </c>
      <c r="F131">
        <v>210</v>
      </c>
      <c r="G131">
        <f>G130+9</f>
        <v>117</v>
      </c>
      <c r="I131">
        <v>0</v>
      </c>
      <c r="J131">
        <v>1</v>
      </c>
      <c r="K131">
        <v>0</v>
      </c>
      <c r="L131">
        <v>0</v>
      </c>
      <c r="M131" t="s">
        <v>21</v>
      </c>
      <c r="N131" t="s">
        <v>21</v>
      </c>
      <c r="O131" t="s">
        <v>26</v>
      </c>
      <c r="Q131">
        <v>1</v>
      </c>
      <c r="R131" t="b">
        <v>0</v>
      </c>
      <c r="S131" t="s">
        <v>237</v>
      </c>
      <c r="T131">
        <v>0</v>
      </c>
    </row>
    <row r="132" spans="1:20" x14ac:dyDescent="0.25">
      <c r="A132" t="s">
        <v>184</v>
      </c>
      <c r="B132">
        <v>6</v>
      </c>
      <c r="C132" t="s">
        <v>25</v>
      </c>
      <c r="D132">
        <v>0</v>
      </c>
      <c r="E132">
        <v>108</v>
      </c>
      <c r="F132">
        <v>210</v>
      </c>
      <c r="G132">
        <f>E132+190</f>
        <v>298</v>
      </c>
      <c r="I132">
        <v>0</v>
      </c>
      <c r="J132">
        <v>0</v>
      </c>
      <c r="K132">
        <v>0</v>
      </c>
      <c r="L132">
        <v>0</v>
      </c>
      <c r="N132" t="s">
        <v>21</v>
      </c>
      <c r="O132" t="s">
        <v>26</v>
      </c>
      <c r="Q132">
        <v>0</v>
      </c>
      <c r="R132" t="b">
        <v>0</v>
      </c>
      <c r="S132" t="s">
        <v>237</v>
      </c>
      <c r="T132">
        <v>0</v>
      </c>
    </row>
    <row r="133" spans="1:20" x14ac:dyDescent="0.25">
      <c r="A133" t="s">
        <v>185</v>
      </c>
      <c r="B133">
        <v>6</v>
      </c>
      <c r="C133" t="s">
        <v>19</v>
      </c>
      <c r="D133">
        <v>80</v>
      </c>
      <c r="E133">
        <v>211</v>
      </c>
      <c r="F133">
        <v>210</v>
      </c>
      <c r="G133">
        <f>E133+5</f>
        <v>216</v>
      </c>
      <c r="H133" t="s">
        <v>209</v>
      </c>
      <c r="I133">
        <v>12</v>
      </c>
      <c r="J133">
        <v>0</v>
      </c>
      <c r="K133">
        <v>1</v>
      </c>
      <c r="L133">
        <v>0</v>
      </c>
      <c r="N133" t="s">
        <v>21</v>
      </c>
      <c r="O133" t="s">
        <v>26</v>
      </c>
      <c r="Q133">
        <v>0</v>
      </c>
      <c r="R133" t="b">
        <v>1</v>
      </c>
      <c r="S133" t="s">
        <v>237</v>
      </c>
      <c r="T133">
        <v>0</v>
      </c>
    </row>
    <row r="134" spans="1:20" x14ac:dyDescent="0.25">
      <c r="A134" t="s">
        <v>1506</v>
      </c>
      <c r="B134">
        <v>6</v>
      </c>
      <c r="C134" t="s">
        <v>19</v>
      </c>
      <c r="D134">
        <v>0</v>
      </c>
      <c r="E134">
        <f>G134-3</f>
        <v>294</v>
      </c>
      <c r="F134">
        <v>210</v>
      </c>
      <c r="G134">
        <v>297</v>
      </c>
      <c r="H134" t="s">
        <v>209</v>
      </c>
      <c r="I134">
        <v>8</v>
      </c>
      <c r="J134">
        <v>0</v>
      </c>
      <c r="K134">
        <v>1</v>
      </c>
      <c r="L134">
        <v>0</v>
      </c>
      <c r="N134" t="s">
        <v>846</v>
      </c>
      <c r="O134" t="s">
        <v>22</v>
      </c>
      <c r="Q134">
        <v>1</v>
      </c>
      <c r="R134" t="b">
        <v>1</v>
      </c>
      <c r="S134" t="s">
        <v>237</v>
      </c>
      <c r="T134">
        <v>0</v>
      </c>
    </row>
    <row r="135" spans="1:20" x14ac:dyDescent="0.25">
      <c r="A135" t="s">
        <v>47</v>
      </c>
      <c r="B135">
        <v>7</v>
      </c>
      <c r="C135" t="s">
        <v>19</v>
      </c>
      <c r="D135">
        <v>7</v>
      </c>
      <c r="E135">
        <v>13</v>
      </c>
      <c r="F135">
        <v>203</v>
      </c>
      <c r="G135">
        <v>16</v>
      </c>
      <c r="H135" t="s">
        <v>209</v>
      </c>
      <c r="I135">
        <v>12</v>
      </c>
      <c r="J135">
        <v>1</v>
      </c>
      <c r="K135">
        <v>0</v>
      </c>
      <c r="L135">
        <v>0</v>
      </c>
      <c r="N135" t="s">
        <v>21</v>
      </c>
      <c r="O135" t="s">
        <v>26</v>
      </c>
      <c r="Q135">
        <v>2</v>
      </c>
      <c r="R135" t="b">
        <v>0</v>
      </c>
      <c r="S135" t="s">
        <v>237</v>
      </c>
      <c r="T135">
        <v>0</v>
      </c>
    </row>
    <row r="136" spans="1:20" x14ac:dyDescent="0.25">
      <c r="A136" t="s">
        <v>123</v>
      </c>
      <c r="B136">
        <v>7</v>
      </c>
      <c r="C136" t="s">
        <v>19</v>
      </c>
      <c r="D136">
        <v>101</v>
      </c>
      <c r="E136">
        <f>G135+4</f>
        <v>20</v>
      </c>
      <c r="F136">
        <v>205</v>
      </c>
      <c r="G136">
        <f>E136+4</f>
        <v>24</v>
      </c>
      <c r="H136" t="s">
        <v>209</v>
      </c>
      <c r="I136">
        <v>9</v>
      </c>
      <c r="J136">
        <v>0</v>
      </c>
      <c r="K136">
        <v>0</v>
      </c>
      <c r="L136">
        <v>0</v>
      </c>
      <c r="N136" t="s">
        <v>21</v>
      </c>
      <c r="O136" t="s">
        <v>208</v>
      </c>
      <c r="P136" s="1"/>
      <c r="Q136">
        <v>2</v>
      </c>
      <c r="R136" t="b">
        <v>1</v>
      </c>
      <c r="S136" t="s">
        <v>237</v>
      </c>
      <c r="T136">
        <v>0</v>
      </c>
    </row>
    <row r="137" spans="1:20" x14ac:dyDescent="0.25">
      <c r="A137" t="s">
        <v>134</v>
      </c>
      <c r="B137">
        <v>7</v>
      </c>
      <c r="C137" t="s">
        <v>25</v>
      </c>
      <c r="D137">
        <v>5</v>
      </c>
      <c r="E137">
        <f>G135+4</f>
        <v>20</v>
      </c>
      <c r="F137">
        <f>D137+88</f>
        <v>93</v>
      </c>
      <c r="G137">
        <f>E137+80</f>
        <v>100</v>
      </c>
      <c r="I137">
        <v>0</v>
      </c>
      <c r="J137">
        <v>0</v>
      </c>
      <c r="K137">
        <v>0</v>
      </c>
      <c r="L137">
        <v>0</v>
      </c>
      <c r="N137" t="s">
        <v>21</v>
      </c>
      <c r="O137" t="s">
        <v>26</v>
      </c>
      <c r="Q137">
        <v>2</v>
      </c>
      <c r="R137" t="b">
        <v>0</v>
      </c>
      <c r="S137" t="s">
        <v>237</v>
      </c>
      <c r="T137">
        <v>0</v>
      </c>
    </row>
    <row r="138" spans="1:20" x14ac:dyDescent="0.25">
      <c r="A138" t="s">
        <v>882</v>
      </c>
      <c r="B138">
        <v>7</v>
      </c>
      <c r="C138" t="s">
        <v>27</v>
      </c>
      <c r="D138">
        <v>100</v>
      </c>
      <c r="E138">
        <f>E136+44</f>
        <v>64</v>
      </c>
      <c r="F138">
        <f>F143</f>
        <v>210</v>
      </c>
      <c r="G138">
        <f>G167+5</f>
        <v>134</v>
      </c>
      <c r="I138">
        <v>0</v>
      </c>
      <c r="J138">
        <v>1</v>
      </c>
      <c r="K138">
        <v>0</v>
      </c>
      <c r="L138">
        <v>0</v>
      </c>
      <c r="M138" t="s">
        <v>1742</v>
      </c>
      <c r="N138" t="s">
        <v>1742</v>
      </c>
      <c r="O138" t="s">
        <v>26</v>
      </c>
      <c r="Q138">
        <v>0</v>
      </c>
      <c r="R138" t="b">
        <v>0</v>
      </c>
      <c r="S138" t="s">
        <v>237</v>
      </c>
      <c r="T138">
        <v>0</v>
      </c>
    </row>
    <row r="139" spans="1:20" x14ac:dyDescent="0.25">
      <c r="A139" t="s">
        <v>875</v>
      </c>
      <c r="B139">
        <v>7</v>
      </c>
      <c r="C139" t="s">
        <v>19</v>
      </c>
      <c r="D139">
        <f>D138+1</f>
        <v>101</v>
      </c>
      <c r="E139">
        <f>E138+2</f>
        <v>66</v>
      </c>
      <c r="F139">
        <f>F138</f>
        <v>210</v>
      </c>
      <c r="G139">
        <f>E139+3</f>
        <v>69</v>
      </c>
      <c r="H139" t="s">
        <v>209</v>
      </c>
      <c r="I139">
        <v>8</v>
      </c>
      <c r="J139">
        <v>1</v>
      </c>
      <c r="K139">
        <v>0</v>
      </c>
      <c r="L139">
        <v>0</v>
      </c>
      <c r="N139" t="s">
        <v>1742</v>
      </c>
      <c r="O139" t="s">
        <v>26</v>
      </c>
      <c r="Q139">
        <v>3</v>
      </c>
      <c r="R139" t="b">
        <v>0</v>
      </c>
      <c r="S139" t="s">
        <v>237</v>
      </c>
      <c r="T139">
        <v>0</v>
      </c>
    </row>
    <row r="140" spans="1:20" x14ac:dyDescent="0.25">
      <c r="A140" t="s">
        <v>871</v>
      </c>
      <c r="B140">
        <v>7</v>
      </c>
      <c r="C140" t="s">
        <v>19</v>
      </c>
      <c r="D140">
        <f>D138+37</f>
        <v>137</v>
      </c>
      <c r="E140">
        <f>E138+7</f>
        <v>71</v>
      </c>
      <c r="F140">
        <f>D140+18</f>
        <v>155</v>
      </c>
      <c r="G140">
        <f>E140+3</f>
        <v>74</v>
      </c>
      <c r="H140" t="s">
        <v>209</v>
      </c>
      <c r="I140">
        <v>8</v>
      </c>
      <c r="J140">
        <v>0</v>
      </c>
      <c r="K140">
        <v>0</v>
      </c>
      <c r="L140">
        <v>0</v>
      </c>
      <c r="N140" t="s">
        <v>1742</v>
      </c>
      <c r="O140" t="s">
        <v>28</v>
      </c>
      <c r="Q140">
        <v>3</v>
      </c>
      <c r="R140" t="b">
        <v>1</v>
      </c>
      <c r="S140" t="s">
        <v>237</v>
      </c>
      <c r="T140">
        <v>0</v>
      </c>
    </row>
    <row r="141" spans="1:20" x14ac:dyDescent="0.25">
      <c r="A141" t="s">
        <v>872</v>
      </c>
      <c r="B141">
        <v>7</v>
      </c>
      <c r="C141" t="s">
        <v>19</v>
      </c>
      <c r="D141">
        <f>D144</f>
        <v>156</v>
      </c>
      <c r="E141">
        <f>E140</f>
        <v>71</v>
      </c>
      <c r="F141">
        <f>D145-1</f>
        <v>173</v>
      </c>
      <c r="G141">
        <f>E141+3</f>
        <v>74</v>
      </c>
      <c r="H141" t="s">
        <v>209</v>
      </c>
      <c r="I141">
        <v>8</v>
      </c>
      <c r="J141">
        <v>0</v>
      </c>
      <c r="K141">
        <v>0</v>
      </c>
      <c r="L141">
        <v>0</v>
      </c>
      <c r="N141" t="s">
        <v>1742</v>
      </c>
      <c r="O141" t="s">
        <v>28</v>
      </c>
      <c r="Q141">
        <v>3</v>
      </c>
      <c r="R141" t="b">
        <v>1</v>
      </c>
      <c r="S141" t="s">
        <v>237</v>
      </c>
      <c r="T141">
        <v>0</v>
      </c>
    </row>
    <row r="142" spans="1:20" x14ac:dyDescent="0.25">
      <c r="A142" t="s">
        <v>873</v>
      </c>
      <c r="B142">
        <v>7</v>
      </c>
      <c r="C142" t="s">
        <v>19</v>
      </c>
      <c r="D142">
        <f>D145-1</f>
        <v>173</v>
      </c>
      <c r="E142">
        <f>E141</f>
        <v>71</v>
      </c>
      <c r="F142">
        <f>D146+1</f>
        <v>193</v>
      </c>
      <c r="G142">
        <f>E142+3</f>
        <v>74</v>
      </c>
      <c r="H142" t="s">
        <v>209</v>
      </c>
      <c r="I142">
        <v>8</v>
      </c>
      <c r="J142">
        <v>0</v>
      </c>
      <c r="K142">
        <v>0</v>
      </c>
      <c r="L142">
        <v>0</v>
      </c>
      <c r="N142" t="s">
        <v>1742</v>
      </c>
      <c r="O142" t="s">
        <v>28</v>
      </c>
      <c r="Q142">
        <v>3</v>
      </c>
      <c r="R142" t="b">
        <v>1</v>
      </c>
      <c r="S142" t="s">
        <v>237</v>
      </c>
      <c r="T142">
        <v>0</v>
      </c>
    </row>
    <row r="143" spans="1:20" x14ac:dyDescent="0.25">
      <c r="A143" t="s">
        <v>874</v>
      </c>
      <c r="B143">
        <v>7</v>
      </c>
      <c r="C143" t="s">
        <v>19</v>
      </c>
      <c r="D143">
        <f>D146</f>
        <v>192</v>
      </c>
      <c r="E143">
        <f>E142</f>
        <v>71</v>
      </c>
      <c r="F143">
        <f>D143+18</f>
        <v>210</v>
      </c>
      <c r="G143">
        <f>E143+3</f>
        <v>74</v>
      </c>
      <c r="H143" t="s">
        <v>209</v>
      </c>
      <c r="I143">
        <v>8</v>
      </c>
      <c r="J143">
        <v>0</v>
      </c>
      <c r="K143">
        <v>0</v>
      </c>
      <c r="L143">
        <v>0</v>
      </c>
      <c r="N143" t="s">
        <v>1742</v>
      </c>
      <c r="O143" t="s">
        <v>28</v>
      </c>
      <c r="Q143">
        <v>3</v>
      </c>
      <c r="R143" t="b">
        <v>1</v>
      </c>
      <c r="S143" t="s">
        <v>237</v>
      </c>
      <c r="T143">
        <v>0</v>
      </c>
    </row>
    <row r="144" spans="1:20" x14ac:dyDescent="0.25">
      <c r="A144" t="s">
        <v>53</v>
      </c>
      <c r="B144">
        <v>7</v>
      </c>
      <c r="C144" t="s">
        <v>26</v>
      </c>
      <c r="D144">
        <f>F140+1</f>
        <v>156</v>
      </c>
      <c r="E144">
        <f>E140</f>
        <v>71</v>
      </c>
      <c r="F144">
        <f>F140+1</f>
        <v>156</v>
      </c>
      <c r="G144">
        <f>G138</f>
        <v>134</v>
      </c>
      <c r="I144">
        <v>0</v>
      </c>
      <c r="J144">
        <v>0</v>
      </c>
      <c r="K144">
        <v>0</v>
      </c>
      <c r="L144">
        <v>0</v>
      </c>
      <c r="N144" t="s">
        <v>1742</v>
      </c>
      <c r="O144" t="s">
        <v>26</v>
      </c>
      <c r="Q144">
        <v>4</v>
      </c>
      <c r="R144" t="b">
        <v>0</v>
      </c>
      <c r="S144" t="s">
        <v>237</v>
      </c>
      <c r="T144">
        <v>0</v>
      </c>
    </row>
    <row r="145" spans="1:20" x14ac:dyDescent="0.25">
      <c r="A145" t="s">
        <v>54</v>
      </c>
      <c r="B145">
        <v>7</v>
      </c>
      <c r="C145" t="s">
        <v>26</v>
      </c>
      <c r="D145">
        <f>D144+18</f>
        <v>174</v>
      </c>
      <c r="E145">
        <f>E140</f>
        <v>71</v>
      </c>
      <c r="F145">
        <f t="shared" ref="F145:F146" si="6">D145</f>
        <v>174</v>
      </c>
      <c r="G145">
        <f>G144</f>
        <v>134</v>
      </c>
      <c r="I145">
        <v>0</v>
      </c>
      <c r="J145">
        <v>0</v>
      </c>
      <c r="K145">
        <v>0</v>
      </c>
      <c r="L145">
        <v>0</v>
      </c>
      <c r="N145" t="s">
        <v>1742</v>
      </c>
      <c r="O145" t="s">
        <v>26</v>
      </c>
      <c r="Q145">
        <v>4</v>
      </c>
      <c r="R145" t="b">
        <v>0</v>
      </c>
      <c r="S145" t="s">
        <v>237</v>
      </c>
      <c r="T145">
        <v>0</v>
      </c>
    </row>
    <row r="146" spans="1:20" x14ac:dyDescent="0.25">
      <c r="A146" t="s">
        <v>55</v>
      </c>
      <c r="B146">
        <v>7</v>
      </c>
      <c r="C146" t="s">
        <v>26</v>
      </c>
      <c r="D146">
        <f>D145+18</f>
        <v>192</v>
      </c>
      <c r="E146">
        <f>E140</f>
        <v>71</v>
      </c>
      <c r="F146">
        <f t="shared" si="6"/>
        <v>192</v>
      </c>
      <c r="G146">
        <f>G145</f>
        <v>134</v>
      </c>
      <c r="I146">
        <v>0</v>
      </c>
      <c r="J146">
        <v>0</v>
      </c>
      <c r="K146">
        <v>0</v>
      </c>
      <c r="L146">
        <v>0</v>
      </c>
      <c r="N146" t="s">
        <v>1742</v>
      </c>
      <c r="O146" t="s">
        <v>26</v>
      </c>
      <c r="Q146">
        <v>4</v>
      </c>
      <c r="R146" t="b">
        <v>0</v>
      </c>
      <c r="S146" t="s">
        <v>237</v>
      </c>
      <c r="T146">
        <v>0</v>
      </c>
    </row>
    <row r="147" spans="1:20" x14ac:dyDescent="0.25">
      <c r="A147" t="s">
        <v>64</v>
      </c>
      <c r="B147">
        <v>7</v>
      </c>
      <c r="C147" t="s">
        <v>26</v>
      </c>
      <c r="D147">
        <f>D138</f>
        <v>100</v>
      </c>
      <c r="E147">
        <f>E140+16</f>
        <v>87</v>
      </c>
      <c r="F147">
        <f>F138</f>
        <v>210</v>
      </c>
      <c r="G147">
        <f>E147</f>
        <v>87</v>
      </c>
      <c r="I147">
        <v>0</v>
      </c>
      <c r="J147">
        <v>0</v>
      </c>
      <c r="K147">
        <v>0</v>
      </c>
      <c r="L147">
        <v>0</v>
      </c>
      <c r="N147" t="s">
        <v>1742</v>
      </c>
      <c r="O147" t="s">
        <v>26</v>
      </c>
      <c r="Q147">
        <v>4</v>
      </c>
      <c r="R147" t="b">
        <v>0</v>
      </c>
      <c r="S147" t="s">
        <v>237</v>
      </c>
      <c r="T147">
        <v>0</v>
      </c>
    </row>
    <row r="148" spans="1:20" x14ac:dyDescent="0.25">
      <c r="A148" t="s">
        <v>103</v>
      </c>
      <c r="B148">
        <v>7</v>
      </c>
      <c r="C148" t="s">
        <v>19</v>
      </c>
      <c r="D148">
        <f>D138+1</f>
        <v>101</v>
      </c>
      <c r="E148">
        <f>E147+2</f>
        <v>89</v>
      </c>
      <c r="F148">
        <f>D148+42</f>
        <v>143</v>
      </c>
      <c r="G148">
        <f t="shared" ref="G148:G168" si="7">E148+3</f>
        <v>92</v>
      </c>
      <c r="H148" t="s">
        <v>209</v>
      </c>
      <c r="I148">
        <v>8</v>
      </c>
      <c r="J148">
        <v>0</v>
      </c>
      <c r="K148">
        <v>0</v>
      </c>
      <c r="L148">
        <v>0</v>
      </c>
      <c r="N148" t="s">
        <v>1742</v>
      </c>
      <c r="O148" t="s">
        <v>26</v>
      </c>
      <c r="Q148">
        <v>3</v>
      </c>
      <c r="R148" t="b">
        <v>1</v>
      </c>
      <c r="S148" t="s">
        <v>237</v>
      </c>
      <c r="T148">
        <v>0</v>
      </c>
    </row>
    <row r="149" spans="1:20" x14ac:dyDescent="0.25">
      <c r="A149" t="s">
        <v>104</v>
      </c>
      <c r="B149">
        <v>7</v>
      </c>
      <c r="C149" t="s">
        <v>19</v>
      </c>
      <c r="D149">
        <f>D140+8</f>
        <v>145</v>
      </c>
      <c r="E149">
        <f>E148+1</f>
        <v>90</v>
      </c>
      <c r="F149">
        <f>D149+4</f>
        <v>149</v>
      </c>
      <c r="G149">
        <f t="shared" si="7"/>
        <v>93</v>
      </c>
      <c r="H149" t="s">
        <v>20</v>
      </c>
      <c r="I149">
        <v>15</v>
      </c>
      <c r="J149">
        <v>1</v>
      </c>
      <c r="K149">
        <v>0</v>
      </c>
      <c r="L149">
        <v>0</v>
      </c>
      <c r="N149" t="s">
        <v>1742</v>
      </c>
      <c r="O149" t="s">
        <v>26</v>
      </c>
      <c r="Q149">
        <v>2</v>
      </c>
      <c r="R149" t="b">
        <v>0</v>
      </c>
      <c r="S149" t="s">
        <v>237</v>
      </c>
      <c r="T149">
        <v>0</v>
      </c>
    </row>
    <row r="150" spans="1:20" x14ac:dyDescent="0.25">
      <c r="A150" t="s">
        <v>105</v>
      </c>
      <c r="B150">
        <v>7</v>
      </c>
      <c r="C150" t="s">
        <v>19</v>
      </c>
      <c r="D150">
        <f>D149+18</f>
        <v>163</v>
      </c>
      <c r="E150">
        <f>E149</f>
        <v>90</v>
      </c>
      <c r="F150">
        <f>D150+4</f>
        <v>167</v>
      </c>
      <c r="G150">
        <f t="shared" si="7"/>
        <v>93</v>
      </c>
      <c r="H150" t="s">
        <v>20</v>
      </c>
      <c r="I150">
        <v>15</v>
      </c>
      <c r="J150">
        <v>1</v>
      </c>
      <c r="K150">
        <v>0</v>
      </c>
      <c r="L150">
        <v>0</v>
      </c>
      <c r="N150" t="s">
        <v>1742</v>
      </c>
      <c r="O150" t="s">
        <v>26</v>
      </c>
      <c r="Q150">
        <v>2</v>
      </c>
      <c r="R150" t="b">
        <v>0</v>
      </c>
      <c r="S150" t="s">
        <v>237</v>
      </c>
      <c r="T150">
        <v>0</v>
      </c>
    </row>
    <row r="151" spans="1:20" x14ac:dyDescent="0.25">
      <c r="A151" t="s">
        <v>106</v>
      </c>
      <c r="B151">
        <v>7</v>
      </c>
      <c r="C151" t="s">
        <v>19</v>
      </c>
      <c r="D151">
        <f>D150+18</f>
        <v>181</v>
      </c>
      <c r="E151">
        <f>E150</f>
        <v>90</v>
      </c>
      <c r="F151">
        <f>D151+4</f>
        <v>185</v>
      </c>
      <c r="G151">
        <f t="shared" si="7"/>
        <v>93</v>
      </c>
      <c r="H151" t="s">
        <v>20</v>
      </c>
      <c r="I151">
        <v>15</v>
      </c>
      <c r="J151">
        <v>1</v>
      </c>
      <c r="K151">
        <v>0</v>
      </c>
      <c r="L151">
        <v>0</v>
      </c>
      <c r="N151" t="s">
        <v>1742</v>
      </c>
      <c r="O151" t="s">
        <v>26</v>
      </c>
      <c r="Q151">
        <v>2</v>
      </c>
      <c r="R151" t="b">
        <v>0</v>
      </c>
      <c r="S151" t="s">
        <v>237</v>
      </c>
      <c r="T151">
        <v>0</v>
      </c>
    </row>
    <row r="152" spans="1:20" x14ac:dyDescent="0.25">
      <c r="A152" t="s">
        <v>107</v>
      </c>
      <c r="B152">
        <v>7</v>
      </c>
      <c r="C152" t="s">
        <v>19</v>
      </c>
      <c r="D152">
        <f>D151+18</f>
        <v>199</v>
      </c>
      <c r="E152">
        <f>E151</f>
        <v>90</v>
      </c>
      <c r="F152">
        <f>D152+4</f>
        <v>203</v>
      </c>
      <c r="G152">
        <f t="shared" si="7"/>
        <v>93</v>
      </c>
      <c r="H152" t="s">
        <v>20</v>
      </c>
      <c r="I152">
        <v>15</v>
      </c>
      <c r="J152">
        <v>1</v>
      </c>
      <c r="K152">
        <v>0</v>
      </c>
      <c r="L152">
        <v>0</v>
      </c>
      <c r="N152" t="s">
        <v>1742</v>
      </c>
      <c r="O152" t="s">
        <v>26</v>
      </c>
      <c r="Q152">
        <v>2</v>
      </c>
      <c r="R152" t="b">
        <v>0</v>
      </c>
      <c r="S152" t="s">
        <v>237</v>
      </c>
      <c r="T152">
        <v>0</v>
      </c>
    </row>
    <row r="153" spans="1:20" x14ac:dyDescent="0.25">
      <c r="A153" t="s">
        <v>108</v>
      </c>
      <c r="B153">
        <v>7</v>
      </c>
      <c r="C153" t="s">
        <v>19</v>
      </c>
      <c r="D153">
        <f t="shared" ref="D153:D167" si="8">D148</f>
        <v>101</v>
      </c>
      <c r="E153">
        <f>E148+14</f>
        <v>103</v>
      </c>
      <c r="F153">
        <f>F148</f>
        <v>143</v>
      </c>
      <c r="G153">
        <f t="shared" si="7"/>
        <v>106</v>
      </c>
      <c r="H153" t="s">
        <v>209</v>
      </c>
      <c r="I153">
        <v>8</v>
      </c>
      <c r="J153">
        <v>0</v>
      </c>
      <c r="K153">
        <v>0</v>
      </c>
      <c r="L153">
        <v>0</v>
      </c>
      <c r="N153" t="s">
        <v>1742</v>
      </c>
      <c r="O153" t="s">
        <v>26</v>
      </c>
      <c r="Q153">
        <v>3</v>
      </c>
      <c r="R153" t="b">
        <v>1</v>
      </c>
      <c r="S153" t="s">
        <v>237</v>
      </c>
      <c r="T153">
        <v>0</v>
      </c>
    </row>
    <row r="154" spans="1:20" x14ac:dyDescent="0.25">
      <c r="A154" t="s">
        <v>109</v>
      </c>
      <c r="B154">
        <v>7</v>
      </c>
      <c r="C154" t="s">
        <v>19</v>
      </c>
      <c r="D154">
        <f t="shared" si="8"/>
        <v>145</v>
      </c>
      <c r="E154">
        <f>E153+1</f>
        <v>104</v>
      </c>
      <c r="F154">
        <f>D154+4</f>
        <v>149</v>
      </c>
      <c r="G154">
        <f t="shared" si="7"/>
        <v>107</v>
      </c>
      <c r="H154" t="s">
        <v>20</v>
      </c>
      <c r="I154">
        <v>15</v>
      </c>
      <c r="J154">
        <v>1</v>
      </c>
      <c r="K154">
        <v>0</v>
      </c>
      <c r="L154">
        <v>0</v>
      </c>
      <c r="N154" t="s">
        <v>1742</v>
      </c>
      <c r="O154" t="s">
        <v>26</v>
      </c>
      <c r="Q154">
        <v>2</v>
      </c>
      <c r="R154" t="b">
        <v>0</v>
      </c>
      <c r="S154" t="s">
        <v>237</v>
      </c>
      <c r="T154">
        <v>0</v>
      </c>
    </row>
    <row r="155" spans="1:20" x14ac:dyDescent="0.25">
      <c r="A155" t="s">
        <v>110</v>
      </c>
      <c r="B155">
        <v>7</v>
      </c>
      <c r="C155" t="s">
        <v>19</v>
      </c>
      <c r="D155">
        <f t="shared" si="8"/>
        <v>163</v>
      </c>
      <c r="E155">
        <f>E154</f>
        <v>104</v>
      </c>
      <c r="F155">
        <f>D155+4</f>
        <v>167</v>
      </c>
      <c r="G155">
        <f t="shared" si="7"/>
        <v>107</v>
      </c>
      <c r="H155" t="s">
        <v>20</v>
      </c>
      <c r="I155">
        <v>15</v>
      </c>
      <c r="J155">
        <v>1</v>
      </c>
      <c r="K155">
        <v>0</v>
      </c>
      <c r="L155">
        <v>0</v>
      </c>
      <c r="N155" t="s">
        <v>1742</v>
      </c>
      <c r="O155" t="s">
        <v>26</v>
      </c>
      <c r="Q155">
        <v>2</v>
      </c>
      <c r="R155" t="b">
        <v>0</v>
      </c>
      <c r="S155" t="s">
        <v>237</v>
      </c>
      <c r="T155">
        <v>0</v>
      </c>
    </row>
    <row r="156" spans="1:20" x14ac:dyDescent="0.25">
      <c r="A156" t="s">
        <v>111</v>
      </c>
      <c r="B156">
        <v>7</v>
      </c>
      <c r="C156" t="s">
        <v>19</v>
      </c>
      <c r="D156">
        <f t="shared" si="8"/>
        <v>181</v>
      </c>
      <c r="E156">
        <f>E155</f>
        <v>104</v>
      </c>
      <c r="F156">
        <f>D156+4</f>
        <v>185</v>
      </c>
      <c r="G156">
        <f t="shared" si="7"/>
        <v>107</v>
      </c>
      <c r="H156" t="s">
        <v>20</v>
      </c>
      <c r="I156">
        <v>15</v>
      </c>
      <c r="J156">
        <v>1</v>
      </c>
      <c r="K156">
        <v>0</v>
      </c>
      <c r="L156">
        <v>0</v>
      </c>
      <c r="N156" t="s">
        <v>1742</v>
      </c>
      <c r="O156" t="s">
        <v>26</v>
      </c>
      <c r="Q156">
        <v>2</v>
      </c>
      <c r="R156" t="b">
        <v>0</v>
      </c>
      <c r="S156" t="s">
        <v>237</v>
      </c>
      <c r="T156">
        <v>0</v>
      </c>
    </row>
    <row r="157" spans="1:20" x14ac:dyDescent="0.25">
      <c r="A157" t="s">
        <v>112</v>
      </c>
      <c r="B157">
        <v>7</v>
      </c>
      <c r="C157" t="s">
        <v>19</v>
      </c>
      <c r="D157">
        <f t="shared" si="8"/>
        <v>199</v>
      </c>
      <c r="E157">
        <f>E156</f>
        <v>104</v>
      </c>
      <c r="F157">
        <f>D157+4</f>
        <v>203</v>
      </c>
      <c r="G157">
        <f t="shared" si="7"/>
        <v>107</v>
      </c>
      <c r="H157" t="s">
        <v>20</v>
      </c>
      <c r="I157">
        <v>15</v>
      </c>
      <c r="J157">
        <v>1</v>
      </c>
      <c r="K157">
        <v>0</v>
      </c>
      <c r="L157">
        <v>0</v>
      </c>
      <c r="N157" t="s">
        <v>1742</v>
      </c>
      <c r="O157" t="s">
        <v>26</v>
      </c>
      <c r="Q157">
        <v>2</v>
      </c>
      <c r="R157" t="b">
        <v>0</v>
      </c>
      <c r="S157" t="s">
        <v>237</v>
      </c>
      <c r="T157">
        <v>0</v>
      </c>
    </row>
    <row r="158" spans="1:20" x14ac:dyDescent="0.25">
      <c r="A158" t="s">
        <v>113</v>
      </c>
      <c r="B158">
        <v>7</v>
      </c>
      <c r="C158" t="s">
        <v>19</v>
      </c>
      <c r="D158">
        <f t="shared" si="8"/>
        <v>101</v>
      </c>
      <c r="E158">
        <f>E153+11</f>
        <v>114</v>
      </c>
      <c r="F158">
        <f>F153</f>
        <v>143</v>
      </c>
      <c r="G158">
        <f t="shared" si="7"/>
        <v>117</v>
      </c>
      <c r="H158" t="s">
        <v>209</v>
      </c>
      <c r="I158">
        <v>8</v>
      </c>
      <c r="J158">
        <v>0</v>
      </c>
      <c r="K158">
        <v>0</v>
      </c>
      <c r="L158">
        <v>0</v>
      </c>
      <c r="N158" t="s">
        <v>1742</v>
      </c>
      <c r="O158" t="s">
        <v>26</v>
      </c>
      <c r="Q158">
        <v>3</v>
      </c>
      <c r="R158" t="b">
        <v>1</v>
      </c>
      <c r="S158" t="s">
        <v>237</v>
      </c>
      <c r="T158">
        <v>0</v>
      </c>
    </row>
    <row r="159" spans="1:20" x14ac:dyDescent="0.25">
      <c r="A159" t="s">
        <v>114</v>
      </c>
      <c r="B159">
        <v>7</v>
      </c>
      <c r="C159" t="s">
        <v>19</v>
      </c>
      <c r="D159">
        <f t="shared" si="8"/>
        <v>145</v>
      </c>
      <c r="E159">
        <f>E158+1</f>
        <v>115</v>
      </c>
      <c r="F159">
        <f>D159+4</f>
        <v>149</v>
      </c>
      <c r="G159">
        <f t="shared" si="7"/>
        <v>118</v>
      </c>
      <c r="H159" t="s">
        <v>20</v>
      </c>
      <c r="I159">
        <v>15</v>
      </c>
      <c r="J159">
        <v>1</v>
      </c>
      <c r="K159">
        <v>0</v>
      </c>
      <c r="L159">
        <v>0</v>
      </c>
      <c r="N159" t="s">
        <v>1742</v>
      </c>
      <c r="O159" t="s">
        <v>26</v>
      </c>
      <c r="Q159">
        <v>2</v>
      </c>
      <c r="R159" t="b">
        <v>0</v>
      </c>
      <c r="S159" t="s">
        <v>237</v>
      </c>
      <c r="T159">
        <v>0</v>
      </c>
    </row>
    <row r="160" spans="1:20" x14ac:dyDescent="0.25">
      <c r="A160" t="s">
        <v>115</v>
      </c>
      <c r="B160">
        <v>7</v>
      </c>
      <c r="C160" t="s">
        <v>19</v>
      </c>
      <c r="D160">
        <f t="shared" si="8"/>
        <v>163</v>
      </c>
      <c r="E160">
        <f>E159</f>
        <v>115</v>
      </c>
      <c r="F160">
        <f>D160+4</f>
        <v>167</v>
      </c>
      <c r="G160">
        <f t="shared" si="7"/>
        <v>118</v>
      </c>
      <c r="H160" t="s">
        <v>20</v>
      </c>
      <c r="I160">
        <v>15</v>
      </c>
      <c r="J160">
        <v>1</v>
      </c>
      <c r="K160">
        <v>0</v>
      </c>
      <c r="L160">
        <v>0</v>
      </c>
      <c r="N160" t="s">
        <v>1742</v>
      </c>
      <c r="O160" t="s">
        <v>26</v>
      </c>
      <c r="Q160">
        <v>2</v>
      </c>
      <c r="R160" t="b">
        <v>0</v>
      </c>
      <c r="S160" t="s">
        <v>237</v>
      </c>
      <c r="T160">
        <v>0</v>
      </c>
    </row>
    <row r="161" spans="1:20" x14ac:dyDescent="0.25">
      <c r="A161" t="s">
        <v>116</v>
      </c>
      <c r="B161">
        <v>7</v>
      </c>
      <c r="C161" t="s">
        <v>19</v>
      </c>
      <c r="D161">
        <f t="shared" si="8"/>
        <v>181</v>
      </c>
      <c r="E161">
        <f>E160</f>
        <v>115</v>
      </c>
      <c r="F161">
        <f>D161+4</f>
        <v>185</v>
      </c>
      <c r="G161">
        <f t="shared" si="7"/>
        <v>118</v>
      </c>
      <c r="H161" t="s">
        <v>20</v>
      </c>
      <c r="I161">
        <v>15</v>
      </c>
      <c r="J161">
        <v>1</v>
      </c>
      <c r="K161">
        <v>0</v>
      </c>
      <c r="L161">
        <v>0</v>
      </c>
      <c r="N161" t="s">
        <v>1742</v>
      </c>
      <c r="O161" t="s">
        <v>26</v>
      </c>
      <c r="Q161">
        <v>2</v>
      </c>
      <c r="R161" t="b">
        <v>0</v>
      </c>
      <c r="S161" t="s">
        <v>237</v>
      </c>
      <c r="T161">
        <v>0</v>
      </c>
    </row>
    <row r="162" spans="1:20" x14ac:dyDescent="0.25">
      <c r="A162" t="s">
        <v>117</v>
      </c>
      <c r="B162">
        <v>7</v>
      </c>
      <c r="C162" t="s">
        <v>19</v>
      </c>
      <c r="D162">
        <f t="shared" si="8"/>
        <v>199</v>
      </c>
      <c r="E162">
        <f>E161</f>
        <v>115</v>
      </c>
      <c r="F162">
        <f>D162+4</f>
        <v>203</v>
      </c>
      <c r="G162">
        <f t="shared" si="7"/>
        <v>118</v>
      </c>
      <c r="H162" t="s">
        <v>20</v>
      </c>
      <c r="I162">
        <v>15</v>
      </c>
      <c r="J162">
        <v>1</v>
      </c>
      <c r="K162">
        <v>0</v>
      </c>
      <c r="L162">
        <v>0</v>
      </c>
      <c r="N162" t="s">
        <v>1742</v>
      </c>
      <c r="O162" t="s">
        <v>26</v>
      </c>
      <c r="Q162">
        <v>2</v>
      </c>
      <c r="R162" t="b">
        <v>0</v>
      </c>
      <c r="S162" t="s">
        <v>237</v>
      </c>
      <c r="T162">
        <v>0</v>
      </c>
    </row>
    <row r="163" spans="1:20" x14ac:dyDescent="0.25">
      <c r="A163" t="s">
        <v>118</v>
      </c>
      <c r="B163">
        <v>7</v>
      </c>
      <c r="C163" t="s">
        <v>19</v>
      </c>
      <c r="D163">
        <f t="shared" si="8"/>
        <v>101</v>
      </c>
      <c r="E163">
        <f>E158+11</f>
        <v>125</v>
      </c>
      <c r="F163">
        <f>F158</f>
        <v>143</v>
      </c>
      <c r="G163">
        <f t="shared" si="7"/>
        <v>128</v>
      </c>
      <c r="H163" t="s">
        <v>209</v>
      </c>
      <c r="I163">
        <v>8</v>
      </c>
      <c r="J163">
        <v>0</v>
      </c>
      <c r="K163">
        <v>0</v>
      </c>
      <c r="L163">
        <v>0</v>
      </c>
      <c r="N163" t="s">
        <v>1742</v>
      </c>
      <c r="O163" t="s">
        <v>26</v>
      </c>
      <c r="Q163">
        <v>3</v>
      </c>
      <c r="R163" t="b">
        <v>1</v>
      </c>
      <c r="S163" t="s">
        <v>237</v>
      </c>
      <c r="T163">
        <v>0</v>
      </c>
    </row>
    <row r="164" spans="1:20" x14ac:dyDescent="0.25">
      <c r="A164" t="s">
        <v>119</v>
      </c>
      <c r="B164">
        <v>7</v>
      </c>
      <c r="C164" t="s">
        <v>19</v>
      </c>
      <c r="D164">
        <f t="shared" si="8"/>
        <v>145</v>
      </c>
      <c r="E164">
        <f>E163+1</f>
        <v>126</v>
      </c>
      <c r="F164">
        <f>D164+4</f>
        <v>149</v>
      </c>
      <c r="G164">
        <f t="shared" si="7"/>
        <v>129</v>
      </c>
      <c r="H164" t="s">
        <v>20</v>
      </c>
      <c r="I164">
        <v>15</v>
      </c>
      <c r="J164">
        <v>1</v>
      </c>
      <c r="K164">
        <v>0</v>
      </c>
      <c r="L164">
        <v>0</v>
      </c>
      <c r="N164" t="s">
        <v>1742</v>
      </c>
      <c r="O164" t="s">
        <v>26</v>
      </c>
      <c r="Q164">
        <v>2</v>
      </c>
      <c r="R164" t="b">
        <v>0</v>
      </c>
      <c r="S164" t="s">
        <v>237</v>
      </c>
      <c r="T164">
        <v>0</v>
      </c>
    </row>
    <row r="165" spans="1:20" x14ac:dyDescent="0.25">
      <c r="A165" t="s">
        <v>120</v>
      </c>
      <c r="B165">
        <v>7</v>
      </c>
      <c r="C165" t="s">
        <v>19</v>
      </c>
      <c r="D165">
        <f t="shared" si="8"/>
        <v>163</v>
      </c>
      <c r="E165">
        <f>E164</f>
        <v>126</v>
      </c>
      <c r="F165">
        <f>D165+4</f>
        <v>167</v>
      </c>
      <c r="G165">
        <f t="shared" si="7"/>
        <v>129</v>
      </c>
      <c r="H165" t="s">
        <v>20</v>
      </c>
      <c r="I165">
        <v>15</v>
      </c>
      <c r="J165">
        <v>1</v>
      </c>
      <c r="K165">
        <v>0</v>
      </c>
      <c r="L165">
        <v>0</v>
      </c>
      <c r="N165" t="s">
        <v>1742</v>
      </c>
      <c r="O165" t="s">
        <v>26</v>
      </c>
      <c r="Q165">
        <v>2</v>
      </c>
      <c r="R165" t="b">
        <v>0</v>
      </c>
      <c r="S165" t="s">
        <v>237</v>
      </c>
      <c r="T165">
        <v>0</v>
      </c>
    </row>
    <row r="166" spans="1:20" x14ac:dyDescent="0.25">
      <c r="A166" t="s">
        <v>121</v>
      </c>
      <c r="B166">
        <v>7</v>
      </c>
      <c r="C166" t="s">
        <v>19</v>
      </c>
      <c r="D166">
        <f t="shared" si="8"/>
        <v>181</v>
      </c>
      <c r="E166">
        <f>E165</f>
        <v>126</v>
      </c>
      <c r="F166">
        <f>D166+4</f>
        <v>185</v>
      </c>
      <c r="G166">
        <f t="shared" si="7"/>
        <v>129</v>
      </c>
      <c r="H166" t="s">
        <v>20</v>
      </c>
      <c r="I166">
        <v>15</v>
      </c>
      <c r="J166">
        <v>1</v>
      </c>
      <c r="K166">
        <v>0</v>
      </c>
      <c r="L166">
        <v>0</v>
      </c>
      <c r="N166" t="s">
        <v>1742</v>
      </c>
      <c r="O166" t="s">
        <v>26</v>
      </c>
      <c r="Q166">
        <v>2</v>
      </c>
      <c r="R166" t="b">
        <v>0</v>
      </c>
      <c r="S166" t="s">
        <v>237</v>
      </c>
      <c r="T166">
        <v>0</v>
      </c>
    </row>
    <row r="167" spans="1:20" x14ac:dyDescent="0.25">
      <c r="A167" t="s">
        <v>122</v>
      </c>
      <c r="B167">
        <v>7</v>
      </c>
      <c r="C167" t="s">
        <v>19</v>
      </c>
      <c r="D167">
        <f t="shared" si="8"/>
        <v>199</v>
      </c>
      <c r="E167">
        <f>E166</f>
        <v>126</v>
      </c>
      <c r="F167">
        <f>D167+4</f>
        <v>203</v>
      </c>
      <c r="G167">
        <f t="shared" si="7"/>
        <v>129</v>
      </c>
      <c r="H167" t="s">
        <v>20</v>
      </c>
      <c r="I167">
        <v>15</v>
      </c>
      <c r="J167">
        <v>1</v>
      </c>
      <c r="K167">
        <v>0</v>
      </c>
      <c r="L167">
        <v>0</v>
      </c>
      <c r="N167" t="s">
        <v>1742</v>
      </c>
      <c r="O167" t="s">
        <v>26</v>
      </c>
      <c r="Q167">
        <v>2</v>
      </c>
      <c r="R167" t="b">
        <v>0</v>
      </c>
      <c r="S167" t="s">
        <v>237</v>
      </c>
      <c r="T167">
        <v>0</v>
      </c>
    </row>
    <row r="168" spans="1:20" x14ac:dyDescent="0.25">
      <c r="A168" t="s">
        <v>48</v>
      </c>
      <c r="B168">
        <v>7</v>
      </c>
      <c r="C168" t="s">
        <v>19</v>
      </c>
      <c r="D168">
        <v>7</v>
      </c>
      <c r="E168">
        <f>G138</f>
        <v>134</v>
      </c>
      <c r="F168">
        <v>203</v>
      </c>
      <c r="G168">
        <f t="shared" si="7"/>
        <v>137</v>
      </c>
      <c r="H168" t="s">
        <v>209</v>
      </c>
      <c r="I168">
        <v>12</v>
      </c>
      <c r="J168">
        <v>1</v>
      </c>
      <c r="K168">
        <v>0</v>
      </c>
      <c r="L168">
        <v>0</v>
      </c>
      <c r="N168" t="s">
        <v>21</v>
      </c>
      <c r="O168" t="s">
        <v>26</v>
      </c>
      <c r="Q168">
        <v>2</v>
      </c>
      <c r="R168" t="b">
        <v>0</v>
      </c>
      <c r="S168" t="s">
        <v>237</v>
      </c>
      <c r="T168">
        <v>0</v>
      </c>
    </row>
    <row r="169" spans="1:20" x14ac:dyDescent="0.25">
      <c r="A169" t="s">
        <v>132</v>
      </c>
      <c r="B169">
        <v>7</v>
      </c>
      <c r="C169" t="s">
        <v>19</v>
      </c>
      <c r="D169">
        <v>101</v>
      </c>
      <c r="E169">
        <f>G168+4</f>
        <v>141</v>
      </c>
      <c r="F169">
        <v>205</v>
      </c>
      <c r="G169">
        <f>E169+4</f>
        <v>145</v>
      </c>
      <c r="H169" t="s">
        <v>209</v>
      </c>
      <c r="I169">
        <v>9</v>
      </c>
      <c r="J169">
        <v>0</v>
      </c>
      <c r="K169">
        <v>0</v>
      </c>
      <c r="L169">
        <v>0</v>
      </c>
      <c r="N169" t="s">
        <v>21</v>
      </c>
      <c r="O169" t="s">
        <v>208</v>
      </c>
      <c r="P169" s="1"/>
      <c r="Q169">
        <v>2</v>
      </c>
      <c r="R169" t="b">
        <v>1</v>
      </c>
      <c r="S169" t="s">
        <v>237</v>
      </c>
      <c r="T169">
        <v>0</v>
      </c>
    </row>
    <row r="170" spans="1:20" x14ac:dyDescent="0.25">
      <c r="A170" t="s">
        <v>49</v>
      </c>
      <c r="B170">
        <v>7</v>
      </c>
      <c r="C170" t="s">
        <v>25</v>
      </c>
      <c r="D170">
        <v>5</v>
      </c>
      <c r="E170">
        <f>G168+4</f>
        <v>141</v>
      </c>
      <c r="F170">
        <f>D170+88</f>
        <v>93</v>
      </c>
      <c r="G170">
        <f>E170+80</f>
        <v>221</v>
      </c>
      <c r="I170">
        <v>0</v>
      </c>
      <c r="J170">
        <v>0</v>
      </c>
      <c r="K170">
        <v>0</v>
      </c>
      <c r="L170">
        <v>0</v>
      </c>
      <c r="N170" t="s">
        <v>21</v>
      </c>
      <c r="O170" t="s">
        <v>26</v>
      </c>
      <c r="Q170">
        <v>2</v>
      </c>
      <c r="R170" t="b">
        <v>0</v>
      </c>
      <c r="S170" t="s">
        <v>237</v>
      </c>
      <c r="T170">
        <v>0</v>
      </c>
    </row>
    <row r="171" spans="1:20" x14ac:dyDescent="0.25">
      <c r="A171" t="s">
        <v>881</v>
      </c>
      <c r="B171">
        <v>7</v>
      </c>
      <c r="C171" t="s">
        <v>27</v>
      </c>
      <c r="D171">
        <v>100</v>
      </c>
      <c r="E171">
        <f>G170-39</f>
        <v>182</v>
      </c>
      <c r="F171">
        <v>210</v>
      </c>
      <c r="G171">
        <f>E171+36</f>
        <v>218</v>
      </c>
      <c r="I171">
        <v>0</v>
      </c>
      <c r="J171">
        <v>1</v>
      </c>
      <c r="K171">
        <v>0</v>
      </c>
      <c r="L171">
        <v>0</v>
      </c>
      <c r="M171" t="s">
        <v>1742</v>
      </c>
      <c r="N171" t="s">
        <v>1742</v>
      </c>
      <c r="O171" t="s">
        <v>26</v>
      </c>
      <c r="Q171">
        <v>0</v>
      </c>
      <c r="R171" t="b">
        <v>0</v>
      </c>
      <c r="S171" t="s">
        <v>237</v>
      </c>
      <c r="T171">
        <v>0</v>
      </c>
    </row>
    <row r="172" spans="1:20" x14ac:dyDescent="0.25">
      <c r="A172" t="s">
        <v>876</v>
      </c>
      <c r="B172">
        <v>7</v>
      </c>
      <c r="C172" t="s">
        <v>19</v>
      </c>
      <c r="D172">
        <f>D171+1</f>
        <v>101</v>
      </c>
      <c r="E172">
        <f>E171+2</f>
        <v>184</v>
      </c>
      <c r="F172">
        <f>F171</f>
        <v>210</v>
      </c>
      <c r="G172">
        <f>E172+3</f>
        <v>187</v>
      </c>
      <c r="H172" t="s">
        <v>209</v>
      </c>
      <c r="I172">
        <v>8</v>
      </c>
      <c r="J172">
        <v>1</v>
      </c>
      <c r="K172">
        <v>0</v>
      </c>
      <c r="L172">
        <v>0</v>
      </c>
      <c r="N172" t="s">
        <v>1742</v>
      </c>
      <c r="O172" t="s">
        <v>26</v>
      </c>
      <c r="Q172">
        <v>3</v>
      </c>
      <c r="R172" t="b">
        <v>0</v>
      </c>
      <c r="S172" t="s">
        <v>237</v>
      </c>
      <c r="T172">
        <v>0</v>
      </c>
    </row>
    <row r="173" spans="1:20" x14ac:dyDescent="0.25">
      <c r="A173" t="s">
        <v>871</v>
      </c>
      <c r="B173">
        <v>7</v>
      </c>
      <c r="C173" t="s">
        <v>19</v>
      </c>
      <c r="D173">
        <f>D171+37</f>
        <v>137</v>
      </c>
      <c r="E173">
        <f>E171+7</f>
        <v>189</v>
      </c>
      <c r="F173">
        <f>D173+18</f>
        <v>155</v>
      </c>
      <c r="G173">
        <f>E173+3</f>
        <v>192</v>
      </c>
      <c r="H173" t="s">
        <v>209</v>
      </c>
      <c r="I173">
        <v>8</v>
      </c>
      <c r="J173">
        <v>0</v>
      </c>
      <c r="K173">
        <v>0</v>
      </c>
      <c r="L173">
        <v>0</v>
      </c>
      <c r="N173" t="s">
        <v>1742</v>
      </c>
      <c r="O173" t="s">
        <v>28</v>
      </c>
      <c r="Q173">
        <v>3</v>
      </c>
      <c r="R173" t="b">
        <v>1</v>
      </c>
      <c r="S173" t="s">
        <v>237</v>
      </c>
      <c r="T173">
        <v>0</v>
      </c>
    </row>
    <row r="174" spans="1:20" x14ac:dyDescent="0.25">
      <c r="A174" t="s">
        <v>872</v>
      </c>
      <c r="B174">
        <v>7</v>
      </c>
      <c r="C174" t="s">
        <v>19</v>
      </c>
      <c r="D174">
        <f>D177</f>
        <v>156</v>
      </c>
      <c r="E174">
        <f>E173</f>
        <v>189</v>
      </c>
      <c r="F174">
        <f>D178-1</f>
        <v>173</v>
      </c>
      <c r="G174">
        <f>E174+3</f>
        <v>192</v>
      </c>
      <c r="H174" t="s">
        <v>209</v>
      </c>
      <c r="I174">
        <v>8</v>
      </c>
      <c r="J174">
        <v>0</v>
      </c>
      <c r="K174">
        <v>0</v>
      </c>
      <c r="L174">
        <v>0</v>
      </c>
      <c r="N174" t="s">
        <v>1742</v>
      </c>
      <c r="O174" t="s">
        <v>28</v>
      </c>
      <c r="Q174">
        <v>3</v>
      </c>
      <c r="R174" t="b">
        <v>1</v>
      </c>
      <c r="S174" t="s">
        <v>237</v>
      </c>
      <c r="T174">
        <v>0</v>
      </c>
    </row>
    <row r="175" spans="1:20" x14ac:dyDescent="0.25">
      <c r="A175" t="s">
        <v>873</v>
      </c>
      <c r="B175">
        <v>7</v>
      </c>
      <c r="C175" t="s">
        <v>19</v>
      </c>
      <c r="D175">
        <f>D178-1</f>
        <v>173</v>
      </c>
      <c r="E175">
        <f>E174</f>
        <v>189</v>
      </c>
      <c r="F175">
        <f>D179+1</f>
        <v>193</v>
      </c>
      <c r="G175">
        <f>E175+3</f>
        <v>192</v>
      </c>
      <c r="H175" t="s">
        <v>209</v>
      </c>
      <c r="I175">
        <v>8</v>
      </c>
      <c r="J175">
        <v>0</v>
      </c>
      <c r="K175">
        <v>0</v>
      </c>
      <c r="L175">
        <v>0</v>
      </c>
      <c r="N175" t="s">
        <v>1742</v>
      </c>
      <c r="O175" t="s">
        <v>28</v>
      </c>
      <c r="Q175">
        <v>3</v>
      </c>
      <c r="R175" t="b">
        <v>1</v>
      </c>
      <c r="S175" t="s">
        <v>237</v>
      </c>
      <c r="T175">
        <v>0</v>
      </c>
    </row>
    <row r="176" spans="1:20" x14ac:dyDescent="0.25">
      <c r="A176" t="s">
        <v>874</v>
      </c>
      <c r="B176">
        <v>7</v>
      </c>
      <c r="C176" t="s">
        <v>19</v>
      </c>
      <c r="D176">
        <f>D179</f>
        <v>192</v>
      </c>
      <c r="E176">
        <f>E175</f>
        <v>189</v>
      </c>
      <c r="F176">
        <f>D176+18</f>
        <v>210</v>
      </c>
      <c r="G176">
        <f>E176+3</f>
        <v>192</v>
      </c>
      <c r="H176" t="s">
        <v>209</v>
      </c>
      <c r="I176">
        <v>8</v>
      </c>
      <c r="J176">
        <v>0</v>
      </c>
      <c r="K176">
        <v>0</v>
      </c>
      <c r="L176">
        <v>0</v>
      </c>
      <c r="N176" t="s">
        <v>1742</v>
      </c>
      <c r="O176" t="s">
        <v>28</v>
      </c>
      <c r="Q176">
        <v>3</v>
      </c>
      <c r="R176" t="b">
        <v>1</v>
      </c>
      <c r="S176" t="s">
        <v>237</v>
      </c>
      <c r="T176">
        <v>0</v>
      </c>
    </row>
    <row r="177" spans="1:20" x14ac:dyDescent="0.25">
      <c r="A177" t="s">
        <v>53</v>
      </c>
      <c r="B177">
        <v>7</v>
      </c>
      <c r="C177" t="s">
        <v>26</v>
      </c>
      <c r="D177">
        <f>F173+1</f>
        <v>156</v>
      </c>
      <c r="E177">
        <f>E173</f>
        <v>189</v>
      </c>
      <c r="F177">
        <f>F173+1</f>
        <v>156</v>
      </c>
      <c r="G177">
        <f>G171</f>
        <v>218</v>
      </c>
      <c r="I177">
        <v>0</v>
      </c>
      <c r="J177">
        <v>0</v>
      </c>
      <c r="K177">
        <v>0</v>
      </c>
      <c r="L177">
        <v>0</v>
      </c>
      <c r="N177" t="s">
        <v>1742</v>
      </c>
      <c r="O177" t="s">
        <v>26</v>
      </c>
      <c r="Q177">
        <v>4</v>
      </c>
      <c r="R177" t="b">
        <v>0</v>
      </c>
      <c r="S177" t="s">
        <v>237</v>
      </c>
      <c r="T177">
        <v>0</v>
      </c>
    </row>
    <row r="178" spans="1:20" x14ac:dyDescent="0.25">
      <c r="A178" t="s">
        <v>54</v>
      </c>
      <c r="B178">
        <v>7</v>
      </c>
      <c r="C178" t="s">
        <v>26</v>
      </c>
      <c r="D178">
        <f>D177+18</f>
        <v>174</v>
      </c>
      <c r="E178">
        <f>E173</f>
        <v>189</v>
      </c>
      <c r="F178">
        <f t="shared" ref="F178:F179" si="9">D178</f>
        <v>174</v>
      </c>
      <c r="G178">
        <f>G177</f>
        <v>218</v>
      </c>
      <c r="I178">
        <v>0</v>
      </c>
      <c r="J178">
        <v>0</v>
      </c>
      <c r="K178">
        <v>0</v>
      </c>
      <c r="L178">
        <v>0</v>
      </c>
      <c r="N178" t="s">
        <v>1742</v>
      </c>
      <c r="O178" t="s">
        <v>26</v>
      </c>
      <c r="Q178">
        <v>4</v>
      </c>
      <c r="R178" t="b">
        <v>0</v>
      </c>
      <c r="S178" t="s">
        <v>237</v>
      </c>
      <c r="T178">
        <v>0</v>
      </c>
    </row>
    <row r="179" spans="1:20" x14ac:dyDescent="0.25">
      <c r="A179" t="s">
        <v>55</v>
      </c>
      <c r="B179">
        <v>7</v>
      </c>
      <c r="C179" t="s">
        <v>26</v>
      </c>
      <c r="D179">
        <f>D178+18</f>
        <v>192</v>
      </c>
      <c r="E179">
        <f>E173</f>
        <v>189</v>
      </c>
      <c r="F179">
        <f t="shared" si="9"/>
        <v>192</v>
      </c>
      <c r="G179">
        <f>G178</f>
        <v>218</v>
      </c>
      <c r="I179">
        <v>0</v>
      </c>
      <c r="J179">
        <v>0</v>
      </c>
      <c r="K179">
        <v>0</v>
      </c>
      <c r="L179">
        <v>0</v>
      </c>
      <c r="N179" t="s">
        <v>1742</v>
      </c>
      <c r="O179" t="s">
        <v>26</v>
      </c>
      <c r="Q179">
        <v>4</v>
      </c>
      <c r="R179" t="b">
        <v>0</v>
      </c>
      <c r="S179" t="s">
        <v>237</v>
      </c>
      <c r="T179">
        <v>0</v>
      </c>
    </row>
    <row r="180" spans="1:20" x14ac:dyDescent="0.25">
      <c r="A180" t="s">
        <v>64</v>
      </c>
      <c r="B180">
        <v>7</v>
      </c>
      <c r="C180" t="s">
        <v>26</v>
      </c>
      <c r="D180">
        <f>D171</f>
        <v>100</v>
      </c>
      <c r="E180">
        <f>E173+16</f>
        <v>205</v>
      </c>
      <c r="F180">
        <f>F171</f>
        <v>210</v>
      </c>
      <c r="G180">
        <f>E180</f>
        <v>205</v>
      </c>
      <c r="I180">
        <v>0</v>
      </c>
      <c r="J180">
        <v>0</v>
      </c>
      <c r="K180">
        <v>0</v>
      </c>
      <c r="L180">
        <v>0</v>
      </c>
      <c r="N180" t="s">
        <v>1742</v>
      </c>
      <c r="O180" t="s">
        <v>26</v>
      </c>
      <c r="Q180">
        <v>4</v>
      </c>
      <c r="R180" t="b">
        <v>0</v>
      </c>
      <c r="S180" t="s">
        <v>237</v>
      </c>
      <c r="T180">
        <v>0</v>
      </c>
    </row>
    <row r="181" spans="1:20" x14ac:dyDescent="0.25">
      <c r="A181" t="s">
        <v>126</v>
      </c>
      <c r="B181">
        <v>7</v>
      </c>
      <c r="C181" t="s">
        <v>19</v>
      </c>
      <c r="D181">
        <f>D171+1</f>
        <v>101</v>
      </c>
      <c r="E181">
        <f>E180+2</f>
        <v>207</v>
      </c>
      <c r="F181">
        <f>D181+42</f>
        <v>143</v>
      </c>
      <c r="G181">
        <f>E181+3</f>
        <v>210</v>
      </c>
      <c r="H181" t="s">
        <v>209</v>
      </c>
      <c r="I181">
        <v>8</v>
      </c>
      <c r="J181">
        <v>0</v>
      </c>
      <c r="K181">
        <v>0</v>
      </c>
      <c r="L181">
        <v>0</v>
      </c>
      <c r="N181" t="s">
        <v>1742</v>
      </c>
      <c r="O181" t="s">
        <v>26</v>
      </c>
      <c r="Q181">
        <v>3</v>
      </c>
      <c r="R181" t="b">
        <v>1</v>
      </c>
      <c r="S181" t="s">
        <v>237</v>
      </c>
      <c r="T181">
        <v>0</v>
      </c>
    </row>
    <row r="182" spans="1:20" x14ac:dyDescent="0.25">
      <c r="A182" t="s">
        <v>127</v>
      </c>
      <c r="B182">
        <v>7</v>
      </c>
      <c r="C182" t="s">
        <v>19</v>
      </c>
      <c r="D182">
        <f>D173+8</f>
        <v>145</v>
      </c>
      <c r="E182">
        <f>E181+1</f>
        <v>208</v>
      </c>
      <c r="F182">
        <f>D182+4</f>
        <v>149</v>
      </c>
      <c r="G182">
        <f>E182+3</f>
        <v>211</v>
      </c>
      <c r="H182" t="s">
        <v>20</v>
      </c>
      <c r="I182">
        <v>15</v>
      </c>
      <c r="J182">
        <v>1</v>
      </c>
      <c r="K182">
        <v>0</v>
      </c>
      <c r="L182">
        <v>0</v>
      </c>
      <c r="N182" t="s">
        <v>1742</v>
      </c>
      <c r="O182" t="s">
        <v>26</v>
      </c>
      <c r="Q182">
        <v>2</v>
      </c>
      <c r="R182" t="b">
        <v>0</v>
      </c>
      <c r="S182" t="s">
        <v>237</v>
      </c>
      <c r="T182">
        <v>0</v>
      </c>
    </row>
    <row r="183" spans="1:20" x14ac:dyDescent="0.25">
      <c r="A183" t="s">
        <v>128</v>
      </c>
      <c r="B183">
        <v>7</v>
      </c>
      <c r="C183" t="s">
        <v>19</v>
      </c>
      <c r="D183">
        <f>D182+18</f>
        <v>163</v>
      </c>
      <c r="E183">
        <f>E182</f>
        <v>208</v>
      </c>
      <c r="F183">
        <f>D183+4</f>
        <v>167</v>
      </c>
      <c r="G183">
        <f>E183+3</f>
        <v>211</v>
      </c>
      <c r="H183" t="s">
        <v>20</v>
      </c>
      <c r="I183">
        <v>15</v>
      </c>
      <c r="J183">
        <v>1</v>
      </c>
      <c r="K183">
        <v>0</v>
      </c>
      <c r="L183">
        <v>0</v>
      </c>
      <c r="N183" t="s">
        <v>1742</v>
      </c>
      <c r="O183" t="s">
        <v>26</v>
      </c>
      <c r="Q183">
        <v>2</v>
      </c>
      <c r="R183" t="b">
        <v>0</v>
      </c>
      <c r="S183" t="s">
        <v>237</v>
      </c>
      <c r="T183">
        <v>0</v>
      </c>
    </row>
    <row r="184" spans="1:20" x14ac:dyDescent="0.25">
      <c r="A184" t="s">
        <v>129</v>
      </c>
      <c r="B184">
        <v>7</v>
      </c>
      <c r="C184" t="s">
        <v>19</v>
      </c>
      <c r="D184">
        <f>D183+18</f>
        <v>181</v>
      </c>
      <c r="E184">
        <f>E183</f>
        <v>208</v>
      </c>
      <c r="F184">
        <f>D184+4</f>
        <v>185</v>
      </c>
      <c r="G184">
        <f>E184+3</f>
        <v>211</v>
      </c>
      <c r="H184" t="s">
        <v>20</v>
      </c>
      <c r="I184">
        <v>15</v>
      </c>
      <c r="J184">
        <v>1</v>
      </c>
      <c r="K184">
        <v>0</v>
      </c>
      <c r="L184">
        <v>0</v>
      </c>
      <c r="N184" t="s">
        <v>1742</v>
      </c>
      <c r="O184" t="s">
        <v>26</v>
      </c>
      <c r="Q184">
        <v>2</v>
      </c>
      <c r="R184" t="b">
        <v>0</v>
      </c>
      <c r="S184" t="s">
        <v>237</v>
      </c>
      <c r="T184">
        <v>0</v>
      </c>
    </row>
    <row r="185" spans="1:20" x14ac:dyDescent="0.25">
      <c r="A185" t="s">
        <v>130</v>
      </c>
      <c r="B185">
        <v>7</v>
      </c>
      <c r="C185" t="s">
        <v>19</v>
      </c>
      <c r="D185">
        <f>D184+18</f>
        <v>199</v>
      </c>
      <c r="E185">
        <f>E184</f>
        <v>208</v>
      </c>
      <c r="F185">
        <f>D185+4</f>
        <v>203</v>
      </c>
      <c r="G185">
        <f>E185+3</f>
        <v>211</v>
      </c>
      <c r="H185" t="s">
        <v>20</v>
      </c>
      <c r="I185">
        <v>15</v>
      </c>
      <c r="J185">
        <v>1</v>
      </c>
      <c r="K185">
        <v>0</v>
      </c>
      <c r="L185">
        <v>0</v>
      </c>
      <c r="N185" t="s">
        <v>1742</v>
      </c>
      <c r="O185" t="s">
        <v>26</v>
      </c>
      <c r="Q185">
        <v>2</v>
      </c>
      <c r="R185" t="b">
        <v>0</v>
      </c>
      <c r="S185" t="s">
        <v>237</v>
      </c>
      <c r="T185">
        <v>0</v>
      </c>
    </row>
    <row r="186" spans="1:20" x14ac:dyDescent="0.25">
      <c r="A186" t="s">
        <v>252</v>
      </c>
      <c r="B186">
        <v>7</v>
      </c>
      <c r="C186" t="s">
        <v>27</v>
      </c>
      <c r="D186">
        <v>0</v>
      </c>
      <c r="E186">
        <f>G171+4</f>
        <v>222</v>
      </c>
      <c r="F186">
        <v>210</v>
      </c>
      <c r="G186">
        <v>298</v>
      </c>
      <c r="I186">
        <v>0</v>
      </c>
      <c r="J186">
        <v>1</v>
      </c>
      <c r="K186">
        <v>0</v>
      </c>
      <c r="L186">
        <v>0</v>
      </c>
      <c r="M186" t="s">
        <v>1741</v>
      </c>
      <c r="N186" t="s">
        <v>1741</v>
      </c>
      <c r="O186" t="s">
        <v>26</v>
      </c>
      <c r="Q186">
        <v>2</v>
      </c>
      <c r="R186" t="b">
        <v>0</v>
      </c>
      <c r="S186" t="s">
        <v>237</v>
      </c>
      <c r="T186">
        <v>0</v>
      </c>
    </row>
    <row r="187" spans="1:20" x14ac:dyDescent="0.25">
      <c r="A187" t="s">
        <v>253</v>
      </c>
      <c r="B187">
        <v>7</v>
      </c>
      <c r="C187" t="s">
        <v>19</v>
      </c>
      <c r="D187">
        <v>13</v>
      </c>
      <c r="E187">
        <f>E186+3</f>
        <v>225</v>
      </c>
      <c r="F187">
        <v>199</v>
      </c>
      <c r="G187">
        <f>E187+4</f>
        <v>229</v>
      </c>
      <c r="H187" t="s">
        <v>209</v>
      </c>
      <c r="I187">
        <v>14</v>
      </c>
      <c r="J187">
        <v>1</v>
      </c>
      <c r="K187">
        <v>0</v>
      </c>
      <c r="L187">
        <v>0</v>
      </c>
      <c r="N187" t="s">
        <v>1741</v>
      </c>
      <c r="O187" t="s">
        <v>208</v>
      </c>
      <c r="Q187">
        <v>3</v>
      </c>
      <c r="R187" t="b">
        <v>1</v>
      </c>
      <c r="S187" t="s">
        <v>237</v>
      </c>
      <c r="T187">
        <v>0</v>
      </c>
    </row>
    <row r="188" spans="1:20" x14ac:dyDescent="0.25">
      <c r="A188" t="s">
        <v>179</v>
      </c>
      <c r="B188">
        <v>7</v>
      </c>
      <c r="C188" t="s">
        <v>19</v>
      </c>
      <c r="D188">
        <f>D187</f>
        <v>13</v>
      </c>
      <c r="E188">
        <f>G187+2</f>
        <v>231</v>
      </c>
      <c r="F188">
        <f>F187</f>
        <v>199</v>
      </c>
      <c r="G188">
        <f>E188+4</f>
        <v>235</v>
      </c>
      <c r="H188" t="s">
        <v>209</v>
      </c>
      <c r="I188">
        <v>9</v>
      </c>
      <c r="J188">
        <v>0</v>
      </c>
      <c r="K188">
        <v>0</v>
      </c>
      <c r="L188">
        <v>0</v>
      </c>
      <c r="N188" t="s">
        <v>1741</v>
      </c>
      <c r="O188" t="s">
        <v>208</v>
      </c>
      <c r="Q188">
        <v>3</v>
      </c>
      <c r="R188" t="b">
        <v>1</v>
      </c>
      <c r="S188" t="s">
        <v>237</v>
      </c>
      <c r="T188">
        <v>0</v>
      </c>
    </row>
    <row r="189" spans="1:20" x14ac:dyDescent="0.25">
      <c r="A189" t="s">
        <v>30</v>
      </c>
      <c r="B189">
        <v>8</v>
      </c>
      <c r="C189" t="s">
        <v>26</v>
      </c>
      <c r="D189">
        <v>20</v>
      </c>
      <c r="E189">
        <v>230</v>
      </c>
      <c r="F189">
        <v>190</v>
      </c>
      <c r="G189">
        <f>E189</f>
        <v>230</v>
      </c>
      <c r="I189">
        <v>0</v>
      </c>
      <c r="J189">
        <v>0</v>
      </c>
      <c r="K189">
        <v>0</v>
      </c>
      <c r="L189">
        <v>0</v>
      </c>
      <c r="N189" t="s">
        <v>846</v>
      </c>
      <c r="O189" t="s">
        <v>26</v>
      </c>
      <c r="Q189">
        <v>2</v>
      </c>
      <c r="R189" t="b">
        <v>0</v>
      </c>
      <c r="S189" t="s">
        <v>237</v>
      </c>
      <c r="T189">
        <v>0</v>
      </c>
    </row>
    <row r="190" spans="1:20" x14ac:dyDescent="0.25">
      <c r="A190" t="s">
        <v>680</v>
      </c>
      <c r="B190">
        <v>8</v>
      </c>
      <c r="C190" t="s">
        <v>19</v>
      </c>
      <c r="D190">
        <v>20</v>
      </c>
      <c r="E190">
        <f>E189+5</f>
        <v>235</v>
      </c>
      <c r="F190">
        <f>F189</f>
        <v>190</v>
      </c>
      <c r="G190">
        <f>E190+4</f>
        <v>239</v>
      </c>
      <c r="H190" t="s">
        <v>209</v>
      </c>
      <c r="I190">
        <v>8</v>
      </c>
      <c r="J190">
        <v>1</v>
      </c>
      <c r="K190">
        <v>0</v>
      </c>
      <c r="L190">
        <v>0</v>
      </c>
      <c r="N190" t="s">
        <v>846</v>
      </c>
      <c r="O190" t="s">
        <v>26</v>
      </c>
      <c r="P190" s="1"/>
      <c r="Q190">
        <v>2</v>
      </c>
      <c r="R190" t="b">
        <v>1</v>
      </c>
      <c r="S190" t="s">
        <v>237</v>
      </c>
      <c r="T190">
        <v>0</v>
      </c>
    </row>
    <row r="191" spans="1:20" x14ac:dyDescent="0.25">
      <c r="A191" t="s">
        <v>1743</v>
      </c>
      <c r="B191">
        <v>8</v>
      </c>
      <c r="C191" t="s">
        <v>19</v>
      </c>
      <c r="D191">
        <v>20</v>
      </c>
      <c r="E191">
        <f>G190</f>
        <v>239</v>
      </c>
      <c r="F191">
        <f>F190</f>
        <v>190</v>
      </c>
      <c r="G191">
        <f>E191+4</f>
        <v>243</v>
      </c>
      <c r="H191" t="s">
        <v>209</v>
      </c>
      <c r="I191">
        <v>8</v>
      </c>
      <c r="J191">
        <v>0</v>
      </c>
      <c r="K191">
        <v>0</v>
      </c>
      <c r="L191">
        <v>0</v>
      </c>
      <c r="N191" t="s">
        <v>846</v>
      </c>
      <c r="O191" t="s">
        <v>26</v>
      </c>
      <c r="P191" s="1"/>
      <c r="Q191">
        <v>2</v>
      </c>
      <c r="R191" t="b">
        <v>1</v>
      </c>
      <c r="S191" t="s">
        <v>237</v>
      </c>
      <c r="T191">
        <v>0</v>
      </c>
    </row>
    <row r="192" spans="1:20" x14ac:dyDescent="0.25">
      <c r="A192" t="s">
        <v>239</v>
      </c>
      <c r="B192">
        <v>8</v>
      </c>
      <c r="C192" t="s">
        <v>25</v>
      </c>
      <c r="D192">
        <v>20</v>
      </c>
      <c r="E192">
        <v>260</v>
      </c>
      <c r="F192">
        <f>D192+40</f>
        <v>60</v>
      </c>
      <c r="G192">
        <f>E192+14</f>
        <v>274</v>
      </c>
      <c r="I192">
        <v>8</v>
      </c>
      <c r="J192">
        <v>0</v>
      </c>
      <c r="K192">
        <v>0</v>
      </c>
      <c r="L192">
        <v>0</v>
      </c>
      <c r="N192" t="s">
        <v>846</v>
      </c>
      <c r="O192" t="s">
        <v>26</v>
      </c>
      <c r="P192" s="6" t="s">
        <v>1898</v>
      </c>
      <c r="Q192">
        <v>2</v>
      </c>
      <c r="R192" t="b">
        <v>1</v>
      </c>
      <c r="S192" t="s">
        <v>236</v>
      </c>
      <c r="T192">
        <v>0</v>
      </c>
    </row>
    <row r="193" spans="1:20" ht="60" x14ac:dyDescent="0.25">
      <c r="A193" t="s">
        <v>233</v>
      </c>
      <c r="B193">
        <v>8</v>
      </c>
      <c r="C193" t="s">
        <v>234</v>
      </c>
      <c r="D193">
        <v>20</v>
      </c>
      <c r="E193">
        <f>G192+5</f>
        <v>279</v>
      </c>
      <c r="F193">
        <f>F191</f>
        <v>190</v>
      </c>
      <c r="G193">
        <v>288</v>
      </c>
      <c r="H193" t="s">
        <v>209</v>
      </c>
      <c r="I193">
        <v>8</v>
      </c>
      <c r="J193">
        <v>0</v>
      </c>
      <c r="K193">
        <v>0</v>
      </c>
      <c r="L193">
        <v>1</v>
      </c>
      <c r="N193" t="s">
        <v>846</v>
      </c>
      <c r="O193" t="s">
        <v>26</v>
      </c>
      <c r="P193" s="6" t="s">
        <v>238</v>
      </c>
      <c r="Q193">
        <v>2</v>
      </c>
      <c r="R193" t="b">
        <v>1</v>
      </c>
      <c r="S193" t="s">
        <v>236</v>
      </c>
      <c r="T193">
        <v>0</v>
      </c>
    </row>
    <row r="194" spans="1:20" x14ac:dyDescent="0.25">
      <c r="A194" t="s">
        <v>847</v>
      </c>
      <c r="B194">
        <v>8</v>
      </c>
      <c r="C194" t="s">
        <v>27</v>
      </c>
      <c r="D194">
        <v>0</v>
      </c>
      <c r="E194">
        <v>0</v>
      </c>
      <c r="F194">
        <v>211</v>
      </c>
      <c r="G194">
        <v>298</v>
      </c>
      <c r="I194">
        <v>0</v>
      </c>
      <c r="J194">
        <v>0</v>
      </c>
      <c r="K194">
        <v>0</v>
      </c>
      <c r="L194">
        <v>0</v>
      </c>
      <c r="N194" t="s">
        <v>846</v>
      </c>
      <c r="O194" t="s">
        <v>26</v>
      </c>
      <c r="Q194">
        <v>1</v>
      </c>
      <c r="R194" t="b">
        <v>0</v>
      </c>
      <c r="S194" t="s">
        <v>237</v>
      </c>
      <c r="T194">
        <v>0</v>
      </c>
    </row>
  </sheetData>
  <autoFilter ref="A1:T194" xr:uid="{00000000-0001-0000-0000-000000000000}"/>
  <conditionalFormatting sqref="A130:A131">
    <cfRule type="duplicateValues" dxfId="39"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72"/>
  <sheetViews>
    <sheetView tabSelected="1" zoomScale="85" zoomScaleNormal="85" workbookViewId="0">
      <pane xSplit="3" ySplit="1" topLeftCell="L132" activePane="bottomRight" state="frozen"/>
      <selection pane="topRight" activeCell="D1" sqref="D1"/>
      <selection pane="bottomLeft" activeCell="A2" sqref="A2"/>
      <selection pane="bottomRight" activeCell="L140" sqref="L140"/>
    </sheetView>
  </sheetViews>
  <sheetFormatPr defaultRowHeight="15" x14ac:dyDescent="0.25"/>
  <cols>
    <col min="1" max="1" width="9.7109375" style="19" customWidth="1"/>
    <col min="2" max="2" width="38" style="19" customWidth="1"/>
    <col min="3" max="4" width="52.85546875" style="3" customWidth="1"/>
    <col min="5" max="5" width="65.5703125" style="3" customWidth="1"/>
    <col min="6" max="6" width="70" style="3" customWidth="1"/>
    <col min="7" max="9" width="52.85546875" style="3" customWidth="1"/>
    <col min="10" max="10" width="72" style="3" customWidth="1"/>
    <col min="11" max="16" width="52.85546875" style="3" customWidth="1"/>
    <col min="17" max="17" width="96.42578125" style="3" customWidth="1"/>
    <col min="18" max="18" width="65.7109375" style="3" customWidth="1"/>
    <col min="19" max="19" width="56" style="3" customWidth="1"/>
    <col min="20" max="21" width="52.85546875" style="3" customWidth="1"/>
    <col min="22" max="16384" width="9.140625" style="3"/>
  </cols>
  <sheetData>
    <row r="1" spans="1:21" s="18" customFormat="1" x14ac:dyDescent="0.25">
      <c r="A1" s="17" t="s">
        <v>145</v>
      </c>
      <c r="B1" s="17" t="s">
        <v>0</v>
      </c>
      <c r="C1" s="7" t="s">
        <v>135</v>
      </c>
      <c r="D1" s="8" t="s">
        <v>388</v>
      </c>
      <c r="E1" s="8" t="s">
        <v>325</v>
      </c>
      <c r="F1" s="8" t="s">
        <v>843</v>
      </c>
      <c r="G1" s="7" t="s">
        <v>224</v>
      </c>
      <c r="H1" s="7" t="s">
        <v>223</v>
      </c>
      <c r="I1" s="8" t="s">
        <v>222</v>
      </c>
      <c r="J1" s="8" t="s">
        <v>221</v>
      </c>
      <c r="K1" s="8" t="s">
        <v>1288</v>
      </c>
      <c r="L1" s="8" t="s">
        <v>220</v>
      </c>
      <c r="M1" s="8" t="s">
        <v>568</v>
      </c>
      <c r="N1" s="8" t="s">
        <v>567</v>
      </c>
      <c r="O1" s="8" t="s">
        <v>148</v>
      </c>
      <c r="P1" s="8" t="s">
        <v>149</v>
      </c>
      <c r="Q1" s="8" t="s">
        <v>219</v>
      </c>
      <c r="R1" s="8" t="s">
        <v>168</v>
      </c>
      <c r="S1" s="8" t="s">
        <v>218</v>
      </c>
      <c r="T1" s="8"/>
      <c r="U1" s="8"/>
    </row>
    <row r="2" spans="1:21" s="20" customFormat="1" x14ac:dyDescent="0.25">
      <c r="A2" s="19" t="s">
        <v>146</v>
      </c>
      <c r="B2" s="19" t="s">
        <v>342</v>
      </c>
      <c r="C2" s="16" t="s">
        <v>135</v>
      </c>
      <c r="D2" s="9" t="s">
        <v>754</v>
      </c>
      <c r="E2" s="9" t="s">
        <v>1512</v>
      </c>
      <c r="F2" s="9" t="s">
        <v>1513</v>
      </c>
      <c r="G2" s="16" t="s">
        <v>483</v>
      </c>
      <c r="H2" s="9" t="s">
        <v>343</v>
      </c>
      <c r="I2" s="9" t="s">
        <v>482</v>
      </c>
      <c r="J2" s="9" t="s">
        <v>1471</v>
      </c>
      <c r="K2" s="9" t="s">
        <v>1288</v>
      </c>
      <c r="L2" s="9" t="s">
        <v>220</v>
      </c>
      <c r="M2" s="9" t="s">
        <v>691</v>
      </c>
      <c r="N2" s="9" t="s">
        <v>690</v>
      </c>
      <c r="O2" s="9" t="s">
        <v>344</v>
      </c>
      <c r="P2" s="9" t="s">
        <v>345</v>
      </c>
      <c r="Q2" s="9" t="s">
        <v>1565</v>
      </c>
      <c r="R2" s="9" t="s">
        <v>346</v>
      </c>
      <c r="S2" s="9" t="s">
        <v>1154</v>
      </c>
      <c r="T2" s="9"/>
      <c r="U2" s="9"/>
    </row>
    <row r="3" spans="1:21" s="20" customFormat="1" x14ac:dyDescent="0.25">
      <c r="A3" s="19" t="s">
        <v>146</v>
      </c>
      <c r="B3" s="19" t="s">
        <v>1899</v>
      </c>
      <c r="C3" s="53">
        <v>1</v>
      </c>
      <c r="D3" s="53">
        <v>1</v>
      </c>
      <c r="E3" s="53">
        <v>1</v>
      </c>
      <c r="F3" s="53">
        <v>1</v>
      </c>
      <c r="G3" s="53">
        <v>1</v>
      </c>
      <c r="H3" s="53">
        <v>1</v>
      </c>
      <c r="I3" s="53">
        <v>1</v>
      </c>
      <c r="J3" s="53">
        <v>1</v>
      </c>
      <c r="K3" s="53">
        <v>1</v>
      </c>
      <c r="L3" s="53">
        <v>1</v>
      </c>
      <c r="M3" s="53">
        <v>1</v>
      </c>
      <c r="N3" s="53">
        <v>1</v>
      </c>
      <c r="O3" s="53">
        <v>1</v>
      </c>
      <c r="P3" s="53">
        <v>1</v>
      </c>
      <c r="Q3" s="53">
        <v>0</v>
      </c>
      <c r="R3" s="53">
        <v>1</v>
      </c>
      <c r="S3" s="53">
        <v>1</v>
      </c>
      <c r="T3" s="9"/>
      <c r="U3" s="9"/>
    </row>
    <row r="4" spans="1:21" s="20" customFormat="1" x14ac:dyDescent="0.25">
      <c r="A4" s="19" t="s">
        <v>146</v>
      </c>
      <c r="B4" s="19" t="s">
        <v>1693</v>
      </c>
      <c r="C4" s="16" t="s">
        <v>1628</v>
      </c>
      <c r="D4" s="9" t="s">
        <v>1688</v>
      </c>
      <c r="E4" s="9" t="s">
        <v>1689</v>
      </c>
      <c r="F4" s="9" t="s">
        <v>1690</v>
      </c>
      <c r="G4" s="16" t="s">
        <v>1691</v>
      </c>
      <c r="H4" s="9" t="s">
        <v>1692</v>
      </c>
      <c r="I4" s="9" t="s">
        <v>1694</v>
      </c>
      <c r="J4" s="9" t="s">
        <v>1667</v>
      </c>
      <c r="K4" s="9" t="s">
        <v>1695</v>
      </c>
      <c r="L4" s="9" t="s">
        <v>1696</v>
      </c>
      <c r="M4" s="9" t="s">
        <v>1697</v>
      </c>
      <c r="N4" s="9" t="s">
        <v>1697</v>
      </c>
      <c r="O4" s="9" t="s">
        <v>1698</v>
      </c>
      <c r="P4" s="9" t="s">
        <v>1698</v>
      </c>
      <c r="Q4" s="9" t="s">
        <v>1699</v>
      </c>
      <c r="R4" s="9" t="s">
        <v>1700</v>
      </c>
      <c r="S4" s="9" t="s">
        <v>1701</v>
      </c>
      <c r="T4" s="9"/>
      <c r="U4" s="9"/>
    </row>
    <row r="5" spans="1:21" ht="15" customHeight="1" x14ac:dyDescent="0.25">
      <c r="A5" s="19" t="s">
        <v>146</v>
      </c>
      <c r="B5" s="19" t="s">
        <v>340</v>
      </c>
      <c r="C5" s="12" t="s">
        <v>432</v>
      </c>
      <c r="D5" s="11" t="s">
        <v>692</v>
      </c>
      <c r="E5" s="11" t="s">
        <v>890</v>
      </c>
      <c r="F5" s="11" t="s">
        <v>1889</v>
      </c>
      <c r="G5" s="12" t="s">
        <v>1220</v>
      </c>
      <c r="H5" s="11" t="s">
        <v>1890</v>
      </c>
      <c r="I5" s="22" t="s">
        <v>1891</v>
      </c>
      <c r="J5" s="11" t="s">
        <v>440</v>
      </c>
      <c r="K5" s="22" t="s">
        <v>1289</v>
      </c>
      <c r="L5" s="22" t="s">
        <v>1968</v>
      </c>
      <c r="M5" s="11" t="s">
        <v>462</v>
      </c>
      <c r="N5" s="11" t="s">
        <v>716</v>
      </c>
      <c r="O5" s="11" t="s">
        <v>1892</v>
      </c>
      <c r="P5" s="11" t="s">
        <v>465</v>
      </c>
      <c r="Q5" s="11" t="s">
        <v>1566</v>
      </c>
      <c r="R5" s="11" t="s">
        <v>1893</v>
      </c>
      <c r="S5" s="11" t="s">
        <v>1204</v>
      </c>
      <c r="T5" s="11"/>
      <c r="U5" s="11"/>
    </row>
    <row r="6" spans="1:21" ht="15" customHeight="1" x14ac:dyDescent="0.25">
      <c r="A6" s="19" t="s">
        <v>146</v>
      </c>
      <c r="B6" s="19" t="s">
        <v>341</v>
      </c>
      <c r="C6" s="12" t="s">
        <v>429</v>
      </c>
      <c r="D6" s="11" t="s">
        <v>693</v>
      </c>
      <c r="E6" s="11" t="s">
        <v>891</v>
      </c>
      <c r="F6" s="11" t="s">
        <v>892</v>
      </c>
      <c r="G6" s="12" t="s">
        <v>1221</v>
      </c>
      <c r="H6" s="11" t="s">
        <v>1366</v>
      </c>
      <c r="I6" s="22" t="s">
        <v>1106</v>
      </c>
      <c r="J6" s="11" t="s">
        <v>1472</v>
      </c>
      <c r="K6" s="22" t="s">
        <v>1290</v>
      </c>
      <c r="L6" s="22" t="s">
        <v>1969</v>
      </c>
      <c r="M6" s="11" t="s">
        <v>463</v>
      </c>
      <c r="N6" s="11" t="s">
        <v>463</v>
      </c>
      <c r="O6" s="11" t="s">
        <v>1035</v>
      </c>
      <c r="P6" s="11" t="s">
        <v>467</v>
      </c>
      <c r="Q6" s="11" t="s">
        <v>1567</v>
      </c>
      <c r="R6" s="11" t="s">
        <v>755</v>
      </c>
      <c r="S6" s="11" t="s">
        <v>1156</v>
      </c>
      <c r="T6" s="11"/>
      <c r="U6" s="11"/>
    </row>
    <row r="7" spans="1:21" ht="30" customHeight="1" x14ac:dyDescent="0.25">
      <c r="A7" s="19" t="s">
        <v>146</v>
      </c>
      <c r="B7" s="19" t="s">
        <v>23</v>
      </c>
      <c r="C7" s="12" t="s">
        <v>172</v>
      </c>
      <c r="D7" s="11" t="s">
        <v>694</v>
      </c>
      <c r="E7" s="11" t="s">
        <v>893</v>
      </c>
      <c r="F7" s="11" t="s">
        <v>894</v>
      </c>
      <c r="G7" s="12" t="s">
        <v>1222</v>
      </c>
      <c r="H7" s="11" t="s">
        <v>172</v>
      </c>
      <c r="I7" s="22" t="s">
        <v>1107</v>
      </c>
      <c r="J7" s="11" t="s">
        <v>172</v>
      </c>
      <c r="K7" s="22" t="s">
        <v>1291</v>
      </c>
      <c r="L7" s="22" t="s">
        <v>1970</v>
      </c>
      <c r="M7" s="11" t="s">
        <v>407</v>
      </c>
      <c r="N7" s="11" t="s">
        <v>407</v>
      </c>
      <c r="O7" s="11" t="s">
        <v>1036</v>
      </c>
      <c r="P7" s="11" t="s">
        <v>302</v>
      </c>
      <c r="Q7" s="11" t="s">
        <v>362</v>
      </c>
      <c r="R7" s="11" t="s">
        <v>322</v>
      </c>
      <c r="S7" s="11" t="s">
        <v>1157</v>
      </c>
      <c r="T7" s="11"/>
      <c r="U7" s="11"/>
    </row>
    <row r="8" spans="1:21" ht="15" customHeight="1" x14ac:dyDescent="0.25">
      <c r="A8" s="19" t="s">
        <v>146</v>
      </c>
      <c r="B8" s="21" t="s">
        <v>186</v>
      </c>
      <c r="C8" s="12" t="s">
        <v>186</v>
      </c>
      <c r="D8" s="11"/>
      <c r="E8" s="11"/>
      <c r="F8" s="11"/>
      <c r="G8" s="12"/>
      <c r="H8" s="11"/>
      <c r="I8" s="22"/>
      <c r="J8" s="11"/>
      <c r="K8" s="22" t="s">
        <v>186</v>
      </c>
      <c r="L8" s="22"/>
      <c r="M8" s="11"/>
      <c r="N8" s="11"/>
      <c r="O8" s="11"/>
      <c r="P8" s="11" t="s">
        <v>1006</v>
      </c>
      <c r="Q8" s="11"/>
      <c r="R8" s="11"/>
      <c r="S8" s="11"/>
      <c r="T8" s="11"/>
      <c r="U8" s="11"/>
    </row>
    <row r="9" spans="1:21" ht="15" customHeight="1" x14ac:dyDescent="0.25">
      <c r="A9" s="19" t="s">
        <v>146</v>
      </c>
      <c r="B9" s="19" t="s">
        <v>181</v>
      </c>
      <c r="C9" s="12" t="s">
        <v>181</v>
      </c>
      <c r="D9" s="11"/>
      <c r="E9" s="11"/>
      <c r="F9" s="11"/>
      <c r="G9" s="12"/>
      <c r="H9" s="11"/>
      <c r="I9" s="22"/>
      <c r="J9" s="11"/>
      <c r="K9" s="22"/>
      <c r="L9" s="22"/>
      <c r="M9" s="11" t="s">
        <v>339</v>
      </c>
      <c r="N9" s="11"/>
      <c r="O9" s="11"/>
      <c r="P9" s="11" t="s">
        <v>1006</v>
      </c>
      <c r="Q9" s="11"/>
      <c r="R9" s="11"/>
      <c r="S9" s="11"/>
      <c r="T9" s="11"/>
      <c r="U9" s="11"/>
    </row>
    <row r="10" spans="1:21" ht="15" customHeight="1" x14ac:dyDescent="0.25">
      <c r="A10" s="19" t="s">
        <v>146</v>
      </c>
      <c r="B10" s="19" t="s">
        <v>187</v>
      </c>
      <c r="C10" s="12" t="s">
        <v>187</v>
      </c>
      <c r="D10" s="11"/>
      <c r="E10" s="11"/>
      <c r="F10" s="11"/>
      <c r="G10" s="12"/>
      <c r="H10" s="11"/>
      <c r="I10" s="22"/>
      <c r="J10" s="11"/>
      <c r="K10" s="22"/>
      <c r="L10" s="22"/>
      <c r="M10" s="11"/>
      <c r="N10" s="11"/>
      <c r="O10" s="11"/>
      <c r="P10" s="11" t="s">
        <v>1006</v>
      </c>
      <c r="Q10" s="11"/>
      <c r="R10" s="11"/>
      <c r="S10" s="11"/>
      <c r="T10" s="11"/>
      <c r="U10" s="11"/>
    </row>
    <row r="11" spans="1:21" ht="15" customHeight="1" x14ac:dyDescent="0.25">
      <c r="A11" s="19" t="s">
        <v>146</v>
      </c>
      <c r="B11" s="19" t="s">
        <v>188</v>
      </c>
      <c r="C11" s="12" t="s">
        <v>188</v>
      </c>
      <c r="D11" s="11"/>
      <c r="E11" s="11"/>
      <c r="F11" s="11"/>
      <c r="G11" s="12"/>
      <c r="H11" s="11"/>
      <c r="I11" s="22"/>
      <c r="J11" s="11"/>
      <c r="K11" s="22"/>
      <c r="L11" s="22"/>
      <c r="M11" s="11"/>
      <c r="N11" s="11"/>
      <c r="O11" s="11"/>
      <c r="P11" s="11" t="s">
        <v>1006</v>
      </c>
      <c r="Q11" s="11"/>
      <c r="R11" s="11"/>
      <c r="S11" s="11"/>
      <c r="T11" s="11"/>
      <c r="U11" s="11"/>
    </row>
    <row r="12" spans="1:21" ht="15" customHeight="1" x14ac:dyDescent="0.25">
      <c r="A12" s="19" t="s">
        <v>146</v>
      </c>
      <c r="B12" s="19" t="s">
        <v>189</v>
      </c>
      <c r="C12" s="12" t="s">
        <v>189</v>
      </c>
      <c r="D12" s="11"/>
      <c r="E12" s="11"/>
      <c r="F12" s="11"/>
      <c r="G12" s="12"/>
      <c r="H12" s="11"/>
      <c r="I12" s="22"/>
      <c r="J12" s="11"/>
      <c r="K12" s="22"/>
      <c r="L12" s="22"/>
      <c r="M12" s="11"/>
      <c r="N12" s="11"/>
      <c r="O12" s="11"/>
      <c r="P12" s="11" t="s">
        <v>1006</v>
      </c>
      <c r="Q12" s="11"/>
      <c r="R12" s="11"/>
      <c r="S12" s="11"/>
      <c r="T12" s="11"/>
      <c r="U12" s="11"/>
    </row>
    <row r="13" spans="1:21" ht="15" customHeight="1" x14ac:dyDescent="0.25">
      <c r="A13" s="19" t="s">
        <v>146</v>
      </c>
      <c r="B13" s="19" t="s">
        <v>190</v>
      </c>
      <c r="C13" s="12" t="s">
        <v>347</v>
      </c>
      <c r="D13" s="11"/>
      <c r="E13" s="11"/>
      <c r="F13" s="11"/>
      <c r="G13" s="12"/>
      <c r="H13" s="11"/>
      <c r="I13" s="22"/>
      <c r="J13" s="11"/>
      <c r="K13" s="22"/>
      <c r="L13" s="22"/>
      <c r="M13" s="11"/>
      <c r="N13" s="11"/>
      <c r="O13" s="11" t="s">
        <v>347</v>
      </c>
      <c r="P13" s="11" t="s">
        <v>1006</v>
      </c>
      <c r="Q13" s="11"/>
      <c r="R13" s="11"/>
      <c r="S13" s="11"/>
      <c r="T13" s="11"/>
      <c r="U13" s="11"/>
    </row>
    <row r="14" spans="1:21" ht="15" customHeight="1" x14ac:dyDescent="0.25">
      <c r="A14" s="19" t="s">
        <v>146</v>
      </c>
      <c r="B14" s="19" t="s">
        <v>191</v>
      </c>
      <c r="C14" s="12" t="s">
        <v>191</v>
      </c>
      <c r="D14" s="11"/>
      <c r="E14" s="11" t="s">
        <v>349</v>
      </c>
      <c r="F14" s="11" t="s">
        <v>349</v>
      </c>
      <c r="G14" s="12"/>
      <c r="H14" s="11"/>
      <c r="I14" s="22"/>
      <c r="J14" s="11"/>
      <c r="K14" s="22"/>
      <c r="L14" s="22"/>
      <c r="M14" s="11"/>
      <c r="N14" s="11"/>
      <c r="O14" s="11"/>
      <c r="P14" s="11" t="s">
        <v>1006</v>
      </c>
      <c r="Q14" s="11"/>
      <c r="R14" s="11"/>
      <c r="S14" s="11"/>
      <c r="T14" s="11"/>
      <c r="U14" s="11"/>
    </row>
    <row r="15" spans="1:21" ht="15" customHeight="1" x14ac:dyDescent="0.25">
      <c r="A15" s="19" t="s">
        <v>146</v>
      </c>
      <c r="B15" s="19" t="s">
        <v>192</v>
      </c>
      <c r="C15" s="12" t="s">
        <v>192</v>
      </c>
      <c r="D15" s="11"/>
      <c r="E15" s="11"/>
      <c r="F15" s="11"/>
      <c r="G15" s="12"/>
      <c r="H15" s="11"/>
      <c r="I15" s="22"/>
      <c r="J15" s="11"/>
      <c r="K15" s="22"/>
      <c r="L15" s="22"/>
      <c r="M15" s="11"/>
      <c r="N15" s="11"/>
      <c r="O15" s="11"/>
      <c r="P15" s="11" t="s">
        <v>1006</v>
      </c>
      <c r="Q15" s="50" t="s">
        <v>363</v>
      </c>
      <c r="R15" s="11"/>
      <c r="S15" s="11"/>
      <c r="T15" s="11"/>
      <c r="U15" s="11"/>
    </row>
    <row r="16" spans="1:21" ht="15" customHeight="1" x14ac:dyDescent="0.25">
      <c r="A16" s="19" t="s">
        <v>146</v>
      </c>
      <c r="B16" s="19" t="s">
        <v>180</v>
      </c>
      <c r="C16" s="12" t="s">
        <v>180</v>
      </c>
      <c r="D16" s="11"/>
      <c r="E16" s="11"/>
      <c r="F16" s="11"/>
      <c r="G16" s="12"/>
      <c r="H16" s="11"/>
      <c r="I16" s="22"/>
      <c r="J16" s="11"/>
      <c r="K16" s="22"/>
      <c r="L16" s="22"/>
      <c r="M16" s="11"/>
      <c r="N16" s="11"/>
      <c r="O16" s="11"/>
      <c r="P16" s="11" t="s">
        <v>1006</v>
      </c>
      <c r="Q16" s="11"/>
      <c r="R16" s="11" t="s">
        <v>756</v>
      </c>
      <c r="S16" s="11"/>
      <c r="T16" s="11"/>
      <c r="U16" s="11"/>
    </row>
    <row r="17" spans="1:21" ht="15" customHeight="1" x14ac:dyDescent="0.25">
      <c r="A17" s="19" t="s">
        <v>146</v>
      </c>
      <c r="B17" s="19" t="s">
        <v>193</v>
      </c>
      <c r="C17" s="12" t="s">
        <v>193</v>
      </c>
      <c r="D17" s="11"/>
      <c r="E17" s="11"/>
      <c r="F17" s="11"/>
      <c r="G17" s="12"/>
      <c r="H17" s="11"/>
      <c r="I17" s="22"/>
      <c r="J17" s="11"/>
      <c r="K17" s="22"/>
      <c r="L17" s="22"/>
      <c r="M17" s="11"/>
      <c r="N17" s="11"/>
      <c r="O17" s="11"/>
      <c r="P17" s="11" t="s">
        <v>1006</v>
      </c>
      <c r="Q17" s="11"/>
      <c r="R17" s="11"/>
      <c r="S17" s="11" t="s">
        <v>350</v>
      </c>
      <c r="T17" s="11"/>
      <c r="U17" s="11"/>
    </row>
    <row r="18" spans="1:21" ht="15" customHeight="1" x14ac:dyDescent="0.25">
      <c r="A18" s="19" t="s">
        <v>146</v>
      </c>
      <c r="B18" s="19" t="s">
        <v>194</v>
      </c>
      <c r="C18" s="12" t="s">
        <v>194</v>
      </c>
      <c r="D18" s="11"/>
      <c r="E18" s="11"/>
      <c r="F18" s="11"/>
      <c r="G18" s="12"/>
      <c r="H18" s="11"/>
      <c r="I18" s="22"/>
      <c r="J18" s="11" t="s">
        <v>194</v>
      </c>
      <c r="K18" s="22"/>
      <c r="L18" s="22"/>
      <c r="M18" s="11"/>
      <c r="N18" s="11"/>
      <c r="O18" s="11"/>
      <c r="P18" s="11" t="s">
        <v>1006</v>
      </c>
      <c r="Q18" s="11"/>
      <c r="R18" s="11"/>
      <c r="S18" s="11"/>
      <c r="T18" s="11"/>
      <c r="U18" s="11"/>
    </row>
    <row r="19" spans="1:21" ht="15" customHeight="1" x14ac:dyDescent="0.25">
      <c r="A19" s="19" t="s">
        <v>146</v>
      </c>
      <c r="B19" s="19" t="s">
        <v>195</v>
      </c>
      <c r="C19" s="12" t="s">
        <v>195</v>
      </c>
      <c r="D19" s="11"/>
      <c r="E19" s="11"/>
      <c r="F19" s="11"/>
      <c r="G19" s="12"/>
      <c r="H19" s="11"/>
      <c r="I19" s="22" t="s">
        <v>438</v>
      </c>
      <c r="J19" s="11"/>
      <c r="K19" s="22"/>
      <c r="L19" s="22"/>
      <c r="M19" s="11"/>
      <c r="N19" s="11"/>
      <c r="O19" s="11"/>
      <c r="P19" s="11" t="s">
        <v>1006</v>
      </c>
      <c r="Q19" s="11"/>
      <c r="R19" s="11"/>
      <c r="S19" s="11"/>
      <c r="T19" s="11"/>
      <c r="U19" s="11"/>
    </row>
    <row r="20" spans="1:21" ht="15" customHeight="1" x14ac:dyDescent="0.25">
      <c r="A20" s="19" t="s">
        <v>146</v>
      </c>
      <c r="B20" s="19" t="s">
        <v>196</v>
      </c>
      <c r="C20" s="12" t="s">
        <v>196</v>
      </c>
      <c r="D20" s="11"/>
      <c r="E20" s="11"/>
      <c r="F20" s="11"/>
      <c r="G20" s="12"/>
      <c r="H20" s="11"/>
      <c r="I20" s="22"/>
      <c r="J20" s="11" t="s">
        <v>196</v>
      </c>
      <c r="K20" s="22"/>
      <c r="L20" s="22"/>
      <c r="M20" s="11"/>
      <c r="N20" s="11"/>
      <c r="O20" s="11"/>
      <c r="P20" s="11" t="s">
        <v>1006</v>
      </c>
      <c r="Q20" s="11"/>
      <c r="R20" s="11"/>
      <c r="S20" s="11"/>
      <c r="T20" s="11"/>
      <c r="U20" s="11"/>
    </row>
    <row r="21" spans="1:21" ht="15" customHeight="1" x14ac:dyDescent="0.25">
      <c r="A21" s="19" t="s">
        <v>146</v>
      </c>
      <c r="B21" s="19" t="s">
        <v>197</v>
      </c>
      <c r="C21" s="12" t="s">
        <v>197</v>
      </c>
      <c r="D21" s="11"/>
      <c r="E21" s="11"/>
      <c r="F21" s="11"/>
      <c r="G21" s="12" t="s">
        <v>197</v>
      </c>
      <c r="H21" s="11"/>
      <c r="I21" s="22"/>
      <c r="J21" s="11"/>
      <c r="K21" s="22"/>
      <c r="L21" s="22"/>
      <c r="M21" s="11"/>
      <c r="N21" s="11"/>
      <c r="O21" s="11"/>
      <c r="P21" s="11" t="s">
        <v>1006</v>
      </c>
      <c r="Q21" s="11"/>
      <c r="R21" s="11"/>
      <c r="S21" s="11"/>
      <c r="T21" s="11"/>
      <c r="U21" s="11"/>
    </row>
    <row r="22" spans="1:21" ht="15" customHeight="1" x14ac:dyDescent="0.25">
      <c r="A22" s="19" t="s">
        <v>146</v>
      </c>
      <c r="B22" s="19" t="s">
        <v>198</v>
      </c>
      <c r="C22" s="12" t="s">
        <v>198</v>
      </c>
      <c r="D22" s="11"/>
      <c r="E22" s="11"/>
      <c r="F22" s="11"/>
      <c r="G22" s="12"/>
      <c r="H22" s="11"/>
      <c r="I22" s="22"/>
      <c r="J22" s="11" t="s">
        <v>406</v>
      </c>
      <c r="K22" s="22"/>
      <c r="L22" s="22"/>
      <c r="M22" s="11"/>
      <c r="N22" s="11"/>
      <c r="O22" s="11"/>
      <c r="P22" s="11" t="s">
        <v>1006</v>
      </c>
      <c r="Q22" s="11"/>
      <c r="R22" s="11"/>
      <c r="S22" s="11"/>
      <c r="T22" s="11"/>
      <c r="U22" s="11"/>
    </row>
    <row r="23" spans="1:21" ht="15" customHeight="1" x14ac:dyDescent="0.25">
      <c r="A23" s="19" t="s">
        <v>146</v>
      </c>
      <c r="B23" s="19" t="s">
        <v>199</v>
      </c>
      <c r="C23" s="12" t="s">
        <v>199</v>
      </c>
      <c r="D23" s="11"/>
      <c r="E23" s="11"/>
      <c r="F23" s="11"/>
      <c r="G23" s="12"/>
      <c r="H23" s="11" t="s">
        <v>199</v>
      </c>
      <c r="I23" s="22"/>
      <c r="J23" s="11"/>
      <c r="K23" s="22"/>
      <c r="L23" s="22"/>
      <c r="M23" s="11"/>
      <c r="N23" s="11"/>
      <c r="O23" s="11"/>
      <c r="P23" s="11" t="s">
        <v>1006</v>
      </c>
      <c r="Q23" s="11"/>
      <c r="R23" s="11"/>
      <c r="S23" s="11"/>
      <c r="T23" s="11"/>
      <c r="U23" s="11"/>
    </row>
    <row r="24" spans="1:21" ht="15" customHeight="1" x14ac:dyDescent="0.25">
      <c r="A24" s="19" t="s">
        <v>146</v>
      </c>
      <c r="B24" s="19" t="s">
        <v>200</v>
      </c>
      <c r="C24" s="12" t="s">
        <v>200</v>
      </c>
      <c r="D24" s="11" t="s">
        <v>200</v>
      </c>
      <c r="E24" s="11"/>
      <c r="F24" s="11"/>
      <c r="G24" s="12"/>
      <c r="H24" s="11"/>
      <c r="I24" s="22"/>
      <c r="J24" s="11"/>
      <c r="K24" s="22"/>
      <c r="L24" s="22"/>
      <c r="M24" s="11"/>
      <c r="N24" s="11" t="s">
        <v>200</v>
      </c>
      <c r="O24" s="11"/>
      <c r="P24" s="11" t="s">
        <v>1006</v>
      </c>
      <c r="Q24" s="11"/>
      <c r="R24" s="11"/>
      <c r="S24" s="11"/>
      <c r="T24" s="11"/>
      <c r="U24" s="11"/>
    </row>
    <row r="25" spans="1:21" ht="15" customHeight="1" x14ac:dyDescent="0.25">
      <c r="A25" s="19" t="s">
        <v>146</v>
      </c>
      <c r="B25" s="19" t="s">
        <v>201</v>
      </c>
      <c r="C25" s="12" t="s">
        <v>201</v>
      </c>
      <c r="D25" s="11" t="s">
        <v>389</v>
      </c>
      <c r="E25" s="11"/>
      <c r="F25" s="11"/>
      <c r="G25" s="12"/>
      <c r="H25" s="11"/>
      <c r="I25" s="22"/>
      <c r="J25" s="11"/>
      <c r="K25" s="22"/>
      <c r="L25" s="22"/>
      <c r="M25" s="11"/>
      <c r="N25" s="11" t="s">
        <v>201</v>
      </c>
      <c r="O25" s="11"/>
      <c r="P25" s="11" t="s">
        <v>1006</v>
      </c>
      <c r="Q25" s="11"/>
      <c r="R25" s="11"/>
      <c r="S25" s="11"/>
      <c r="T25" s="11"/>
      <c r="U25" s="11"/>
    </row>
    <row r="26" spans="1:21" ht="15" customHeight="1" x14ac:dyDescent="0.25">
      <c r="A26" s="19" t="s">
        <v>146</v>
      </c>
      <c r="B26" s="19" t="s">
        <v>202</v>
      </c>
      <c r="C26" s="12" t="s">
        <v>202</v>
      </c>
      <c r="D26" s="11" t="s">
        <v>202</v>
      </c>
      <c r="E26" s="11"/>
      <c r="F26" s="11"/>
      <c r="G26" s="12"/>
      <c r="H26" s="11"/>
      <c r="I26" s="22"/>
      <c r="J26" s="11"/>
      <c r="K26" s="22"/>
      <c r="L26" s="22"/>
      <c r="M26" s="11"/>
      <c r="N26" s="11" t="s">
        <v>202</v>
      </c>
      <c r="O26" s="11"/>
      <c r="P26" s="11" t="s">
        <v>1006</v>
      </c>
      <c r="Q26" s="11"/>
      <c r="R26" s="11"/>
      <c r="S26" s="11"/>
      <c r="T26" s="11"/>
      <c r="U26" s="11"/>
    </row>
    <row r="27" spans="1:21" ht="15" customHeight="1" x14ac:dyDescent="0.25">
      <c r="A27" s="19" t="s">
        <v>146</v>
      </c>
      <c r="B27" s="19" t="s">
        <v>203</v>
      </c>
      <c r="C27" s="12" t="s">
        <v>203</v>
      </c>
      <c r="D27" s="11"/>
      <c r="E27" s="11"/>
      <c r="F27" s="11"/>
      <c r="G27" s="12"/>
      <c r="H27" s="11"/>
      <c r="I27" s="22"/>
      <c r="J27" s="11"/>
      <c r="K27" s="22"/>
      <c r="L27" s="22"/>
      <c r="M27" s="11"/>
      <c r="N27" s="11"/>
      <c r="O27" s="11"/>
      <c r="P27" s="11" t="s">
        <v>1006</v>
      </c>
      <c r="Q27" s="11"/>
      <c r="R27" s="11"/>
      <c r="S27" s="11"/>
      <c r="T27" s="11"/>
      <c r="U27" s="11"/>
    </row>
    <row r="28" spans="1:21" ht="15" customHeight="1" x14ac:dyDescent="0.25">
      <c r="A28" s="19" t="s">
        <v>146</v>
      </c>
      <c r="B28" s="19" t="s">
        <v>204</v>
      </c>
      <c r="C28" s="12" t="s">
        <v>204</v>
      </c>
      <c r="D28" s="11"/>
      <c r="E28" s="11"/>
      <c r="F28" s="11"/>
      <c r="G28" s="12"/>
      <c r="H28" s="11"/>
      <c r="I28" s="22"/>
      <c r="J28" s="11"/>
      <c r="K28" s="22"/>
      <c r="L28" s="22"/>
      <c r="M28" s="11"/>
      <c r="N28" s="11"/>
      <c r="O28" s="11"/>
      <c r="P28" s="11" t="s">
        <v>348</v>
      </c>
      <c r="Q28" s="11"/>
      <c r="R28" s="11"/>
      <c r="S28" s="11"/>
      <c r="T28" s="11"/>
      <c r="U28" s="11"/>
    </row>
    <row r="29" spans="1:21" ht="15" customHeight="1" x14ac:dyDescent="0.25">
      <c r="A29" s="19" t="s">
        <v>146</v>
      </c>
      <c r="B29" s="21" t="s">
        <v>205</v>
      </c>
      <c r="C29" s="12" t="s">
        <v>205</v>
      </c>
      <c r="D29" s="11"/>
      <c r="E29" s="11"/>
      <c r="F29" s="11"/>
      <c r="G29" s="12"/>
      <c r="H29" s="11"/>
      <c r="I29" s="22"/>
      <c r="J29" s="11"/>
      <c r="K29" s="22"/>
      <c r="L29" s="22"/>
      <c r="M29" s="11"/>
      <c r="N29" s="11"/>
      <c r="O29" s="11"/>
      <c r="P29" s="11" t="s">
        <v>1006</v>
      </c>
      <c r="Q29" s="11"/>
      <c r="R29" s="11"/>
      <c r="S29" s="11"/>
      <c r="T29" s="11"/>
      <c r="U29" s="11"/>
    </row>
    <row r="30" spans="1:21" ht="15" customHeight="1" x14ac:dyDescent="0.25">
      <c r="A30" s="19" t="s">
        <v>146</v>
      </c>
      <c r="B30" s="19" t="s">
        <v>178</v>
      </c>
      <c r="C30" s="12" t="s">
        <v>178</v>
      </c>
      <c r="D30" s="11"/>
      <c r="E30" s="11"/>
      <c r="F30" s="11"/>
      <c r="G30" s="12"/>
      <c r="H30" s="11"/>
      <c r="I30" s="22"/>
      <c r="J30" s="11"/>
      <c r="K30" s="22"/>
      <c r="L30" s="22"/>
      <c r="M30" s="11"/>
      <c r="N30" s="11"/>
      <c r="O30" s="11"/>
      <c r="P30" s="11" t="s">
        <v>1006</v>
      </c>
      <c r="Q30" s="11"/>
      <c r="R30" s="11"/>
      <c r="S30" s="11"/>
      <c r="T30" s="11"/>
      <c r="U30" s="11"/>
    </row>
    <row r="31" spans="1:21" ht="15" customHeight="1" x14ac:dyDescent="0.25">
      <c r="A31" s="19" t="s">
        <v>146</v>
      </c>
      <c r="B31" s="19" t="s">
        <v>206</v>
      </c>
      <c r="C31" s="12" t="s">
        <v>206</v>
      </c>
      <c r="D31" s="11"/>
      <c r="E31" s="11"/>
      <c r="F31" s="11"/>
      <c r="G31" s="12"/>
      <c r="H31" s="11"/>
      <c r="I31" s="22"/>
      <c r="J31" s="11"/>
      <c r="K31" s="22"/>
      <c r="L31" s="22"/>
      <c r="M31" s="11"/>
      <c r="N31" s="11"/>
      <c r="O31" s="11"/>
      <c r="P31" s="11" t="s">
        <v>1006</v>
      </c>
      <c r="Q31" s="11"/>
      <c r="R31" s="11"/>
      <c r="S31" s="11"/>
      <c r="T31" s="11"/>
      <c r="U31" s="11"/>
    </row>
    <row r="32" spans="1:21" ht="15" customHeight="1" x14ac:dyDescent="0.25">
      <c r="A32" s="19" t="s">
        <v>146</v>
      </c>
      <c r="B32" s="19" t="s">
        <v>207</v>
      </c>
      <c r="C32" s="15" t="s">
        <v>207</v>
      </c>
      <c r="D32" s="11"/>
      <c r="E32" s="11"/>
      <c r="F32" s="11"/>
      <c r="G32" s="15"/>
      <c r="H32" s="11"/>
      <c r="I32" s="22"/>
      <c r="J32" s="11"/>
      <c r="K32" s="22"/>
      <c r="L32" s="22" t="s">
        <v>1971</v>
      </c>
      <c r="M32" s="11"/>
      <c r="N32" s="11"/>
      <c r="O32" s="11"/>
      <c r="P32" s="11" t="s">
        <v>1006</v>
      </c>
      <c r="Q32" s="11"/>
      <c r="R32" s="11"/>
      <c r="S32" s="11"/>
      <c r="T32" s="11"/>
      <c r="U32" s="11"/>
    </row>
    <row r="33" spans="1:21" ht="15" customHeight="1" x14ac:dyDescent="0.25">
      <c r="A33" s="19" t="s">
        <v>146</v>
      </c>
      <c r="B33" s="21" t="s">
        <v>539</v>
      </c>
      <c r="C33" s="12" t="s">
        <v>510</v>
      </c>
      <c r="D33" s="11"/>
      <c r="E33" s="11"/>
      <c r="F33" s="11"/>
      <c r="G33" s="12"/>
      <c r="H33" s="11"/>
      <c r="I33" s="22"/>
      <c r="J33" s="11"/>
      <c r="K33" s="22" t="s">
        <v>1292</v>
      </c>
      <c r="L33" s="22"/>
      <c r="M33" s="11"/>
      <c r="N33" s="11"/>
      <c r="O33" s="11"/>
      <c r="P33" s="11" t="s">
        <v>1006</v>
      </c>
      <c r="Q33" s="11"/>
      <c r="R33" s="11"/>
      <c r="S33" s="11"/>
      <c r="T33" s="11"/>
      <c r="U33" s="11"/>
    </row>
    <row r="34" spans="1:21" ht="15" customHeight="1" x14ac:dyDescent="0.25">
      <c r="A34" s="19" t="s">
        <v>146</v>
      </c>
      <c r="B34" s="19" t="s">
        <v>540</v>
      </c>
      <c r="C34" s="12" t="s">
        <v>511</v>
      </c>
      <c r="D34" s="11"/>
      <c r="E34" s="11"/>
      <c r="F34" s="11"/>
      <c r="G34" s="12"/>
      <c r="H34" s="11"/>
      <c r="I34" s="22"/>
      <c r="J34" s="11"/>
      <c r="K34" s="22"/>
      <c r="L34" s="22"/>
      <c r="M34" s="11" t="s">
        <v>535</v>
      </c>
      <c r="N34" s="11"/>
      <c r="O34" s="11"/>
      <c r="P34" s="11" t="s">
        <v>1006</v>
      </c>
      <c r="Q34" s="11"/>
      <c r="R34" s="11"/>
      <c r="S34" s="11"/>
      <c r="T34" s="11"/>
      <c r="U34" s="11"/>
    </row>
    <row r="35" spans="1:21" ht="15" customHeight="1" x14ac:dyDescent="0.25">
      <c r="A35" s="19" t="s">
        <v>146</v>
      </c>
      <c r="B35" s="19" t="s">
        <v>541</v>
      </c>
      <c r="C35" s="12" t="s">
        <v>512</v>
      </c>
      <c r="D35" s="11"/>
      <c r="E35" s="11"/>
      <c r="F35" s="11"/>
      <c r="G35" s="12"/>
      <c r="H35" s="11"/>
      <c r="I35" s="22"/>
      <c r="J35" s="11"/>
      <c r="K35" s="22"/>
      <c r="L35" s="22"/>
      <c r="M35" s="11"/>
      <c r="N35" s="11"/>
      <c r="O35" s="11"/>
      <c r="P35" s="11" t="s">
        <v>1006</v>
      </c>
      <c r="Q35" s="11"/>
      <c r="R35" s="11"/>
      <c r="S35" s="11"/>
      <c r="T35" s="11"/>
      <c r="U35" s="11"/>
    </row>
    <row r="36" spans="1:21" ht="15" customHeight="1" x14ac:dyDescent="0.25">
      <c r="A36" s="19" t="s">
        <v>146</v>
      </c>
      <c r="B36" s="19" t="s">
        <v>542</v>
      </c>
      <c r="C36" s="12" t="s">
        <v>512</v>
      </c>
      <c r="D36" s="11"/>
      <c r="E36" s="11"/>
      <c r="F36" s="11"/>
      <c r="G36" s="12"/>
      <c r="H36" s="11"/>
      <c r="I36" s="22"/>
      <c r="J36" s="11"/>
      <c r="K36" s="22"/>
      <c r="L36" s="22"/>
      <c r="M36" s="11"/>
      <c r="N36" s="11"/>
      <c r="O36" s="11"/>
      <c r="P36" s="11" t="s">
        <v>1006</v>
      </c>
      <c r="Q36" s="11"/>
      <c r="R36" s="11"/>
      <c r="S36" s="11"/>
      <c r="T36" s="11"/>
      <c r="U36" s="11"/>
    </row>
    <row r="37" spans="1:21" ht="15" customHeight="1" x14ac:dyDescent="0.25">
      <c r="A37" s="19" t="s">
        <v>146</v>
      </c>
      <c r="B37" s="19" t="s">
        <v>543</v>
      </c>
      <c r="C37" s="12" t="s">
        <v>512</v>
      </c>
      <c r="D37" s="11"/>
      <c r="E37" s="11"/>
      <c r="F37" s="11"/>
      <c r="G37" s="12"/>
      <c r="H37" s="11"/>
      <c r="I37" s="22"/>
      <c r="J37" s="11"/>
      <c r="K37" s="22"/>
      <c r="L37" s="22"/>
      <c r="M37" s="11"/>
      <c r="N37" s="11"/>
      <c r="O37" s="11"/>
      <c r="P37" s="11" t="s">
        <v>1006</v>
      </c>
      <c r="Q37" s="11"/>
      <c r="R37" s="11"/>
      <c r="S37" s="11"/>
      <c r="T37" s="11"/>
      <c r="U37" s="11"/>
    </row>
    <row r="38" spans="1:21" ht="15" customHeight="1" x14ac:dyDescent="0.25">
      <c r="A38" s="19" t="s">
        <v>146</v>
      </c>
      <c r="B38" s="19" t="s">
        <v>544</v>
      </c>
      <c r="C38" s="12" t="s">
        <v>513</v>
      </c>
      <c r="D38" s="11"/>
      <c r="E38" s="11"/>
      <c r="F38" s="11"/>
      <c r="G38" s="12"/>
      <c r="H38" s="11"/>
      <c r="I38" s="22"/>
      <c r="J38" s="11"/>
      <c r="K38" s="22"/>
      <c r="L38" s="22"/>
      <c r="M38" s="11"/>
      <c r="N38" s="11"/>
      <c r="O38" s="11" t="s">
        <v>536</v>
      </c>
      <c r="P38" s="11" t="s">
        <v>1006</v>
      </c>
      <c r="Q38" s="11"/>
      <c r="R38" s="11"/>
      <c r="S38" s="11"/>
      <c r="T38" s="11"/>
      <c r="U38" s="11"/>
    </row>
    <row r="39" spans="1:21" ht="15" customHeight="1" x14ac:dyDescent="0.25">
      <c r="A39" s="19" t="s">
        <v>146</v>
      </c>
      <c r="B39" s="19" t="s">
        <v>545</v>
      </c>
      <c r="C39" s="12" t="s">
        <v>569</v>
      </c>
      <c r="D39" s="11"/>
      <c r="E39" s="11" t="s">
        <v>529</v>
      </c>
      <c r="F39" s="11" t="s">
        <v>895</v>
      </c>
      <c r="G39" s="12"/>
      <c r="H39" s="11"/>
      <c r="I39" s="22"/>
      <c r="J39" s="11"/>
      <c r="K39" s="22"/>
      <c r="L39" s="22"/>
      <c r="M39" s="11"/>
      <c r="N39" s="11"/>
      <c r="O39" s="11"/>
      <c r="P39" s="11" t="s">
        <v>1006</v>
      </c>
      <c r="Q39" s="11"/>
      <c r="R39" s="11"/>
      <c r="S39" s="11"/>
      <c r="T39" s="11"/>
      <c r="U39" s="11"/>
    </row>
    <row r="40" spans="1:21" ht="15" customHeight="1" x14ac:dyDescent="0.25">
      <c r="A40" s="19" t="s">
        <v>146</v>
      </c>
      <c r="B40" s="19" t="s">
        <v>546</v>
      </c>
      <c r="C40" s="12" t="s">
        <v>514</v>
      </c>
      <c r="D40" s="11"/>
      <c r="E40" s="11"/>
      <c r="F40" s="11"/>
      <c r="G40" s="12"/>
      <c r="H40" s="11"/>
      <c r="I40" s="22"/>
      <c r="J40" s="11"/>
      <c r="K40" s="22"/>
      <c r="L40" s="22"/>
      <c r="M40" s="11"/>
      <c r="N40" s="11"/>
      <c r="O40" s="11"/>
      <c r="P40" s="11" t="s">
        <v>1006</v>
      </c>
      <c r="Q40" s="11" t="s">
        <v>537</v>
      </c>
      <c r="R40" s="11"/>
      <c r="S40" s="11"/>
      <c r="T40" s="11"/>
      <c r="U40" s="11"/>
    </row>
    <row r="41" spans="1:21" ht="15" customHeight="1" x14ac:dyDescent="0.25">
      <c r="A41" s="19" t="s">
        <v>146</v>
      </c>
      <c r="B41" s="19" t="s">
        <v>547</v>
      </c>
      <c r="C41" s="12" t="s">
        <v>515</v>
      </c>
      <c r="D41" s="11"/>
      <c r="E41" s="11"/>
      <c r="F41" s="11"/>
      <c r="G41" s="12"/>
      <c r="H41" s="11"/>
      <c r="I41" s="22"/>
      <c r="J41" s="11"/>
      <c r="K41" s="22"/>
      <c r="L41" s="22"/>
      <c r="M41" s="11"/>
      <c r="N41" s="11"/>
      <c r="O41" s="11"/>
      <c r="P41" s="11" t="s">
        <v>1006</v>
      </c>
      <c r="Q41" s="11"/>
      <c r="R41" s="11" t="s">
        <v>757</v>
      </c>
      <c r="S41" s="11"/>
      <c r="T41" s="11"/>
      <c r="U41" s="11"/>
    </row>
    <row r="42" spans="1:21" ht="15" customHeight="1" x14ac:dyDescent="0.25">
      <c r="A42" s="19" t="s">
        <v>146</v>
      </c>
      <c r="B42" s="19" t="s">
        <v>548</v>
      </c>
      <c r="C42" s="12" t="s">
        <v>516</v>
      </c>
      <c r="D42" s="11"/>
      <c r="E42" s="11"/>
      <c r="F42" s="11"/>
      <c r="G42" s="12"/>
      <c r="H42" s="11"/>
      <c r="I42" s="22"/>
      <c r="J42" s="11"/>
      <c r="K42" s="22"/>
      <c r="L42" s="22"/>
      <c r="M42" s="11"/>
      <c r="N42" s="11"/>
      <c r="O42" s="11"/>
      <c r="P42" s="11" t="s">
        <v>1006</v>
      </c>
      <c r="Q42" s="11"/>
      <c r="R42" s="11"/>
      <c r="S42" s="11" t="s">
        <v>538</v>
      </c>
      <c r="T42" s="11"/>
      <c r="U42" s="11"/>
    </row>
    <row r="43" spans="1:21" ht="15" customHeight="1" x14ac:dyDescent="0.25">
      <c r="A43" s="19" t="s">
        <v>146</v>
      </c>
      <c r="B43" s="19" t="s">
        <v>549</v>
      </c>
      <c r="C43" s="12" t="s">
        <v>517</v>
      </c>
      <c r="D43" s="11"/>
      <c r="E43" s="11"/>
      <c r="F43" s="11"/>
      <c r="G43" s="12"/>
      <c r="H43" s="11"/>
      <c r="I43" s="22"/>
      <c r="J43" s="11" t="s">
        <v>1032</v>
      </c>
      <c r="K43" s="22"/>
      <c r="L43" s="22"/>
      <c r="M43" s="11"/>
      <c r="N43" s="11"/>
      <c r="O43" s="11"/>
      <c r="P43" s="11" t="s">
        <v>1006</v>
      </c>
      <c r="Q43" s="11"/>
      <c r="R43" s="11"/>
      <c r="S43" s="11"/>
      <c r="T43" s="11"/>
      <c r="U43" s="11"/>
    </row>
    <row r="44" spans="1:21" ht="15" customHeight="1" x14ac:dyDescent="0.25">
      <c r="A44" s="19" t="s">
        <v>146</v>
      </c>
      <c r="B44" s="19" t="s">
        <v>550</v>
      </c>
      <c r="C44" s="12" t="s">
        <v>518</v>
      </c>
      <c r="D44" s="11"/>
      <c r="E44" s="11"/>
      <c r="F44" s="11"/>
      <c r="G44" s="12"/>
      <c r="H44" s="11"/>
      <c r="I44" s="22" t="s">
        <v>532</v>
      </c>
      <c r="J44" s="11"/>
      <c r="K44" s="22"/>
      <c r="L44" s="22"/>
      <c r="M44" s="11"/>
      <c r="N44" s="11"/>
      <c r="O44" s="11"/>
      <c r="P44" s="11" t="s">
        <v>1006</v>
      </c>
      <c r="Q44" s="11"/>
      <c r="R44" s="11"/>
      <c r="S44" s="11"/>
      <c r="T44" s="11"/>
      <c r="U44" s="11"/>
    </row>
    <row r="45" spans="1:21" ht="15" customHeight="1" x14ac:dyDescent="0.25">
      <c r="A45" s="19" t="s">
        <v>146</v>
      </c>
      <c r="B45" s="19" t="s">
        <v>551</v>
      </c>
      <c r="C45" s="12" t="s">
        <v>519</v>
      </c>
      <c r="D45" s="11"/>
      <c r="E45" s="11"/>
      <c r="F45" s="11"/>
      <c r="G45" s="12"/>
      <c r="H45" s="11"/>
      <c r="I45" s="22"/>
      <c r="J45" s="11" t="s">
        <v>1033</v>
      </c>
      <c r="K45" s="22"/>
      <c r="L45" s="22"/>
      <c r="M45" s="11"/>
      <c r="N45" s="11"/>
      <c r="O45" s="11"/>
      <c r="P45" s="11" t="s">
        <v>1006</v>
      </c>
      <c r="Q45" s="11"/>
      <c r="R45" s="11"/>
      <c r="S45" s="11"/>
      <c r="T45" s="11"/>
      <c r="U45" s="11"/>
    </row>
    <row r="46" spans="1:21" ht="15" customHeight="1" x14ac:dyDescent="0.25">
      <c r="A46" s="19" t="s">
        <v>146</v>
      </c>
      <c r="B46" s="19" t="s">
        <v>552</v>
      </c>
      <c r="C46" s="12" t="s">
        <v>520</v>
      </c>
      <c r="D46" s="11"/>
      <c r="E46" s="11"/>
      <c r="F46" s="11"/>
      <c r="G46" s="12" t="s">
        <v>530</v>
      </c>
      <c r="H46" s="11"/>
      <c r="I46" s="22"/>
      <c r="J46" s="11"/>
      <c r="K46" s="22"/>
      <c r="L46" s="22"/>
      <c r="M46" s="11"/>
      <c r="N46" s="11"/>
      <c r="O46" s="11"/>
      <c r="P46" s="11" t="s">
        <v>1006</v>
      </c>
      <c r="Q46" s="11"/>
      <c r="R46" s="11"/>
      <c r="S46" s="11"/>
      <c r="T46" s="11"/>
      <c r="U46" s="11"/>
    </row>
    <row r="47" spans="1:21" ht="15" customHeight="1" x14ac:dyDescent="0.25">
      <c r="A47" s="19" t="s">
        <v>146</v>
      </c>
      <c r="B47" s="19" t="s">
        <v>553</v>
      </c>
      <c r="C47" s="12" t="s">
        <v>521</v>
      </c>
      <c r="D47" s="11"/>
      <c r="E47" s="11"/>
      <c r="F47" s="11"/>
      <c r="G47" s="12"/>
      <c r="H47" s="11"/>
      <c r="I47" s="22"/>
      <c r="J47" s="11" t="s">
        <v>533</v>
      </c>
      <c r="K47" s="22"/>
      <c r="L47" s="22"/>
      <c r="M47" s="11"/>
      <c r="N47" s="11"/>
      <c r="O47" s="11"/>
      <c r="P47" s="11" t="s">
        <v>1006</v>
      </c>
      <c r="Q47" s="11"/>
      <c r="R47" s="11"/>
      <c r="S47" s="11"/>
      <c r="T47" s="11"/>
      <c r="U47" s="11"/>
    </row>
    <row r="48" spans="1:21" ht="15" customHeight="1" x14ac:dyDescent="0.25">
      <c r="A48" s="19" t="s">
        <v>146</v>
      </c>
      <c r="B48" s="19" t="s">
        <v>554</v>
      </c>
      <c r="C48" s="12" t="s">
        <v>522</v>
      </c>
      <c r="D48" s="11"/>
      <c r="E48" s="11"/>
      <c r="F48" s="11"/>
      <c r="G48" s="12"/>
      <c r="H48" s="11" t="s">
        <v>531</v>
      </c>
      <c r="I48" s="22"/>
      <c r="J48" s="11"/>
      <c r="K48" s="22"/>
      <c r="L48" s="22"/>
      <c r="M48" s="11"/>
      <c r="N48" s="11"/>
      <c r="O48" s="11"/>
      <c r="P48" s="11" t="s">
        <v>1006</v>
      </c>
      <c r="Q48" s="11"/>
      <c r="R48" s="11"/>
      <c r="S48" s="11"/>
      <c r="T48" s="11"/>
      <c r="U48" s="11"/>
    </row>
    <row r="49" spans="1:21" ht="15" customHeight="1" x14ac:dyDescent="0.25">
      <c r="A49" s="19" t="s">
        <v>146</v>
      </c>
      <c r="B49" s="19" t="s">
        <v>555</v>
      </c>
      <c r="C49" s="12" t="s">
        <v>523</v>
      </c>
      <c r="D49" s="11" t="s">
        <v>528</v>
      </c>
      <c r="E49" s="11"/>
      <c r="F49" s="11"/>
      <c r="G49" s="12"/>
      <c r="H49" s="11"/>
      <c r="I49" s="22"/>
      <c r="J49" s="11"/>
      <c r="K49" s="22"/>
      <c r="L49" s="22"/>
      <c r="M49" s="11"/>
      <c r="N49" s="11" t="s">
        <v>534</v>
      </c>
      <c r="O49" s="11"/>
      <c r="P49" s="11" t="s">
        <v>1006</v>
      </c>
      <c r="Q49" s="11"/>
      <c r="R49" s="11"/>
      <c r="S49" s="11"/>
      <c r="T49" s="11"/>
      <c r="U49" s="11"/>
    </row>
    <row r="50" spans="1:21" ht="15" customHeight="1" x14ac:dyDescent="0.25">
      <c r="A50" s="19" t="s">
        <v>146</v>
      </c>
      <c r="B50" s="19" t="s">
        <v>556</v>
      </c>
      <c r="C50" s="12" t="s">
        <v>523</v>
      </c>
      <c r="D50" s="11" t="s">
        <v>528</v>
      </c>
      <c r="E50" s="11"/>
      <c r="F50" s="11"/>
      <c r="G50" s="12"/>
      <c r="H50" s="11"/>
      <c r="I50" s="22"/>
      <c r="J50" s="11"/>
      <c r="K50" s="22"/>
      <c r="L50" s="22"/>
      <c r="M50" s="11"/>
      <c r="N50" s="11" t="s">
        <v>534</v>
      </c>
      <c r="O50" s="11"/>
      <c r="P50" s="11" t="s">
        <v>1006</v>
      </c>
      <c r="Q50" s="11"/>
      <c r="R50" s="11"/>
      <c r="S50" s="11"/>
      <c r="T50" s="11"/>
      <c r="U50" s="11"/>
    </row>
    <row r="51" spans="1:21" ht="15" customHeight="1" x14ac:dyDescent="0.25">
      <c r="A51" s="19" t="s">
        <v>146</v>
      </c>
      <c r="B51" s="19" t="s">
        <v>557</v>
      </c>
      <c r="C51" s="12" t="s">
        <v>523</v>
      </c>
      <c r="D51" s="11" t="s">
        <v>528</v>
      </c>
      <c r="E51" s="11"/>
      <c r="F51" s="11"/>
      <c r="G51" s="12"/>
      <c r="H51" s="11"/>
      <c r="I51" s="22"/>
      <c r="J51" s="11"/>
      <c r="K51" s="22"/>
      <c r="L51" s="22"/>
      <c r="M51" s="11"/>
      <c r="N51" s="11" t="s">
        <v>534</v>
      </c>
      <c r="O51" s="11"/>
      <c r="P51" s="11" t="s">
        <v>1006</v>
      </c>
      <c r="Q51" s="11"/>
      <c r="R51" s="11"/>
      <c r="S51" s="11"/>
      <c r="T51" s="11"/>
      <c r="U51" s="11"/>
    </row>
    <row r="52" spans="1:21" ht="15" customHeight="1" x14ac:dyDescent="0.25">
      <c r="A52" s="19" t="s">
        <v>146</v>
      </c>
      <c r="B52" s="19" t="s">
        <v>558</v>
      </c>
      <c r="C52" s="12" t="s">
        <v>524</v>
      </c>
      <c r="D52" s="11"/>
      <c r="E52" s="11"/>
      <c r="F52" s="11"/>
      <c r="G52" s="12"/>
      <c r="H52" s="11"/>
      <c r="I52" s="22"/>
      <c r="J52" s="11"/>
      <c r="K52" s="22"/>
      <c r="L52" s="22"/>
      <c r="M52" s="11"/>
      <c r="N52" s="11"/>
      <c r="O52" s="11"/>
      <c r="P52" s="11" t="s">
        <v>1006</v>
      </c>
      <c r="Q52" s="11"/>
      <c r="R52" s="11"/>
      <c r="S52" s="11"/>
      <c r="T52" s="11"/>
      <c r="U52" s="11"/>
    </row>
    <row r="53" spans="1:21" ht="15" customHeight="1" x14ac:dyDescent="0.25">
      <c r="A53" s="19" t="s">
        <v>146</v>
      </c>
      <c r="B53" s="19" t="s">
        <v>559</v>
      </c>
      <c r="C53" s="12" t="s">
        <v>525</v>
      </c>
      <c r="D53" s="11"/>
      <c r="E53" s="11"/>
      <c r="F53" s="11"/>
      <c r="G53" s="12"/>
      <c r="H53" s="11"/>
      <c r="I53" s="22"/>
      <c r="J53" s="11"/>
      <c r="K53" s="22"/>
      <c r="L53" s="22"/>
      <c r="M53" s="11"/>
      <c r="N53" s="11"/>
      <c r="O53" s="11"/>
      <c r="P53" s="11" t="s">
        <v>525</v>
      </c>
      <c r="Q53" s="11"/>
      <c r="R53" s="11"/>
      <c r="S53" s="11"/>
      <c r="T53" s="11"/>
      <c r="U53" s="11"/>
    </row>
    <row r="54" spans="1:21" ht="15" customHeight="1" x14ac:dyDescent="0.25">
      <c r="A54" s="19" t="s">
        <v>146</v>
      </c>
      <c r="B54" s="21" t="s">
        <v>560</v>
      </c>
      <c r="C54" s="12" t="s">
        <v>526</v>
      </c>
      <c r="D54" s="11"/>
      <c r="E54" s="11"/>
      <c r="F54" s="11"/>
      <c r="G54" s="12"/>
      <c r="H54" s="11"/>
      <c r="I54" s="22"/>
      <c r="J54" s="11"/>
      <c r="K54" s="22"/>
      <c r="L54" s="22"/>
      <c r="M54" s="11"/>
      <c r="N54" s="11"/>
      <c r="O54" s="11"/>
      <c r="P54" s="11" t="s">
        <v>1006</v>
      </c>
      <c r="Q54" s="11"/>
      <c r="R54" s="11"/>
      <c r="S54" s="11"/>
      <c r="T54" s="11"/>
      <c r="U54" s="11"/>
    </row>
    <row r="55" spans="1:21" ht="15" customHeight="1" x14ac:dyDescent="0.25">
      <c r="A55" s="19" t="s">
        <v>146</v>
      </c>
      <c r="B55" s="19" t="s">
        <v>561</v>
      </c>
      <c r="C55" s="12" t="s">
        <v>526</v>
      </c>
      <c r="D55" s="11"/>
      <c r="E55" s="11"/>
      <c r="F55" s="11"/>
      <c r="G55" s="12"/>
      <c r="H55" s="11"/>
      <c r="I55" s="22"/>
      <c r="J55" s="11"/>
      <c r="K55" s="22"/>
      <c r="L55" s="22"/>
      <c r="M55" s="11"/>
      <c r="N55" s="11"/>
      <c r="O55" s="11"/>
      <c r="P55" s="11" t="s">
        <v>1006</v>
      </c>
      <c r="Q55" s="11"/>
      <c r="R55" s="11"/>
      <c r="S55" s="11"/>
      <c r="T55" s="11"/>
      <c r="U55" s="11"/>
    </row>
    <row r="56" spans="1:21" ht="15" customHeight="1" x14ac:dyDescent="0.25">
      <c r="A56" s="19" t="s">
        <v>146</v>
      </c>
      <c r="B56" s="19" t="s">
        <v>562</v>
      </c>
      <c r="C56" s="12" t="s">
        <v>526</v>
      </c>
      <c r="D56" s="11"/>
      <c r="E56" s="11"/>
      <c r="F56" s="11"/>
      <c r="G56" s="12"/>
      <c r="H56" s="11"/>
      <c r="I56" s="22"/>
      <c r="J56" s="11"/>
      <c r="K56" s="22"/>
      <c r="L56" s="22"/>
      <c r="M56" s="11"/>
      <c r="N56" s="11"/>
      <c r="O56" s="11"/>
      <c r="P56" s="11" t="s">
        <v>1006</v>
      </c>
      <c r="Q56" s="11"/>
      <c r="R56" s="11"/>
      <c r="S56" s="11"/>
      <c r="T56" s="11"/>
      <c r="U56" s="11"/>
    </row>
    <row r="57" spans="1:21" ht="15" customHeight="1" x14ac:dyDescent="0.25">
      <c r="A57" s="19" t="s">
        <v>146</v>
      </c>
      <c r="B57" s="19" t="s">
        <v>563</v>
      </c>
      <c r="C57" s="12" t="s">
        <v>527</v>
      </c>
      <c r="D57" s="11"/>
      <c r="E57" s="11"/>
      <c r="F57" s="11"/>
      <c r="G57" s="15"/>
      <c r="H57" s="11"/>
      <c r="I57" s="22"/>
      <c r="J57" s="11"/>
      <c r="K57" s="22"/>
      <c r="L57" s="22" t="s">
        <v>601</v>
      </c>
      <c r="M57" s="11"/>
      <c r="N57" s="11"/>
      <c r="O57" s="11"/>
      <c r="P57" s="11" t="s">
        <v>1006</v>
      </c>
      <c r="Q57" s="11"/>
      <c r="R57" s="11"/>
      <c r="S57" s="11"/>
      <c r="T57" s="11"/>
      <c r="U57" s="11"/>
    </row>
    <row r="58" spans="1:21" ht="15" customHeight="1" x14ac:dyDescent="0.25">
      <c r="A58" s="19" t="s">
        <v>146</v>
      </c>
      <c r="B58" s="19" t="s">
        <v>18</v>
      </c>
      <c r="C58" s="12" t="s">
        <v>1448</v>
      </c>
      <c r="D58" s="12" t="s">
        <v>1448</v>
      </c>
      <c r="E58" s="12" t="s">
        <v>1449</v>
      </c>
      <c r="F58" s="12" t="s">
        <v>1449</v>
      </c>
      <c r="G58" s="12" t="s">
        <v>1448</v>
      </c>
      <c r="H58" s="12" t="s">
        <v>1448</v>
      </c>
      <c r="I58" s="12" t="s">
        <v>1448</v>
      </c>
      <c r="J58" s="11" t="s">
        <v>1448</v>
      </c>
      <c r="K58" s="22" t="s">
        <v>1448</v>
      </c>
      <c r="L58" s="12" t="s">
        <v>1448</v>
      </c>
      <c r="M58" s="12" t="s">
        <v>1448</v>
      </c>
      <c r="N58" s="12" t="s">
        <v>1448</v>
      </c>
      <c r="O58" s="12" t="s">
        <v>1448</v>
      </c>
      <c r="P58" s="12" t="s">
        <v>1448</v>
      </c>
      <c r="Q58" s="11" t="s">
        <v>1448</v>
      </c>
      <c r="R58" s="12" t="s">
        <v>1705</v>
      </c>
      <c r="S58" s="11" t="s">
        <v>1450</v>
      </c>
      <c r="T58" s="11"/>
      <c r="U58" s="11"/>
    </row>
    <row r="59" spans="1:21" ht="15" customHeight="1" x14ac:dyDescent="0.25">
      <c r="A59" s="19" t="s">
        <v>147</v>
      </c>
      <c r="B59" s="19" t="s">
        <v>1451</v>
      </c>
      <c r="C59" s="12" t="s">
        <v>1452</v>
      </c>
      <c r="D59" s="12" t="s">
        <v>1452</v>
      </c>
      <c r="E59" s="12" t="s">
        <v>1453</v>
      </c>
      <c r="F59" s="12" t="s">
        <v>1453</v>
      </c>
      <c r="G59" s="12" t="s">
        <v>1711</v>
      </c>
      <c r="H59" s="12" t="s">
        <v>1452</v>
      </c>
      <c r="I59" s="12" t="s">
        <v>1452</v>
      </c>
      <c r="J59" s="11" t="s">
        <v>1452</v>
      </c>
      <c r="K59" s="22" t="s">
        <v>1452</v>
      </c>
      <c r="L59" s="12" t="s">
        <v>1452</v>
      </c>
      <c r="M59" s="12" t="s">
        <v>1452</v>
      </c>
      <c r="N59" s="12" t="s">
        <v>1452</v>
      </c>
      <c r="O59" s="12" t="s">
        <v>1452</v>
      </c>
      <c r="P59" s="12" t="s">
        <v>1452</v>
      </c>
      <c r="Q59" s="11" t="s">
        <v>1456</v>
      </c>
      <c r="R59" s="12" t="s">
        <v>1459</v>
      </c>
      <c r="S59" s="11" t="s">
        <v>1452</v>
      </c>
      <c r="T59" s="11"/>
      <c r="U59" s="11"/>
    </row>
    <row r="60" spans="1:21" ht="15" customHeight="1" x14ac:dyDescent="0.25">
      <c r="A60" s="19" t="s">
        <v>147</v>
      </c>
      <c r="B60" s="19" t="s">
        <v>1454</v>
      </c>
      <c r="C60" s="12" t="s">
        <v>1454</v>
      </c>
      <c r="D60" s="12" t="s">
        <v>1454</v>
      </c>
      <c r="E60" s="12" t="s">
        <v>1455</v>
      </c>
      <c r="F60" s="12" t="s">
        <v>1455</v>
      </c>
      <c r="G60" s="12" t="s">
        <v>1454</v>
      </c>
      <c r="H60" s="12" t="s">
        <v>1454</v>
      </c>
      <c r="I60" s="12" t="s">
        <v>1454</v>
      </c>
      <c r="J60" s="11" t="s">
        <v>1454</v>
      </c>
      <c r="K60" s="22" t="s">
        <v>1454</v>
      </c>
      <c r="L60" s="12" t="s">
        <v>1454</v>
      </c>
      <c r="M60" s="12" t="s">
        <v>1454</v>
      </c>
      <c r="N60" s="12" t="s">
        <v>1454</v>
      </c>
      <c r="O60" s="12" t="s">
        <v>1454</v>
      </c>
      <c r="P60" s="12" t="s">
        <v>1454</v>
      </c>
      <c r="Q60" s="11" t="s">
        <v>1457</v>
      </c>
      <c r="R60" s="12" t="s">
        <v>1458</v>
      </c>
      <c r="S60" s="11" t="s">
        <v>1454</v>
      </c>
      <c r="T60" s="11"/>
      <c r="U60" s="11"/>
    </row>
    <row r="61" spans="1:21" ht="15" customHeight="1" x14ac:dyDescent="0.25">
      <c r="A61" s="19" t="s">
        <v>147</v>
      </c>
      <c r="B61" s="19" t="s">
        <v>1464</v>
      </c>
      <c r="C61" s="12" t="s">
        <v>1464</v>
      </c>
      <c r="D61" s="12" t="s">
        <v>1464</v>
      </c>
      <c r="E61" s="12" t="s">
        <v>1465</v>
      </c>
      <c r="F61" s="12" t="s">
        <v>1465</v>
      </c>
      <c r="G61" s="12" t="s">
        <v>1464</v>
      </c>
      <c r="H61" s="12" t="s">
        <v>1464</v>
      </c>
      <c r="I61" s="12" t="s">
        <v>1464</v>
      </c>
      <c r="J61" s="11" t="s">
        <v>1464</v>
      </c>
      <c r="K61" s="22" t="s">
        <v>1464</v>
      </c>
      <c r="L61" s="12" t="s">
        <v>1464</v>
      </c>
      <c r="M61" s="12" t="s">
        <v>1464</v>
      </c>
      <c r="N61" s="12" t="s">
        <v>1464</v>
      </c>
      <c r="O61" s="12" t="s">
        <v>1464</v>
      </c>
      <c r="P61" s="12" t="s">
        <v>1464</v>
      </c>
      <c r="Q61" s="11" t="s">
        <v>1466</v>
      </c>
      <c r="R61" s="12" t="s">
        <v>1467</v>
      </c>
      <c r="S61" s="11" t="s">
        <v>1464</v>
      </c>
      <c r="T61" s="11"/>
      <c r="U61" s="11"/>
    </row>
    <row r="62" spans="1:21" s="20" customFormat="1" x14ac:dyDescent="0.25">
      <c r="A62" s="19" t="s">
        <v>147</v>
      </c>
      <c r="B62" s="19" t="s">
        <v>433</v>
      </c>
      <c r="C62" s="10" t="s">
        <v>434</v>
      </c>
      <c r="D62" s="9" t="s">
        <v>434</v>
      </c>
      <c r="E62" s="9" t="s">
        <v>474</v>
      </c>
      <c r="F62" s="9" t="s">
        <v>474</v>
      </c>
      <c r="G62" s="10" t="s">
        <v>1237</v>
      </c>
      <c r="H62" s="9" t="s">
        <v>439</v>
      </c>
      <c r="I62" s="22" t="s">
        <v>434</v>
      </c>
      <c r="J62" s="9" t="s">
        <v>450</v>
      </c>
      <c r="K62" s="22" t="s">
        <v>1307</v>
      </c>
      <c r="L62" s="22" t="s">
        <v>605</v>
      </c>
      <c r="M62" s="9" t="s">
        <v>464</v>
      </c>
      <c r="N62" s="9" t="s">
        <v>464</v>
      </c>
      <c r="O62" s="9" t="s">
        <v>464</v>
      </c>
      <c r="P62" s="9" t="s">
        <v>464</v>
      </c>
      <c r="Q62" s="9" t="s">
        <v>476</v>
      </c>
      <c r="R62" s="9" t="s">
        <v>767</v>
      </c>
      <c r="S62" s="9" t="s">
        <v>478</v>
      </c>
      <c r="T62" s="9"/>
      <c r="U62" s="9"/>
    </row>
    <row r="63" spans="1:21" s="20" customFormat="1" x14ac:dyDescent="0.25">
      <c r="A63" s="19" t="s">
        <v>147</v>
      </c>
      <c r="B63" s="19" t="s">
        <v>150</v>
      </c>
      <c r="C63" s="10" t="s">
        <v>150</v>
      </c>
      <c r="D63" s="9" t="s">
        <v>390</v>
      </c>
      <c r="E63" s="9" t="s">
        <v>896</v>
      </c>
      <c r="F63" s="9" t="s">
        <v>1514</v>
      </c>
      <c r="G63" s="10" t="s">
        <v>1223</v>
      </c>
      <c r="H63" s="9" t="s">
        <v>1367</v>
      </c>
      <c r="I63" s="22" t="s">
        <v>1108</v>
      </c>
      <c r="J63" s="9" t="s">
        <v>441</v>
      </c>
      <c r="K63" s="22" t="s">
        <v>1293</v>
      </c>
      <c r="L63" s="22" t="s">
        <v>1972</v>
      </c>
      <c r="M63" s="9" t="s">
        <v>408</v>
      </c>
      <c r="N63" s="11" t="s">
        <v>277</v>
      </c>
      <c r="O63" s="9" t="s">
        <v>1037</v>
      </c>
      <c r="P63" s="9" t="s">
        <v>298</v>
      </c>
      <c r="Q63" s="9" t="s">
        <v>364</v>
      </c>
      <c r="R63" s="9" t="s">
        <v>316</v>
      </c>
      <c r="S63" s="9" t="s">
        <v>351</v>
      </c>
      <c r="T63" s="9"/>
      <c r="U63" s="9"/>
    </row>
    <row r="64" spans="1:21" s="20" customFormat="1" x14ac:dyDescent="0.25">
      <c r="A64" s="19" t="s">
        <v>147</v>
      </c>
      <c r="B64" s="19" t="s">
        <v>151</v>
      </c>
      <c r="C64" s="10" t="s">
        <v>250</v>
      </c>
      <c r="D64" s="9" t="s">
        <v>695</v>
      </c>
      <c r="E64" s="9" t="s">
        <v>326</v>
      </c>
      <c r="F64" s="9" t="s">
        <v>326</v>
      </c>
      <c r="G64" s="10" t="s">
        <v>1224</v>
      </c>
      <c r="H64" s="9" t="s">
        <v>1494</v>
      </c>
      <c r="I64" s="22" t="s">
        <v>487</v>
      </c>
      <c r="J64" s="9" t="s">
        <v>1854</v>
      </c>
      <c r="K64" s="22" t="s">
        <v>1294</v>
      </c>
      <c r="L64" s="22" t="s">
        <v>1973</v>
      </c>
      <c r="M64" s="9" t="s">
        <v>409</v>
      </c>
      <c r="N64" s="11" t="s">
        <v>717</v>
      </c>
      <c r="O64" s="9" t="s">
        <v>278</v>
      </c>
      <c r="P64" s="9" t="s">
        <v>278</v>
      </c>
      <c r="Q64" s="9" t="s">
        <v>1568</v>
      </c>
      <c r="R64" s="9" t="s">
        <v>317</v>
      </c>
      <c r="S64" s="9" t="s">
        <v>352</v>
      </c>
      <c r="T64" s="9"/>
      <c r="U64" s="9"/>
    </row>
    <row r="65" spans="1:21" s="20" customFormat="1" x14ac:dyDescent="0.25">
      <c r="A65" s="19" t="s">
        <v>147</v>
      </c>
      <c r="B65" s="19" t="s">
        <v>152</v>
      </c>
      <c r="C65" s="10" t="s">
        <v>152</v>
      </c>
      <c r="D65" s="9" t="s">
        <v>391</v>
      </c>
      <c r="E65" s="9" t="s">
        <v>327</v>
      </c>
      <c r="F65" s="9" t="s">
        <v>897</v>
      </c>
      <c r="G65" s="10" t="s">
        <v>1225</v>
      </c>
      <c r="H65" s="9" t="s">
        <v>1368</v>
      </c>
      <c r="I65" s="22" t="s">
        <v>1915</v>
      </c>
      <c r="J65" s="9" t="s">
        <v>1849</v>
      </c>
      <c r="K65" s="22" t="s">
        <v>1295</v>
      </c>
      <c r="L65" s="22" t="s">
        <v>1974</v>
      </c>
      <c r="M65" s="9" t="s">
        <v>254</v>
      </c>
      <c r="N65" s="11" t="s">
        <v>254</v>
      </c>
      <c r="O65" s="9" t="s">
        <v>279</v>
      </c>
      <c r="P65" s="9" t="s">
        <v>279</v>
      </c>
      <c r="Q65" s="9" t="s">
        <v>1569</v>
      </c>
      <c r="R65" s="9" t="s">
        <v>758</v>
      </c>
      <c r="S65" s="9" t="s">
        <v>353</v>
      </c>
      <c r="T65" s="9"/>
      <c r="U65" s="9"/>
    </row>
    <row r="66" spans="1:21" s="20" customFormat="1" x14ac:dyDescent="0.25">
      <c r="A66" s="19" t="s">
        <v>147</v>
      </c>
      <c r="B66" s="19" t="s">
        <v>153</v>
      </c>
      <c r="C66" s="10" t="s">
        <v>153</v>
      </c>
      <c r="D66" s="9" t="s">
        <v>392</v>
      </c>
      <c r="E66" s="9" t="s">
        <v>328</v>
      </c>
      <c r="F66" s="9" t="s">
        <v>898</v>
      </c>
      <c r="G66" s="10" t="s">
        <v>1226</v>
      </c>
      <c r="H66" s="9" t="s">
        <v>245</v>
      </c>
      <c r="I66" s="22" t="s">
        <v>1916</v>
      </c>
      <c r="J66" s="9" t="s">
        <v>442</v>
      </c>
      <c r="K66" s="22" t="s">
        <v>1296</v>
      </c>
      <c r="L66" s="22" t="s">
        <v>1975</v>
      </c>
      <c r="M66" s="9" t="s">
        <v>410</v>
      </c>
      <c r="N66" s="11" t="s">
        <v>410</v>
      </c>
      <c r="O66" s="9" t="s">
        <v>280</v>
      </c>
      <c r="P66" s="9" t="s">
        <v>280</v>
      </c>
      <c r="Q66" s="9" t="s">
        <v>365</v>
      </c>
      <c r="R66" s="9" t="s">
        <v>318</v>
      </c>
      <c r="S66" s="9" t="s">
        <v>354</v>
      </c>
      <c r="T66" s="9"/>
      <c r="U66" s="9"/>
    </row>
    <row r="67" spans="1:21" s="20" customFormat="1" x14ac:dyDescent="0.25">
      <c r="A67" s="19" t="s">
        <v>147</v>
      </c>
      <c r="B67" s="19" t="s">
        <v>154</v>
      </c>
      <c r="C67" s="10" t="s">
        <v>154</v>
      </c>
      <c r="D67" s="9" t="s">
        <v>393</v>
      </c>
      <c r="E67" s="9" t="s">
        <v>899</v>
      </c>
      <c r="F67" s="9" t="s">
        <v>899</v>
      </c>
      <c r="G67" s="10" t="s">
        <v>1227</v>
      </c>
      <c r="H67" s="9" t="s">
        <v>246</v>
      </c>
      <c r="I67" s="22" t="s">
        <v>1109</v>
      </c>
      <c r="J67" s="9" t="s">
        <v>1850</v>
      </c>
      <c r="K67" s="22" t="s">
        <v>1297</v>
      </c>
      <c r="L67" s="22" t="s">
        <v>1976</v>
      </c>
      <c r="M67" s="9" t="s">
        <v>255</v>
      </c>
      <c r="N67" s="11" t="s">
        <v>255</v>
      </c>
      <c r="O67" s="9" t="s">
        <v>255</v>
      </c>
      <c r="P67" s="9" t="s">
        <v>299</v>
      </c>
      <c r="Q67" s="9" t="s">
        <v>366</v>
      </c>
      <c r="R67" s="9" t="s">
        <v>759</v>
      </c>
      <c r="S67" s="9" t="s">
        <v>1158</v>
      </c>
      <c r="T67" s="9"/>
      <c r="U67" s="9"/>
    </row>
    <row r="68" spans="1:21" s="20" customFormat="1" x14ac:dyDescent="0.25">
      <c r="A68" s="19" t="s">
        <v>147</v>
      </c>
      <c r="B68" s="19" t="s">
        <v>156</v>
      </c>
      <c r="C68" s="10" t="s">
        <v>156</v>
      </c>
      <c r="D68" s="9" t="s">
        <v>394</v>
      </c>
      <c r="E68" s="9" t="s">
        <v>329</v>
      </c>
      <c r="F68" s="9" t="s">
        <v>900</v>
      </c>
      <c r="G68" s="10" t="s">
        <v>1228</v>
      </c>
      <c r="H68" s="9" t="s">
        <v>1369</v>
      </c>
      <c r="I68" s="22" t="s">
        <v>488</v>
      </c>
      <c r="J68" s="9" t="s">
        <v>443</v>
      </c>
      <c r="K68" s="22" t="s">
        <v>1298</v>
      </c>
      <c r="L68" s="22" t="s">
        <v>1977</v>
      </c>
      <c r="M68" s="9" t="s">
        <v>256</v>
      </c>
      <c r="N68" s="11" t="s">
        <v>256</v>
      </c>
      <c r="O68" s="9" t="s">
        <v>281</v>
      </c>
      <c r="P68" s="9" t="s">
        <v>300</v>
      </c>
      <c r="Q68" s="9" t="s">
        <v>367</v>
      </c>
      <c r="R68" s="9" t="s">
        <v>760</v>
      </c>
      <c r="S68" s="9" t="s">
        <v>1159</v>
      </c>
      <c r="T68" s="9"/>
      <c r="U68" s="9"/>
    </row>
    <row r="69" spans="1:21" s="20" customFormat="1" ht="30" x14ac:dyDescent="0.25">
      <c r="A69" s="19" t="s">
        <v>147</v>
      </c>
      <c r="B69" s="19" t="s">
        <v>155</v>
      </c>
      <c r="C69" s="10" t="s">
        <v>155</v>
      </c>
      <c r="D69" s="9" t="s">
        <v>395</v>
      </c>
      <c r="E69" s="9" t="s">
        <v>901</v>
      </c>
      <c r="F69" s="9" t="s">
        <v>902</v>
      </c>
      <c r="G69" s="10" t="s">
        <v>1229</v>
      </c>
      <c r="H69" s="9" t="s">
        <v>1370</v>
      </c>
      <c r="I69" s="22" t="s">
        <v>489</v>
      </c>
      <c r="J69" s="9" t="s">
        <v>444</v>
      </c>
      <c r="K69" s="22" t="s">
        <v>1299</v>
      </c>
      <c r="L69" s="22" t="s">
        <v>1978</v>
      </c>
      <c r="M69" s="9" t="s">
        <v>257</v>
      </c>
      <c r="N69" s="11" t="s">
        <v>257</v>
      </c>
      <c r="O69" s="9" t="s">
        <v>282</v>
      </c>
      <c r="P69" s="9" t="s">
        <v>301</v>
      </c>
      <c r="Q69" s="9" t="s">
        <v>1570</v>
      </c>
      <c r="R69" s="9" t="s">
        <v>761</v>
      </c>
      <c r="S69" s="9" t="s">
        <v>1160</v>
      </c>
      <c r="T69" s="9"/>
      <c r="U69" s="9"/>
    </row>
    <row r="70" spans="1:21" s="20" customFormat="1" ht="45" x14ac:dyDescent="0.25">
      <c r="A70" s="19" t="s">
        <v>147</v>
      </c>
      <c r="B70" s="19" t="s">
        <v>157</v>
      </c>
      <c r="C70" s="10" t="s">
        <v>1491</v>
      </c>
      <c r="D70" s="9" t="s">
        <v>696</v>
      </c>
      <c r="E70" s="9" t="s">
        <v>903</v>
      </c>
      <c r="F70" s="9" t="s">
        <v>904</v>
      </c>
      <c r="G70" s="10" t="s">
        <v>1710</v>
      </c>
      <c r="H70" s="9" t="s">
        <v>1371</v>
      </c>
      <c r="I70" s="22" t="s">
        <v>1110</v>
      </c>
      <c r="J70" s="9" t="s">
        <v>1551</v>
      </c>
      <c r="K70" s="22" t="s">
        <v>1300</v>
      </c>
      <c r="L70" s="22" t="s">
        <v>1979</v>
      </c>
      <c r="M70" s="9" t="s">
        <v>749</v>
      </c>
      <c r="N70" s="11" t="s">
        <v>411</v>
      </c>
      <c r="O70" s="9" t="s">
        <v>1038</v>
      </c>
      <c r="P70" s="9" t="s">
        <v>1007</v>
      </c>
      <c r="Q70" s="9" t="s">
        <v>1571</v>
      </c>
      <c r="R70" s="9" t="s">
        <v>762</v>
      </c>
      <c r="S70" s="9" t="s">
        <v>1161</v>
      </c>
      <c r="T70" s="9"/>
      <c r="U70" s="9"/>
    </row>
    <row r="71" spans="1:21" s="20" customFormat="1" x14ac:dyDescent="0.25">
      <c r="A71" s="19" t="s">
        <v>147</v>
      </c>
      <c r="B71" s="19" t="s">
        <v>158</v>
      </c>
      <c r="C71" s="10" t="s">
        <v>158</v>
      </c>
      <c r="D71" s="9" t="s">
        <v>697</v>
      </c>
      <c r="E71" s="9" t="s">
        <v>330</v>
      </c>
      <c r="F71" s="9" t="s">
        <v>330</v>
      </c>
      <c r="G71" s="10" t="s">
        <v>1230</v>
      </c>
      <c r="H71" s="9" t="s">
        <v>247</v>
      </c>
      <c r="I71" s="22" t="s">
        <v>490</v>
      </c>
      <c r="J71" s="9" t="s">
        <v>445</v>
      </c>
      <c r="K71" s="22" t="s">
        <v>1301</v>
      </c>
      <c r="L71" s="22" t="s">
        <v>603</v>
      </c>
      <c r="M71" s="9" t="s">
        <v>258</v>
      </c>
      <c r="N71" s="11" t="s">
        <v>718</v>
      </c>
      <c r="O71" s="9" t="s">
        <v>697</v>
      </c>
      <c r="P71" s="9" t="s">
        <v>283</v>
      </c>
      <c r="Q71" s="9" t="s">
        <v>368</v>
      </c>
      <c r="R71" s="9" t="s">
        <v>763</v>
      </c>
      <c r="S71" s="9" t="s">
        <v>355</v>
      </c>
      <c r="T71" s="9"/>
      <c r="U71" s="9"/>
    </row>
    <row r="72" spans="1:21" s="20" customFormat="1" x14ac:dyDescent="0.25">
      <c r="A72" s="19" t="s">
        <v>147</v>
      </c>
      <c r="B72" s="19" t="s">
        <v>159</v>
      </c>
      <c r="C72" s="10" t="s">
        <v>159</v>
      </c>
      <c r="D72" s="9" t="s">
        <v>396</v>
      </c>
      <c r="E72" s="9" t="s">
        <v>905</v>
      </c>
      <c r="F72" s="9" t="s">
        <v>905</v>
      </c>
      <c r="G72" s="10" t="s">
        <v>1231</v>
      </c>
      <c r="H72" s="9" t="s">
        <v>1372</v>
      </c>
      <c r="I72" s="22" t="s">
        <v>491</v>
      </c>
      <c r="J72" s="9" t="s">
        <v>446</v>
      </c>
      <c r="K72" s="22" t="s">
        <v>1302</v>
      </c>
      <c r="L72" s="22" t="s">
        <v>1980</v>
      </c>
      <c r="M72" s="9" t="s">
        <v>259</v>
      </c>
      <c r="N72" s="11" t="s">
        <v>719</v>
      </c>
      <c r="O72" s="9" t="s">
        <v>284</v>
      </c>
      <c r="P72" s="9" t="s">
        <v>1008</v>
      </c>
      <c r="Q72" s="9" t="s">
        <v>369</v>
      </c>
      <c r="R72" s="9" t="s">
        <v>319</v>
      </c>
      <c r="S72" s="9" t="s">
        <v>356</v>
      </c>
      <c r="T72" s="9"/>
      <c r="U72" s="9"/>
    </row>
    <row r="73" spans="1:21" s="20" customFormat="1" x14ac:dyDescent="0.25">
      <c r="A73" s="19" t="s">
        <v>147</v>
      </c>
      <c r="B73" s="19" t="s">
        <v>160</v>
      </c>
      <c r="C73" s="10" t="s">
        <v>160</v>
      </c>
      <c r="D73" s="9" t="s">
        <v>698</v>
      </c>
      <c r="E73" s="9" t="s">
        <v>331</v>
      </c>
      <c r="F73" s="9" t="s">
        <v>331</v>
      </c>
      <c r="G73" s="10" t="s">
        <v>1232</v>
      </c>
      <c r="H73" s="9" t="s">
        <v>248</v>
      </c>
      <c r="I73" s="22" t="s">
        <v>492</v>
      </c>
      <c r="J73" s="9" t="s">
        <v>447</v>
      </c>
      <c r="K73" s="22" t="s">
        <v>1303</v>
      </c>
      <c r="L73" s="22" t="s">
        <v>604</v>
      </c>
      <c r="M73" s="9" t="s">
        <v>260</v>
      </c>
      <c r="N73" s="11" t="s">
        <v>698</v>
      </c>
      <c r="O73" s="9" t="s">
        <v>698</v>
      </c>
      <c r="P73" s="9" t="s">
        <v>260</v>
      </c>
      <c r="Q73" s="9" t="s">
        <v>370</v>
      </c>
      <c r="R73" s="9" t="s">
        <v>320</v>
      </c>
      <c r="S73" s="9" t="s">
        <v>357</v>
      </c>
      <c r="T73" s="9"/>
      <c r="U73" s="9"/>
    </row>
    <row r="74" spans="1:21" s="20" customFormat="1" ht="30" x14ac:dyDescent="0.25">
      <c r="A74" s="19" t="s">
        <v>147</v>
      </c>
      <c r="B74" s="19" t="s">
        <v>161</v>
      </c>
      <c r="C74" s="10" t="s">
        <v>423</v>
      </c>
      <c r="D74" s="9" t="s">
        <v>479</v>
      </c>
      <c r="E74" s="9" t="s">
        <v>906</v>
      </c>
      <c r="F74" s="9" t="s">
        <v>906</v>
      </c>
      <c r="G74" s="10" t="s">
        <v>1233</v>
      </c>
      <c r="H74" s="9" t="s">
        <v>1373</v>
      </c>
      <c r="I74" s="22" t="s">
        <v>1111</v>
      </c>
      <c r="J74" s="9" t="s">
        <v>448</v>
      </c>
      <c r="K74" s="22" t="s">
        <v>1304</v>
      </c>
      <c r="L74" s="22" t="s">
        <v>1981</v>
      </c>
      <c r="M74" s="9" t="s">
        <v>424</v>
      </c>
      <c r="N74" s="11" t="s">
        <v>422</v>
      </c>
      <c r="O74" s="9" t="s">
        <v>1039</v>
      </c>
      <c r="P74" s="9" t="s">
        <v>468</v>
      </c>
      <c r="Q74" s="9" t="s">
        <v>1572</v>
      </c>
      <c r="R74" s="9" t="s">
        <v>764</v>
      </c>
      <c r="S74" s="9" t="s">
        <v>596</v>
      </c>
      <c r="T74" s="9"/>
      <c r="U74" s="9"/>
    </row>
    <row r="75" spans="1:21" s="20" customFormat="1" ht="43.5" customHeight="1" x14ac:dyDescent="0.25">
      <c r="A75" s="19" t="s">
        <v>147</v>
      </c>
      <c r="B75" s="19" t="s">
        <v>162</v>
      </c>
      <c r="C75" s="10" t="s">
        <v>228</v>
      </c>
      <c r="D75" s="9" t="s">
        <v>883</v>
      </c>
      <c r="E75" s="9" t="s">
        <v>1462</v>
      </c>
      <c r="F75" s="9" t="s">
        <v>1463</v>
      </c>
      <c r="G75" s="10" t="s">
        <v>1234</v>
      </c>
      <c r="H75" s="9" t="s">
        <v>1374</v>
      </c>
      <c r="I75" s="22" t="s">
        <v>1112</v>
      </c>
      <c r="J75" s="9" t="s">
        <v>1473</v>
      </c>
      <c r="K75" s="22" t="s">
        <v>1305</v>
      </c>
      <c r="L75" s="22" t="s">
        <v>1982</v>
      </c>
      <c r="M75" s="9" t="s">
        <v>425</v>
      </c>
      <c r="N75" s="11" t="s">
        <v>812</v>
      </c>
      <c r="O75" s="9" t="s">
        <v>1040</v>
      </c>
      <c r="P75" s="9" t="s">
        <v>1429</v>
      </c>
      <c r="Q75" s="9" t="s">
        <v>1573</v>
      </c>
      <c r="R75" s="9" t="s">
        <v>765</v>
      </c>
      <c r="S75" s="9" t="s">
        <v>1162</v>
      </c>
      <c r="T75" s="9"/>
      <c r="U75" s="9"/>
    </row>
    <row r="76" spans="1:21" s="20" customFormat="1" ht="43.5" customHeight="1" x14ac:dyDescent="0.25">
      <c r="A76" s="19" t="s">
        <v>147</v>
      </c>
      <c r="B76" s="19" t="s">
        <v>163</v>
      </c>
      <c r="C76" s="10" t="s">
        <v>230</v>
      </c>
      <c r="D76" s="9" t="s">
        <v>699</v>
      </c>
      <c r="E76" s="9" t="s">
        <v>907</v>
      </c>
      <c r="F76" s="9" t="s">
        <v>908</v>
      </c>
      <c r="G76" s="10" t="s">
        <v>1235</v>
      </c>
      <c r="H76" s="9" t="s">
        <v>1375</v>
      </c>
      <c r="I76" s="22" t="s">
        <v>1917</v>
      </c>
      <c r="J76" s="9" t="s">
        <v>1474</v>
      </c>
      <c r="K76" s="22" t="s">
        <v>1739</v>
      </c>
      <c r="L76" s="22" t="s">
        <v>1983</v>
      </c>
      <c r="M76" s="9" t="s">
        <v>602</v>
      </c>
      <c r="N76" s="11" t="s">
        <v>813</v>
      </c>
      <c r="O76" s="9" t="s">
        <v>1041</v>
      </c>
      <c r="P76" s="9" t="s">
        <v>1430</v>
      </c>
      <c r="Q76" s="9" t="s">
        <v>1574</v>
      </c>
      <c r="R76" s="9" t="s">
        <v>766</v>
      </c>
      <c r="S76" s="9" t="s">
        <v>1163</v>
      </c>
      <c r="T76" s="9"/>
      <c r="U76" s="9"/>
    </row>
    <row r="77" spans="1:21" s="20" customFormat="1" ht="45" x14ac:dyDescent="0.25">
      <c r="A77" s="19" t="s">
        <v>147</v>
      </c>
      <c r="B77" s="19" t="s">
        <v>577</v>
      </c>
      <c r="C77" s="10" t="s">
        <v>1745</v>
      </c>
      <c r="D77" s="9" t="s">
        <v>1746</v>
      </c>
      <c r="E77" s="9" t="s">
        <v>1747</v>
      </c>
      <c r="F77" s="9" t="s">
        <v>1748</v>
      </c>
      <c r="G77" s="10" t="s">
        <v>1749</v>
      </c>
      <c r="H77" s="9" t="s">
        <v>1907</v>
      </c>
      <c r="I77" s="22" t="s">
        <v>1750</v>
      </c>
      <c r="J77" s="9" t="s">
        <v>1751</v>
      </c>
      <c r="K77" s="22" t="s">
        <v>1752</v>
      </c>
      <c r="L77" s="22" t="s">
        <v>1984</v>
      </c>
      <c r="M77" s="9" t="s">
        <v>1753</v>
      </c>
      <c r="N77" s="11" t="s">
        <v>1754</v>
      </c>
      <c r="O77" s="9" t="s">
        <v>1755</v>
      </c>
      <c r="P77" s="9" t="s">
        <v>1756</v>
      </c>
      <c r="Q77" s="9" t="s">
        <v>1757</v>
      </c>
      <c r="R77" s="9" t="s">
        <v>1630</v>
      </c>
      <c r="S77" s="9" t="s">
        <v>1758</v>
      </c>
      <c r="T77" s="9"/>
      <c r="U77" s="9"/>
    </row>
    <row r="78" spans="1:21" s="20" customFormat="1" ht="45" x14ac:dyDescent="0.25">
      <c r="A78" s="19" t="s">
        <v>147</v>
      </c>
      <c r="B78" s="19" t="s">
        <v>578</v>
      </c>
      <c r="C78" s="10" t="s">
        <v>1759</v>
      </c>
      <c r="D78" s="9" t="s">
        <v>1760</v>
      </c>
      <c r="E78" s="9" t="s">
        <v>1761</v>
      </c>
      <c r="F78" s="9" t="s">
        <v>1762</v>
      </c>
      <c r="G78" s="10" t="s">
        <v>1763</v>
      </c>
      <c r="H78" s="9" t="s">
        <v>1764</v>
      </c>
      <c r="I78" s="22" t="s">
        <v>1765</v>
      </c>
      <c r="J78" s="9" t="s">
        <v>1766</v>
      </c>
      <c r="K78" s="22" t="s">
        <v>1767</v>
      </c>
      <c r="L78" s="22" t="s">
        <v>1985</v>
      </c>
      <c r="M78" s="9" t="s">
        <v>1768</v>
      </c>
      <c r="N78" s="11" t="s">
        <v>1769</v>
      </c>
      <c r="O78" s="9" t="s">
        <v>1770</v>
      </c>
      <c r="P78" s="9" t="s">
        <v>1771</v>
      </c>
      <c r="Q78" s="9" t="s">
        <v>1772</v>
      </c>
      <c r="R78" s="9" t="s">
        <v>1631</v>
      </c>
      <c r="S78" s="9" t="s">
        <v>1773</v>
      </c>
      <c r="T78" s="9"/>
      <c r="U78" s="9"/>
    </row>
    <row r="79" spans="1:21" s="20" customFormat="1" ht="45" x14ac:dyDescent="0.25">
      <c r="A79" s="19" t="s">
        <v>147</v>
      </c>
      <c r="B79" s="19" t="s">
        <v>576</v>
      </c>
      <c r="C79" s="10" t="s">
        <v>1774</v>
      </c>
      <c r="D79" s="9" t="s">
        <v>1775</v>
      </c>
      <c r="E79" s="9" t="s">
        <v>1776</v>
      </c>
      <c r="F79" s="9" t="s">
        <v>1777</v>
      </c>
      <c r="G79" s="10" t="s">
        <v>1778</v>
      </c>
      <c r="H79" s="9" t="s">
        <v>1779</v>
      </c>
      <c r="I79" s="22" t="s">
        <v>1780</v>
      </c>
      <c r="J79" s="9" t="s">
        <v>1781</v>
      </c>
      <c r="K79" s="22" t="s">
        <v>1782</v>
      </c>
      <c r="L79" s="22" t="s">
        <v>1986</v>
      </c>
      <c r="M79" s="9" t="s">
        <v>1783</v>
      </c>
      <c r="N79" s="9" t="s">
        <v>1784</v>
      </c>
      <c r="O79" s="9" t="s">
        <v>1785</v>
      </c>
      <c r="P79" s="9" t="s">
        <v>1786</v>
      </c>
      <c r="Q79" s="9" t="s">
        <v>1787</v>
      </c>
      <c r="R79" s="9" t="s">
        <v>1629</v>
      </c>
      <c r="S79" s="9" t="s">
        <v>1788</v>
      </c>
      <c r="T79" s="9"/>
      <c r="U79" s="9"/>
    </row>
    <row r="80" spans="1:21" s="20" customFormat="1" x14ac:dyDescent="0.25">
      <c r="A80" s="19" t="s">
        <v>147</v>
      </c>
      <c r="B80" s="19" t="s">
        <v>164</v>
      </c>
      <c r="C80" s="10" t="s">
        <v>164</v>
      </c>
      <c r="D80" s="9" t="s">
        <v>397</v>
      </c>
      <c r="E80" s="9" t="s">
        <v>909</v>
      </c>
      <c r="F80" s="9" t="s">
        <v>910</v>
      </c>
      <c r="G80" s="10" t="s">
        <v>1236</v>
      </c>
      <c r="H80" s="9" t="s">
        <v>1376</v>
      </c>
      <c r="I80" s="22" t="s">
        <v>1113</v>
      </c>
      <c r="J80" s="9" t="s">
        <v>449</v>
      </c>
      <c r="K80" s="22" t="s">
        <v>1306</v>
      </c>
      <c r="L80" s="22" t="s">
        <v>1987</v>
      </c>
      <c r="M80" s="9" t="s">
        <v>261</v>
      </c>
      <c r="N80" s="11" t="s">
        <v>261</v>
      </c>
      <c r="O80" s="9" t="s">
        <v>261</v>
      </c>
      <c r="P80" s="9" t="s">
        <v>261</v>
      </c>
      <c r="Q80" s="9" t="s">
        <v>1575</v>
      </c>
      <c r="R80" s="9" t="s">
        <v>321</v>
      </c>
      <c r="S80" s="9" t="s">
        <v>358</v>
      </c>
      <c r="T80" s="9"/>
      <c r="U80" s="9"/>
    </row>
    <row r="81" spans="1:21" s="20" customFormat="1" ht="60" x14ac:dyDescent="0.25">
      <c r="A81" s="19" t="s">
        <v>147</v>
      </c>
      <c r="B81" s="19" t="s">
        <v>167</v>
      </c>
      <c r="C81" s="10" t="s">
        <v>1557</v>
      </c>
      <c r="D81" s="9" t="s">
        <v>1558</v>
      </c>
      <c r="E81" s="9" t="s">
        <v>911</v>
      </c>
      <c r="F81" s="9" t="s">
        <v>912</v>
      </c>
      <c r="G81" s="10" t="s">
        <v>1559</v>
      </c>
      <c r="H81" s="9" t="s">
        <v>1560</v>
      </c>
      <c r="I81" s="22" t="s">
        <v>1114</v>
      </c>
      <c r="J81" s="9" t="s">
        <v>1564</v>
      </c>
      <c r="K81" s="22" t="s">
        <v>1561</v>
      </c>
      <c r="L81" s="22" t="s">
        <v>1988</v>
      </c>
      <c r="M81" s="9" t="s">
        <v>1554</v>
      </c>
      <c r="N81" s="11" t="s">
        <v>1555</v>
      </c>
      <c r="O81" s="9" t="s">
        <v>1556</v>
      </c>
      <c r="P81" s="9" t="s">
        <v>1562</v>
      </c>
      <c r="Q81" s="9" t="s">
        <v>1576</v>
      </c>
      <c r="R81" s="9" t="s">
        <v>1621</v>
      </c>
      <c r="S81" s="9" t="s">
        <v>1563</v>
      </c>
      <c r="T81" s="9"/>
      <c r="U81" s="9"/>
    </row>
    <row r="82" spans="1:21" s="20" customFormat="1" ht="30" x14ac:dyDescent="0.25">
      <c r="A82" s="19" t="s">
        <v>147</v>
      </c>
      <c r="B82" s="19" t="s">
        <v>165</v>
      </c>
      <c r="C82" s="10" t="s">
        <v>435</v>
      </c>
      <c r="D82" s="9" t="s">
        <v>700</v>
      </c>
      <c r="E82" s="9" t="s">
        <v>475</v>
      </c>
      <c r="F82" s="9" t="s">
        <v>913</v>
      </c>
      <c r="G82" s="10" t="s">
        <v>1238</v>
      </c>
      <c r="H82" s="9" t="s">
        <v>1377</v>
      </c>
      <c r="I82" s="22" t="s">
        <v>493</v>
      </c>
      <c r="J82" s="9" t="s">
        <v>451</v>
      </c>
      <c r="K82" s="22" t="s">
        <v>1308</v>
      </c>
      <c r="L82" s="22" t="s">
        <v>1989</v>
      </c>
      <c r="M82" s="9" t="s">
        <v>750</v>
      </c>
      <c r="N82" s="11" t="s">
        <v>720</v>
      </c>
      <c r="O82" s="9" t="s">
        <v>466</v>
      </c>
      <c r="P82" s="9" t="s">
        <v>466</v>
      </c>
      <c r="Q82" s="9" t="s">
        <v>477</v>
      </c>
      <c r="R82" s="9" t="s">
        <v>768</v>
      </c>
      <c r="S82" s="9" t="s">
        <v>1164</v>
      </c>
      <c r="T82" s="9"/>
      <c r="U82" s="9"/>
    </row>
    <row r="83" spans="1:21" s="20" customFormat="1" ht="30" x14ac:dyDescent="0.25">
      <c r="A83" s="19" t="s">
        <v>147</v>
      </c>
      <c r="B83" s="19" t="s">
        <v>166</v>
      </c>
      <c r="C83" s="10" t="s">
        <v>436</v>
      </c>
      <c r="D83" s="9" t="s">
        <v>701</v>
      </c>
      <c r="E83" s="9" t="s">
        <v>914</v>
      </c>
      <c r="F83" s="9" t="s">
        <v>915</v>
      </c>
      <c r="G83" s="10" t="s">
        <v>1239</v>
      </c>
      <c r="H83" s="9" t="s">
        <v>1378</v>
      </c>
      <c r="I83" s="22" t="s">
        <v>1115</v>
      </c>
      <c r="J83" s="9" t="s">
        <v>1544</v>
      </c>
      <c r="K83" s="22" t="s">
        <v>1309</v>
      </c>
      <c r="L83" s="22" t="s">
        <v>1990</v>
      </c>
      <c r="M83" s="9" t="s">
        <v>751</v>
      </c>
      <c r="N83" s="11" t="s">
        <v>721</v>
      </c>
      <c r="O83" s="9" t="s">
        <v>1042</v>
      </c>
      <c r="P83" s="9" t="s">
        <v>1431</v>
      </c>
      <c r="Q83" s="9" t="s">
        <v>1577</v>
      </c>
      <c r="R83" s="9" t="s">
        <v>769</v>
      </c>
      <c r="S83" s="9" t="s">
        <v>1165</v>
      </c>
      <c r="T83" s="9"/>
      <c r="U83" s="9"/>
    </row>
    <row r="84" spans="1:21" s="20" customFormat="1" x14ac:dyDescent="0.25">
      <c r="A84" s="19" t="s">
        <v>147</v>
      </c>
      <c r="B84" s="19" t="s">
        <v>210</v>
      </c>
      <c r="C84" s="10" t="s">
        <v>566</v>
      </c>
      <c r="D84" s="9" t="s">
        <v>848</v>
      </c>
      <c r="E84" s="9" t="s">
        <v>916</v>
      </c>
      <c r="F84" s="9" t="s">
        <v>917</v>
      </c>
      <c r="G84" s="10" t="s">
        <v>1240</v>
      </c>
      <c r="H84" s="9" t="s">
        <v>1379</v>
      </c>
      <c r="I84" s="22" t="s">
        <v>1116</v>
      </c>
      <c r="J84" s="9" t="s">
        <v>1475</v>
      </c>
      <c r="K84" s="22" t="s">
        <v>1310</v>
      </c>
      <c r="L84" s="22" t="s">
        <v>1991</v>
      </c>
      <c r="M84" s="9" t="s">
        <v>586</v>
      </c>
      <c r="N84" s="11" t="s">
        <v>586</v>
      </c>
      <c r="O84" s="9" t="s">
        <v>1074</v>
      </c>
      <c r="P84" s="9" t="s">
        <v>1031</v>
      </c>
      <c r="Q84" s="9" t="s">
        <v>592</v>
      </c>
      <c r="R84" s="9" t="s">
        <v>770</v>
      </c>
      <c r="S84" s="9" t="s">
        <v>597</v>
      </c>
      <c r="T84" s="9"/>
      <c r="U84" s="9"/>
    </row>
    <row r="85" spans="1:21" ht="80.25" customHeight="1" x14ac:dyDescent="0.25">
      <c r="A85" s="19" t="s">
        <v>146</v>
      </c>
      <c r="B85" s="19" t="s">
        <v>67</v>
      </c>
      <c r="C85" s="12" t="s">
        <v>1001</v>
      </c>
      <c r="D85" s="11" t="s">
        <v>702</v>
      </c>
      <c r="E85" s="11" t="s">
        <v>1001</v>
      </c>
      <c r="F85" s="11" t="s">
        <v>1001</v>
      </c>
      <c r="G85" s="12" t="s">
        <v>1241</v>
      </c>
      <c r="H85" s="11" t="s">
        <v>1002</v>
      </c>
      <c r="I85" s="22" t="s">
        <v>1918</v>
      </c>
      <c r="J85" s="11" t="s">
        <v>1476</v>
      </c>
      <c r="K85" s="22" t="s">
        <v>1311</v>
      </c>
      <c r="L85" s="22"/>
      <c r="M85" s="11" t="s">
        <v>752</v>
      </c>
      <c r="N85" s="11" t="s">
        <v>722</v>
      </c>
      <c r="O85" s="11" t="s">
        <v>1043</v>
      </c>
      <c r="P85" s="11" t="s">
        <v>1009</v>
      </c>
      <c r="Q85" s="11" t="s">
        <v>593</v>
      </c>
      <c r="R85" s="11" t="s">
        <v>771</v>
      </c>
      <c r="S85" s="11" t="s">
        <v>1166</v>
      </c>
      <c r="T85" s="11"/>
      <c r="U85" s="11"/>
    </row>
    <row r="86" spans="1:21" ht="67.5" customHeight="1" x14ac:dyDescent="0.25">
      <c r="A86" s="19" t="s">
        <v>146</v>
      </c>
      <c r="B86" s="19" t="s">
        <v>185</v>
      </c>
      <c r="C86" s="12" t="s">
        <v>1003</v>
      </c>
      <c r="D86" s="11" t="s">
        <v>703</v>
      </c>
      <c r="E86" s="11" t="s">
        <v>1003</v>
      </c>
      <c r="F86" s="11" t="s">
        <v>1003</v>
      </c>
      <c r="G86" s="12" t="s">
        <v>1242</v>
      </c>
      <c r="H86" s="11" t="s">
        <v>1004</v>
      </c>
      <c r="I86" s="22" t="s">
        <v>1919</v>
      </c>
      <c r="J86" s="11" t="s">
        <v>1477</v>
      </c>
      <c r="K86" s="22" t="s">
        <v>1312</v>
      </c>
      <c r="L86" s="22"/>
      <c r="M86" s="11" t="s">
        <v>753</v>
      </c>
      <c r="N86" s="11" t="s">
        <v>723</v>
      </c>
      <c r="O86" s="11" t="s">
        <v>1044</v>
      </c>
      <c r="P86" s="11" t="s">
        <v>590</v>
      </c>
      <c r="Q86" s="11" t="s">
        <v>594</v>
      </c>
      <c r="R86" s="11" t="s">
        <v>772</v>
      </c>
      <c r="S86" s="11" t="s">
        <v>1167</v>
      </c>
      <c r="T86" s="11"/>
      <c r="U86" s="11"/>
    </row>
    <row r="87" spans="1:21" ht="30" x14ac:dyDescent="0.25">
      <c r="A87" s="19" t="s">
        <v>146</v>
      </c>
      <c r="B87" s="19" t="s">
        <v>31</v>
      </c>
      <c r="C87" s="12" t="s">
        <v>610</v>
      </c>
      <c r="D87" s="11" t="s">
        <v>704</v>
      </c>
      <c r="E87" s="11" t="s">
        <v>918</v>
      </c>
      <c r="F87" s="11" t="s">
        <v>919</v>
      </c>
      <c r="G87" s="12" t="s">
        <v>1243</v>
      </c>
      <c r="H87" s="11" t="s">
        <v>1365</v>
      </c>
      <c r="I87" s="22" t="s">
        <v>1105</v>
      </c>
      <c r="J87" s="11" t="s">
        <v>615</v>
      </c>
      <c r="K87" s="22" t="s">
        <v>1313</v>
      </c>
      <c r="L87" s="22" t="s">
        <v>1968</v>
      </c>
      <c r="M87" s="11" t="s">
        <v>611</v>
      </c>
      <c r="N87" s="11" t="s">
        <v>724</v>
      </c>
      <c r="O87" s="11" t="s">
        <v>1034</v>
      </c>
      <c r="P87" s="11" t="s">
        <v>612</v>
      </c>
      <c r="Q87" s="11" t="s">
        <v>613</v>
      </c>
      <c r="R87" s="11" t="s">
        <v>614</v>
      </c>
      <c r="S87" s="11" t="s">
        <v>1155</v>
      </c>
      <c r="T87" s="11"/>
      <c r="U87" s="11"/>
    </row>
    <row r="88" spans="1:21" ht="238.5" customHeight="1" x14ac:dyDescent="0.25">
      <c r="A88" s="19" t="s">
        <v>146</v>
      </c>
      <c r="B88" s="19" t="s">
        <v>1869</v>
      </c>
      <c r="C88" s="12" t="s">
        <v>1924</v>
      </c>
      <c r="D88" s="11" t="s">
        <v>1925</v>
      </c>
      <c r="E88" s="11" t="s">
        <v>1632</v>
      </c>
      <c r="F88" s="11" t="s">
        <v>1515</v>
      </c>
      <c r="G88" s="12" t="s">
        <v>1926</v>
      </c>
      <c r="H88" s="11" t="s">
        <v>1500</v>
      </c>
      <c r="I88" s="22" t="s">
        <v>1927</v>
      </c>
      <c r="J88" s="11" t="s">
        <v>1928</v>
      </c>
      <c r="K88" s="22" t="s">
        <v>1929</v>
      </c>
      <c r="L88" s="22" t="s">
        <v>1992</v>
      </c>
      <c r="M88" s="11" t="s">
        <v>1930</v>
      </c>
      <c r="N88" s="11" t="s">
        <v>1931</v>
      </c>
      <c r="O88" s="11" t="s">
        <v>1633</v>
      </c>
      <c r="P88" s="11" t="s">
        <v>1932</v>
      </c>
      <c r="Q88" s="11" t="s">
        <v>1933</v>
      </c>
      <c r="R88" s="11" t="s">
        <v>1724</v>
      </c>
      <c r="S88" s="11" t="s">
        <v>1501</v>
      </c>
      <c r="T88" s="11"/>
      <c r="U88" s="11"/>
    </row>
    <row r="89" spans="1:21" ht="238.5" customHeight="1" x14ac:dyDescent="0.25">
      <c r="A89" s="19" t="s">
        <v>146</v>
      </c>
      <c r="B89" s="19" t="s">
        <v>182</v>
      </c>
      <c r="C89" s="12" t="s">
        <v>1934</v>
      </c>
      <c r="D89" s="11" t="s">
        <v>1935</v>
      </c>
      <c r="E89" s="11" t="s">
        <v>1866</v>
      </c>
      <c r="F89" s="11" t="s">
        <v>1867</v>
      </c>
      <c r="G89" s="12" t="s">
        <v>1936</v>
      </c>
      <c r="H89" s="11" t="s">
        <v>1868</v>
      </c>
      <c r="I89" s="22" t="s">
        <v>1937</v>
      </c>
      <c r="J89" s="11" t="s">
        <v>1938</v>
      </c>
      <c r="K89" s="22" t="s">
        <v>1939</v>
      </c>
      <c r="L89" s="22" t="s">
        <v>1993</v>
      </c>
      <c r="M89" s="11" t="s">
        <v>1940</v>
      </c>
      <c r="N89" s="11" t="s">
        <v>1941</v>
      </c>
      <c r="O89" s="11" t="s">
        <v>1870</v>
      </c>
      <c r="P89" s="11" t="s">
        <v>1942</v>
      </c>
      <c r="Q89" s="11" t="s">
        <v>1943</v>
      </c>
      <c r="R89" s="11" t="s">
        <v>1872</v>
      </c>
      <c r="S89" s="11" t="s">
        <v>1871</v>
      </c>
      <c r="T89" s="11"/>
      <c r="U89" s="11"/>
    </row>
    <row r="90" spans="1:21" ht="238.5" customHeight="1" x14ac:dyDescent="0.25">
      <c r="A90" s="19" t="s">
        <v>146</v>
      </c>
      <c r="B90" s="19" t="s">
        <v>251</v>
      </c>
      <c r="C90" s="12" t="s">
        <v>1944</v>
      </c>
      <c r="D90" s="11" t="s">
        <v>1945</v>
      </c>
      <c r="E90" s="11" t="s">
        <v>1516</v>
      </c>
      <c r="F90" s="11" t="s">
        <v>920</v>
      </c>
      <c r="G90" s="12" t="s">
        <v>1280</v>
      </c>
      <c r="H90" s="11" t="s">
        <v>1380</v>
      </c>
      <c r="I90" s="22" t="s">
        <v>1946</v>
      </c>
      <c r="J90" s="11" t="s">
        <v>1947</v>
      </c>
      <c r="K90" s="22" t="s">
        <v>1948</v>
      </c>
      <c r="L90" s="54" t="s">
        <v>1994</v>
      </c>
      <c r="M90" s="11" t="s">
        <v>1949</v>
      </c>
      <c r="N90" s="11" t="s">
        <v>1950</v>
      </c>
      <c r="O90" s="11" t="s">
        <v>1045</v>
      </c>
      <c r="P90" s="11" t="s">
        <v>1951</v>
      </c>
      <c r="Q90" s="11" t="s">
        <v>1952</v>
      </c>
      <c r="R90" s="11" t="s">
        <v>1725</v>
      </c>
      <c r="S90" s="11" t="s">
        <v>1205</v>
      </c>
      <c r="T90" s="11"/>
      <c r="U90" s="11"/>
    </row>
    <row r="91" spans="1:21" ht="45" x14ac:dyDescent="0.25">
      <c r="A91" s="19" t="s">
        <v>146</v>
      </c>
      <c r="B91" s="19" t="s">
        <v>33</v>
      </c>
      <c r="C91" s="12" t="s">
        <v>564</v>
      </c>
      <c r="D91" s="11" t="s">
        <v>579</v>
      </c>
      <c r="E91" s="11" t="s">
        <v>1468</v>
      </c>
      <c r="F91" s="11" t="s">
        <v>1469</v>
      </c>
      <c r="G91" s="12" t="s">
        <v>1281</v>
      </c>
      <c r="H91" s="11" t="s">
        <v>1381</v>
      </c>
      <c r="I91" s="22" t="s">
        <v>1117</v>
      </c>
      <c r="J91" s="11" t="s">
        <v>608</v>
      </c>
      <c r="K91" s="22" t="s">
        <v>1364</v>
      </c>
      <c r="L91" s="22" t="s">
        <v>1995</v>
      </c>
      <c r="M91" s="11" t="s">
        <v>1634</v>
      </c>
      <c r="N91" s="11" t="s">
        <v>725</v>
      </c>
      <c r="O91" s="11" t="s">
        <v>1046</v>
      </c>
      <c r="P91" s="11" t="s">
        <v>1432</v>
      </c>
      <c r="Q91" s="11" t="s">
        <v>1578</v>
      </c>
      <c r="R91" s="11" t="s">
        <v>1604</v>
      </c>
      <c r="S91" s="11" t="s">
        <v>1168</v>
      </c>
      <c r="T91" s="11"/>
      <c r="U91" s="11"/>
    </row>
    <row r="92" spans="1:21" x14ac:dyDescent="0.25">
      <c r="A92" s="19" t="s">
        <v>146</v>
      </c>
      <c r="B92" s="19" t="s">
        <v>34</v>
      </c>
      <c r="C92" s="12" t="s">
        <v>565</v>
      </c>
      <c r="D92" s="11" t="s">
        <v>580</v>
      </c>
      <c r="E92" s="11" t="s">
        <v>921</v>
      </c>
      <c r="F92" s="11" t="s">
        <v>921</v>
      </c>
      <c r="G92" s="12" t="s">
        <v>1282</v>
      </c>
      <c r="H92" s="11" t="s">
        <v>1382</v>
      </c>
      <c r="I92" s="22" t="s">
        <v>1118</v>
      </c>
      <c r="J92" s="11" t="s">
        <v>1478</v>
      </c>
      <c r="K92" s="22" t="s">
        <v>1357</v>
      </c>
      <c r="L92" s="22" t="s">
        <v>1996</v>
      </c>
      <c r="M92" s="11" t="s">
        <v>587</v>
      </c>
      <c r="N92" s="11" t="s">
        <v>587</v>
      </c>
      <c r="O92" s="11" t="s">
        <v>1047</v>
      </c>
      <c r="P92" s="11" t="s">
        <v>1010</v>
      </c>
      <c r="Q92" s="11" t="s">
        <v>1579</v>
      </c>
      <c r="R92" s="11" t="s">
        <v>1605</v>
      </c>
      <c r="S92" s="11" t="s">
        <v>1169</v>
      </c>
      <c r="T92" s="11"/>
      <c r="U92" s="11"/>
    </row>
    <row r="93" spans="1:21" x14ac:dyDescent="0.25">
      <c r="A93" s="19" t="s">
        <v>146</v>
      </c>
      <c r="B93" s="19" t="s">
        <v>38</v>
      </c>
      <c r="C93" s="12" t="s">
        <v>430</v>
      </c>
      <c r="D93" s="11" t="s">
        <v>480</v>
      </c>
      <c r="E93" s="11" t="s">
        <v>997</v>
      </c>
      <c r="F93" s="11" t="s">
        <v>998</v>
      </c>
      <c r="G93" s="12" t="s">
        <v>1283</v>
      </c>
      <c r="H93" s="11" t="s">
        <v>1384</v>
      </c>
      <c r="I93" s="22" t="s">
        <v>499</v>
      </c>
      <c r="J93" s="11" t="s">
        <v>1545</v>
      </c>
      <c r="K93" s="22" t="s">
        <v>1358</v>
      </c>
      <c r="L93" s="22" t="s">
        <v>1998</v>
      </c>
      <c r="M93" s="11" t="s">
        <v>505</v>
      </c>
      <c r="N93" s="11" t="s">
        <v>505</v>
      </c>
      <c r="O93" s="11" t="s">
        <v>1050</v>
      </c>
      <c r="P93" s="11" t="s">
        <v>469</v>
      </c>
      <c r="Q93" s="11" t="s">
        <v>507</v>
      </c>
      <c r="R93" s="11" t="s">
        <v>1606</v>
      </c>
      <c r="S93" s="11" t="s">
        <v>1171</v>
      </c>
      <c r="T93" s="11"/>
      <c r="U93" s="11"/>
    </row>
    <row r="94" spans="1:21" ht="30" x14ac:dyDescent="0.25">
      <c r="A94" s="19" t="s">
        <v>146</v>
      </c>
      <c r="B94" s="19" t="s">
        <v>211</v>
      </c>
      <c r="C94" s="12" t="s">
        <v>571</v>
      </c>
      <c r="D94" s="11" t="s">
        <v>705</v>
      </c>
      <c r="E94" s="11" t="s">
        <v>922</v>
      </c>
      <c r="F94" s="11" t="s">
        <v>923</v>
      </c>
      <c r="G94" s="12" t="s">
        <v>1245</v>
      </c>
      <c r="H94" s="11" t="s">
        <v>1385</v>
      </c>
      <c r="I94" s="22" t="s">
        <v>1119</v>
      </c>
      <c r="J94" s="11" t="s">
        <v>1479</v>
      </c>
      <c r="K94" s="22" t="s">
        <v>1316</v>
      </c>
      <c r="L94" s="22" t="s">
        <v>1999</v>
      </c>
      <c r="M94" s="11" t="s">
        <v>412</v>
      </c>
      <c r="N94" s="11" t="s">
        <v>726</v>
      </c>
      <c r="O94" s="11" t="s">
        <v>1051</v>
      </c>
      <c r="P94" s="11" t="s">
        <v>1433</v>
      </c>
      <c r="Q94" s="11" t="s">
        <v>1580</v>
      </c>
      <c r="R94" s="11" t="s">
        <v>1727</v>
      </c>
      <c r="S94" s="11" t="s">
        <v>1215</v>
      </c>
      <c r="T94" s="11"/>
      <c r="U94" s="11"/>
    </row>
    <row r="95" spans="1:21" x14ac:dyDescent="0.25">
      <c r="A95" s="19" t="s">
        <v>146</v>
      </c>
      <c r="B95" s="19" t="s">
        <v>39</v>
      </c>
      <c r="C95" s="12" t="s">
        <v>431</v>
      </c>
      <c r="D95" s="11" t="s">
        <v>481</v>
      </c>
      <c r="E95" s="11" t="s">
        <v>999</v>
      </c>
      <c r="F95" s="11" t="s">
        <v>999</v>
      </c>
      <c r="G95" s="12" t="s">
        <v>1284</v>
      </c>
      <c r="H95" s="11" t="s">
        <v>1386</v>
      </c>
      <c r="I95" s="22" t="s">
        <v>500</v>
      </c>
      <c r="J95" s="11" t="s">
        <v>1546</v>
      </c>
      <c r="K95" s="22" t="s">
        <v>1359</v>
      </c>
      <c r="L95" s="22" t="s">
        <v>2000</v>
      </c>
      <c r="M95" s="11" t="s">
        <v>506</v>
      </c>
      <c r="N95" s="11" t="s">
        <v>506</v>
      </c>
      <c r="O95" s="11" t="s">
        <v>1052</v>
      </c>
      <c r="P95" s="11" t="s">
        <v>470</v>
      </c>
      <c r="Q95" s="11" t="s">
        <v>508</v>
      </c>
      <c r="R95" s="11" t="s">
        <v>1607</v>
      </c>
      <c r="S95" s="11" t="s">
        <v>598</v>
      </c>
      <c r="T95" s="11"/>
      <c r="U95" s="11"/>
    </row>
    <row r="96" spans="1:21" ht="45" x14ac:dyDescent="0.25">
      <c r="A96" s="19" t="s">
        <v>146</v>
      </c>
      <c r="B96" s="19" t="s">
        <v>212</v>
      </c>
      <c r="C96" s="12" t="s">
        <v>217</v>
      </c>
      <c r="D96" s="11" t="s">
        <v>795</v>
      </c>
      <c r="E96" s="11" t="s">
        <v>924</v>
      </c>
      <c r="F96" s="11" t="s">
        <v>1703</v>
      </c>
      <c r="G96" s="12" t="s">
        <v>1246</v>
      </c>
      <c r="H96" s="11" t="s">
        <v>1493</v>
      </c>
      <c r="I96" s="22" t="s">
        <v>1120</v>
      </c>
      <c r="J96" s="11" t="s">
        <v>1706</v>
      </c>
      <c r="K96" s="22" t="s">
        <v>1317</v>
      </c>
      <c r="L96" s="22" t="s">
        <v>2001</v>
      </c>
      <c r="M96" s="11" t="s">
        <v>413</v>
      </c>
      <c r="N96" s="11" t="s">
        <v>814</v>
      </c>
      <c r="O96" s="11" t="s">
        <v>1053</v>
      </c>
      <c r="P96" s="11" t="s">
        <v>1011</v>
      </c>
      <c r="Q96" s="11" t="s">
        <v>1581</v>
      </c>
      <c r="R96" s="11" t="s">
        <v>775</v>
      </c>
      <c r="S96" s="11" t="s">
        <v>1172</v>
      </c>
      <c r="T96" s="11"/>
      <c r="U96" s="11"/>
    </row>
    <row r="97" spans="1:21" x14ac:dyDescent="0.25">
      <c r="A97" s="19" t="s">
        <v>146</v>
      </c>
      <c r="B97" s="19" t="s">
        <v>868</v>
      </c>
      <c r="C97" s="12" t="s">
        <v>174</v>
      </c>
      <c r="D97" s="11" t="s">
        <v>796</v>
      </c>
      <c r="E97" s="11" t="s">
        <v>925</v>
      </c>
      <c r="F97" s="11" t="s">
        <v>926</v>
      </c>
      <c r="G97" s="12" t="s">
        <v>1247</v>
      </c>
      <c r="H97" s="11" t="s">
        <v>1387</v>
      </c>
      <c r="I97" s="22" t="s">
        <v>494</v>
      </c>
      <c r="J97" s="11" t="s">
        <v>1480</v>
      </c>
      <c r="K97" s="22" t="s">
        <v>1318</v>
      </c>
      <c r="L97" s="22" t="s">
        <v>2002</v>
      </c>
      <c r="M97" s="11" t="s">
        <v>414</v>
      </c>
      <c r="N97" s="11" t="s">
        <v>815</v>
      </c>
      <c r="O97" s="11" t="s">
        <v>285</v>
      </c>
      <c r="P97" s="11" t="s">
        <v>303</v>
      </c>
      <c r="Q97" s="11" t="s">
        <v>371</v>
      </c>
      <c r="R97" s="11" t="s">
        <v>776</v>
      </c>
      <c r="S97" s="11" t="s">
        <v>1173</v>
      </c>
      <c r="T97" s="11"/>
      <c r="U97" s="11"/>
    </row>
    <row r="98" spans="1:21" ht="45" x14ac:dyDescent="0.25">
      <c r="A98" s="19" t="s">
        <v>146</v>
      </c>
      <c r="B98" s="19" t="s">
        <v>40</v>
      </c>
      <c r="C98" s="12" t="s">
        <v>1822</v>
      </c>
      <c r="D98" s="11" t="s">
        <v>1835</v>
      </c>
      <c r="E98" s="11" t="s">
        <v>1834</v>
      </c>
      <c r="F98" s="11" t="s">
        <v>1833</v>
      </c>
      <c r="G98" s="12" t="s">
        <v>1832</v>
      </c>
      <c r="H98" s="11" t="s">
        <v>1831</v>
      </c>
      <c r="I98" s="22" t="s">
        <v>1830</v>
      </c>
      <c r="J98" s="11" t="s">
        <v>1851</v>
      </c>
      <c r="K98" s="22" t="s">
        <v>1829</v>
      </c>
      <c r="L98" s="22" t="s">
        <v>2043</v>
      </c>
      <c r="M98" s="11" t="s">
        <v>1823</v>
      </c>
      <c r="N98" s="11" t="s">
        <v>1824</v>
      </c>
      <c r="O98" s="11" t="s">
        <v>1825</v>
      </c>
      <c r="P98" s="11" t="s">
        <v>1826</v>
      </c>
      <c r="Q98" s="11" t="s">
        <v>1582</v>
      </c>
      <c r="R98" s="11" t="s">
        <v>1827</v>
      </c>
      <c r="S98" s="11" t="s">
        <v>1828</v>
      </c>
      <c r="T98" s="11"/>
      <c r="U98" s="11"/>
    </row>
    <row r="99" spans="1:21" ht="30" x14ac:dyDescent="0.25">
      <c r="A99" s="19" t="s">
        <v>146</v>
      </c>
      <c r="B99" s="19" t="s">
        <v>214</v>
      </c>
      <c r="C99" s="12" t="s">
        <v>216</v>
      </c>
      <c r="D99" s="11" t="s">
        <v>879</v>
      </c>
      <c r="E99" s="11" t="s">
        <v>1095</v>
      </c>
      <c r="F99" s="11" t="s">
        <v>1095</v>
      </c>
      <c r="G99" s="12" t="s">
        <v>1248</v>
      </c>
      <c r="H99" s="11" t="s">
        <v>1903</v>
      </c>
      <c r="I99" s="22" t="s">
        <v>1146</v>
      </c>
      <c r="J99" s="11" t="s">
        <v>1666</v>
      </c>
      <c r="K99" s="22" t="s">
        <v>1905</v>
      </c>
      <c r="L99" s="22" t="s">
        <v>2003</v>
      </c>
      <c r="M99" s="11" t="s">
        <v>415</v>
      </c>
      <c r="N99" s="11" t="s">
        <v>877</v>
      </c>
      <c r="O99" s="11" t="s">
        <v>1097</v>
      </c>
      <c r="P99" s="11" t="s">
        <v>1099</v>
      </c>
      <c r="Q99" s="11" t="s">
        <v>1102</v>
      </c>
      <c r="R99" s="11" t="s">
        <v>1100</v>
      </c>
      <c r="S99" s="11" t="s">
        <v>1195</v>
      </c>
      <c r="T99" s="11"/>
      <c r="U99" s="11"/>
    </row>
    <row r="100" spans="1:21" ht="30" x14ac:dyDescent="0.25">
      <c r="A100" s="19" t="s">
        <v>146</v>
      </c>
      <c r="B100" s="19" t="s">
        <v>213</v>
      </c>
      <c r="C100" s="12" t="s">
        <v>225</v>
      </c>
      <c r="D100" s="11" t="s">
        <v>880</v>
      </c>
      <c r="E100" s="11" t="s">
        <v>1096</v>
      </c>
      <c r="F100" s="11" t="s">
        <v>1096</v>
      </c>
      <c r="G100" s="12" t="s">
        <v>1249</v>
      </c>
      <c r="H100" s="11" t="s">
        <v>1904</v>
      </c>
      <c r="I100" s="22" t="s">
        <v>1147</v>
      </c>
      <c r="J100" s="11" t="s">
        <v>1550</v>
      </c>
      <c r="K100" s="22" t="s">
        <v>1906</v>
      </c>
      <c r="L100" s="22" t="s">
        <v>1094</v>
      </c>
      <c r="M100" s="11" t="s">
        <v>416</v>
      </c>
      <c r="N100" s="11" t="s">
        <v>878</v>
      </c>
      <c r="O100" s="11" t="s">
        <v>1098</v>
      </c>
      <c r="P100" s="11" t="s">
        <v>416</v>
      </c>
      <c r="Q100" s="11" t="s">
        <v>1103</v>
      </c>
      <c r="R100" s="11" t="s">
        <v>1101</v>
      </c>
      <c r="S100" s="11" t="s">
        <v>1104</v>
      </c>
      <c r="T100" s="11"/>
      <c r="U100" s="11"/>
    </row>
    <row r="101" spans="1:21" ht="30" x14ac:dyDescent="0.25">
      <c r="A101" s="19" t="s">
        <v>146</v>
      </c>
      <c r="B101" s="19" t="s">
        <v>849</v>
      </c>
      <c r="C101" s="12" t="s">
        <v>241</v>
      </c>
      <c r="D101" s="11" t="s">
        <v>797</v>
      </c>
      <c r="E101" s="11" t="s">
        <v>927</v>
      </c>
      <c r="F101" s="11" t="s">
        <v>928</v>
      </c>
      <c r="G101" s="12" t="s">
        <v>1250</v>
      </c>
      <c r="H101" s="11" t="s">
        <v>1388</v>
      </c>
      <c r="I101" s="22" t="s">
        <v>1121</v>
      </c>
      <c r="J101" s="11" t="s">
        <v>1707</v>
      </c>
      <c r="K101" s="22" t="s">
        <v>1319</v>
      </c>
      <c r="L101" s="22" t="s">
        <v>2004</v>
      </c>
      <c r="M101" s="11" t="s">
        <v>417</v>
      </c>
      <c r="N101" s="11" t="s">
        <v>816</v>
      </c>
      <c r="O101" s="11" t="s">
        <v>286</v>
      </c>
      <c r="P101" s="11" t="s">
        <v>304</v>
      </c>
      <c r="Q101" s="11" t="s">
        <v>372</v>
      </c>
      <c r="R101" s="11" t="s">
        <v>1611</v>
      </c>
      <c r="S101" s="11" t="s">
        <v>1174</v>
      </c>
      <c r="T101" s="11"/>
      <c r="U101" s="11"/>
    </row>
    <row r="102" spans="1:21" ht="30" x14ac:dyDescent="0.25">
      <c r="A102" s="19" t="s">
        <v>146</v>
      </c>
      <c r="B102" s="19" t="s">
        <v>852</v>
      </c>
      <c r="C102" s="12" t="s">
        <v>242</v>
      </c>
      <c r="D102" s="11" t="s">
        <v>798</v>
      </c>
      <c r="E102" s="11" t="s">
        <v>929</v>
      </c>
      <c r="F102" s="11" t="s">
        <v>1519</v>
      </c>
      <c r="G102" s="12" t="s">
        <v>1251</v>
      </c>
      <c r="H102" s="11" t="s">
        <v>1389</v>
      </c>
      <c r="I102" s="22" t="s">
        <v>1122</v>
      </c>
      <c r="J102" s="11" t="s">
        <v>452</v>
      </c>
      <c r="K102" s="22" t="s">
        <v>1320</v>
      </c>
      <c r="L102" s="22" t="s">
        <v>2005</v>
      </c>
      <c r="M102" s="11" t="s">
        <v>418</v>
      </c>
      <c r="N102" s="11" t="s">
        <v>817</v>
      </c>
      <c r="O102" s="11" t="s">
        <v>287</v>
      </c>
      <c r="P102" s="11" t="s">
        <v>305</v>
      </c>
      <c r="Q102" s="11" t="s">
        <v>373</v>
      </c>
      <c r="R102" s="11" t="s">
        <v>1728</v>
      </c>
      <c r="S102" s="11" t="s">
        <v>1175</v>
      </c>
      <c r="T102" s="11"/>
      <c r="U102" s="11"/>
    </row>
    <row r="103" spans="1:21" ht="45" x14ac:dyDescent="0.25">
      <c r="A103" s="19" t="s">
        <v>146</v>
      </c>
      <c r="B103" s="19" t="s">
        <v>855</v>
      </c>
      <c r="C103" s="12" t="s">
        <v>243</v>
      </c>
      <c r="D103" s="11" t="s">
        <v>799</v>
      </c>
      <c r="E103" s="11" t="s">
        <v>930</v>
      </c>
      <c r="F103" s="11" t="s">
        <v>931</v>
      </c>
      <c r="G103" s="12" t="s">
        <v>1252</v>
      </c>
      <c r="H103" s="11" t="s">
        <v>1390</v>
      </c>
      <c r="I103" s="22" t="s">
        <v>1123</v>
      </c>
      <c r="J103" s="11" t="s">
        <v>1853</v>
      </c>
      <c r="K103" s="22" t="s">
        <v>1321</v>
      </c>
      <c r="L103" s="22" t="s">
        <v>2006</v>
      </c>
      <c r="M103" s="11" t="s">
        <v>1789</v>
      </c>
      <c r="N103" s="11" t="s">
        <v>727</v>
      </c>
      <c r="O103" s="11" t="s">
        <v>1054</v>
      </c>
      <c r="P103" s="11" t="s">
        <v>306</v>
      </c>
      <c r="Q103" s="11" t="s">
        <v>374</v>
      </c>
      <c r="R103" s="11" t="s">
        <v>1729</v>
      </c>
      <c r="S103" s="11" t="s">
        <v>1176</v>
      </c>
      <c r="T103" s="11"/>
      <c r="U103" s="11"/>
    </row>
    <row r="104" spans="1:21" ht="30" x14ac:dyDescent="0.25">
      <c r="A104" s="19" t="s">
        <v>146</v>
      </c>
      <c r="B104" s="19" t="s">
        <v>858</v>
      </c>
      <c r="C104" s="12" t="s">
        <v>244</v>
      </c>
      <c r="D104" s="11" t="s">
        <v>398</v>
      </c>
      <c r="E104" s="11" t="s">
        <v>932</v>
      </c>
      <c r="F104" s="11" t="s">
        <v>933</v>
      </c>
      <c r="G104" s="12" t="s">
        <v>1253</v>
      </c>
      <c r="H104" s="11" t="s">
        <v>1391</v>
      </c>
      <c r="I104" s="22" t="s">
        <v>1124</v>
      </c>
      <c r="J104" s="11" t="s">
        <v>1852</v>
      </c>
      <c r="K104" s="22" t="s">
        <v>1322</v>
      </c>
      <c r="L104" s="22" t="s">
        <v>2007</v>
      </c>
      <c r="M104" s="11" t="s">
        <v>262</v>
      </c>
      <c r="N104" s="11" t="s">
        <v>262</v>
      </c>
      <c r="O104" s="11" t="s">
        <v>288</v>
      </c>
      <c r="P104" s="11" t="s">
        <v>307</v>
      </c>
      <c r="Q104" s="11" t="s">
        <v>375</v>
      </c>
      <c r="R104" s="11" t="s">
        <v>1612</v>
      </c>
      <c r="S104" s="11" t="s">
        <v>1206</v>
      </c>
      <c r="T104" s="11"/>
      <c r="U104" s="11"/>
    </row>
    <row r="105" spans="1:21" ht="30" x14ac:dyDescent="0.25">
      <c r="A105" s="19" t="s">
        <v>146</v>
      </c>
      <c r="B105" s="19" t="s">
        <v>861</v>
      </c>
      <c r="C105" s="12" t="s">
        <v>226</v>
      </c>
      <c r="D105" s="11" t="s">
        <v>399</v>
      </c>
      <c r="E105" s="11" t="s">
        <v>934</v>
      </c>
      <c r="F105" s="11" t="s">
        <v>935</v>
      </c>
      <c r="G105" s="12" t="s">
        <v>1254</v>
      </c>
      <c r="H105" s="11" t="s">
        <v>1392</v>
      </c>
      <c r="I105" s="22" t="s">
        <v>1125</v>
      </c>
      <c r="J105" s="11" t="s">
        <v>1481</v>
      </c>
      <c r="K105" s="22" t="s">
        <v>1323</v>
      </c>
      <c r="L105" s="22" t="s">
        <v>2008</v>
      </c>
      <c r="M105" s="11" t="s">
        <v>263</v>
      </c>
      <c r="N105" s="11" t="s">
        <v>263</v>
      </c>
      <c r="O105" s="11" t="s">
        <v>1055</v>
      </c>
      <c r="P105" s="11" t="s">
        <v>308</v>
      </c>
      <c r="Q105" s="11" t="s">
        <v>376</v>
      </c>
      <c r="R105" s="11" t="s">
        <v>1613</v>
      </c>
      <c r="S105" s="11" t="s">
        <v>1177</v>
      </c>
      <c r="T105" s="11"/>
      <c r="U105" s="11"/>
    </row>
    <row r="106" spans="1:21" ht="30" x14ac:dyDescent="0.25">
      <c r="A106" s="19" t="s">
        <v>146</v>
      </c>
      <c r="B106" s="19" t="s">
        <v>864</v>
      </c>
      <c r="C106" s="12" t="s">
        <v>231</v>
      </c>
      <c r="D106" s="11" t="s">
        <v>706</v>
      </c>
      <c r="E106" s="11" t="s">
        <v>936</v>
      </c>
      <c r="F106" s="11" t="s">
        <v>937</v>
      </c>
      <c r="G106" s="12" t="s">
        <v>1255</v>
      </c>
      <c r="H106" s="11" t="s">
        <v>1393</v>
      </c>
      <c r="I106" s="22" t="s">
        <v>1126</v>
      </c>
      <c r="J106" s="11" t="s">
        <v>1482</v>
      </c>
      <c r="K106" s="22" t="s">
        <v>1324</v>
      </c>
      <c r="L106" s="22" t="s">
        <v>2009</v>
      </c>
      <c r="M106" s="11" t="s">
        <v>264</v>
      </c>
      <c r="N106" s="11" t="s">
        <v>264</v>
      </c>
      <c r="O106" s="11" t="s">
        <v>1056</v>
      </c>
      <c r="P106" s="11" t="s">
        <v>309</v>
      </c>
      <c r="Q106" s="11" t="s">
        <v>1583</v>
      </c>
      <c r="R106" s="11" t="s">
        <v>1614</v>
      </c>
      <c r="S106" s="11" t="s">
        <v>1178</v>
      </c>
      <c r="T106" s="11"/>
      <c r="U106" s="11"/>
    </row>
    <row r="107" spans="1:21" ht="210" x14ac:dyDescent="0.25">
      <c r="A107" s="19" t="s">
        <v>146</v>
      </c>
      <c r="B107" s="19" t="s">
        <v>51</v>
      </c>
      <c r="C107" s="13" t="s">
        <v>1643</v>
      </c>
      <c r="D107" s="11" t="s">
        <v>800</v>
      </c>
      <c r="E107" s="11" t="s">
        <v>938</v>
      </c>
      <c r="F107" s="11" t="s">
        <v>939</v>
      </c>
      <c r="G107" s="13" t="s">
        <v>1256</v>
      </c>
      <c r="H107" s="14" t="s">
        <v>1394</v>
      </c>
      <c r="I107" s="22" t="s">
        <v>1127</v>
      </c>
      <c r="J107" s="14" t="s">
        <v>1708</v>
      </c>
      <c r="K107" s="22" t="s">
        <v>1325</v>
      </c>
      <c r="L107" s="22" t="s">
        <v>2010</v>
      </c>
      <c r="M107" s="11" t="s">
        <v>1790</v>
      </c>
      <c r="N107" s="14" t="s">
        <v>818</v>
      </c>
      <c r="O107" s="11" t="s">
        <v>1057</v>
      </c>
      <c r="P107" s="11" t="s">
        <v>1434</v>
      </c>
      <c r="Q107" s="11" t="s">
        <v>1718</v>
      </c>
      <c r="R107" s="11" t="s">
        <v>1726</v>
      </c>
      <c r="S107" s="11" t="s">
        <v>1179</v>
      </c>
      <c r="T107" s="11"/>
      <c r="U107" s="11"/>
    </row>
    <row r="108" spans="1:21" ht="30" x14ac:dyDescent="0.25">
      <c r="A108" s="19" t="s">
        <v>146</v>
      </c>
      <c r="B108" s="19" t="s">
        <v>870</v>
      </c>
      <c r="C108" s="12" t="s">
        <v>1836</v>
      </c>
      <c r="D108" s="11" t="s">
        <v>801</v>
      </c>
      <c r="E108" s="29" t="s">
        <v>940</v>
      </c>
      <c r="F108" s="29" t="s">
        <v>941</v>
      </c>
      <c r="G108" s="12" t="s">
        <v>1552</v>
      </c>
      <c r="H108" s="11" t="s">
        <v>1395</v>
      </c>
      <c r="I108" s="22" t="s">
        <v>1128</v>
      </c>
      <c r="J108" s="11" t="s">
        <v>1483</v>
      </c>
      <c r="K108" s="22" t="s">
        <v>1360</v>
      </c>
      <c r="L108" s="22" t="s">
        <v>2011</v>
      </c>
      <c r="M108" s="11" t="s">
        <v>502</v>
      </c>
      <c r="N108" s="11" t="s">
        <v>819</v>
      </c>
      <c r="O108" s="11" t="s">
        <v>1058</v>
      </c>
      <c r="P108" s="11" t="s">
        <v>1012</v>
      </c>
      <c r="Q108" s="11" t="s">
        <v>426</v>
      </c>
      <c r="R108" s="11" t="s">
        <v>472</v>
      </c>
      <c r="S108" s="11" t="s">
        <v>1180</v>
      </c>
      <c r="T108" s="11"/>
      <c r="U108" s="11"/>
    </row>
    <row r="109" spans="1:21" ht="30" x14ac:dyDescent="0.25">
      <c r="A109" s="19" t="s">
        <v>146</v>
      </c>
      <c r="B109" s="19" t="s">
        <v>875</v>
      </c>
      <c r="C109" s="12" t="s">
        <v>1838</v>
      </c>
      <c r="D109" s="11" t="s">
        <v>802</v>
      </c>
      <c r="E109" s="29" t="s">
        <v>942</v>
      </c>
      <c r="F109" s="29" t="s">
        <v>943</v>
      </c>
      <c r="G109" s="12" t="s">
        <v>1285</v>
      </c>
      <c r="H109" s="11" t="s">
        <v>1396</v>
      </c>
      <c r="I109" s="22" t="s">
        <v>501</v>
      </c>
      <c r="J109" s="11" t="s">
        <v>1484</v>
      </c>
      <c r="K109" s="22" t="s">
        <v>1361</v>
      </c>
      <c r="L109" s="22" t="s">
        <v>2012</v>
      </c>
      <c r="M109" s="11" t="s">
        <v>503</v>
      </c>
      <c r="N109" s="11" t="s">
        <v>820</v>
      </c>
      <c r="O109" s="11" t="s">
        <v>1059</v>
      </c>
      <c r="P109" s="11" t="s">
        <v>471</v>
      </c>
      <c r="Q109" s="11" t="s">
        <v>427</v>
      </c>
      <c r="R109" s="11" t="s">
        <v>1005</v>
      </c>
      <c r="S109" s="11" t="s">
        <v>599</v>
      </c>
      <c r="T109" s="11"/>
      <c r="U109" s="11"/>
    </row>
    <row r="110" spans="1:21" ht="30" x14ac:dyDescent="0.25">
      <c r="A110" s="19" t="s">
        <v>146</v>
      </c>
      <c r="B110" s="19" t="s">
        <v>876</v>
      </c>
      <c r="C110" s="12" t="s">
        <v>1839</v>
      </c>
      <c r="D110" s="11" t="s">
        <v>803</v>
      </c>
      <c r="E110" s="29" t="s">
        <v>944</v>
      </c>
      <c r="F110" s="29" t="s">
        <v>945</v>
      </c>
      <c r="G110" s="12" t="s">
        <v>1286</v>
      </c>
      <c r="H110" s="11" t="s">
        <v>1397</v>
      </c>
      <c r="I110" s="22" t="s">
        <v>1920</v>
      </c>
      <c r="J110" s="11" t="s">
        <v>1485</v>
      </c>
      <c r="K110" s="22" t="s">
        <v>1362</v>
      </c>
      <c r="L110" s="22" t="s">
        <v>2013</v>
      </c>
      <c r="M110" s="11" t="s">
        <v>504</v>
      </c>
      <c r="N110" s="11" t="s">
        <v>504</v>
      </c>
      <c r="O110" s="11" t="s">
        <v>1060</v>
      </c>
      <c r="P110" s="11" t="s">
        <v>1644</v>
      </c>
      <c r="Q110" s="11" t="s">
        <v>428</v>
      </c>
      <c r="R110" s="11" t="s">
        <v>473</v>
      </c>
      <c r="S110" s="11" t="s">
        <v>1210</v>
      </c>
      <c r="T110" s="11"/>
      <c r="U110" s="11"/>
    </row>
    <row r="111" spans="1:21" x14ac:dyDescent="0.25">
      <c r="A111" s="19" t="s">
        <v>146</v>
      </c>
      <c r="B111" s="19" t="s">
        <v>871</v>
      </c>
      <c r="C111" s="12" t="s">
        <v>63</v>
      </c>
      <c r="D111" s="11" t="s">
        <v>265</v>
      </c>
      <c r="E111" s="11" t="s">
        <v>909</v>
      </c>
      <c r="F111" s="11" t="s">
        <v>910</v>
      </c>
      <c r="G111" s="12" t="s">
        <v>1257</v>
      </c>
      <c r="H111" s="11" t="s">
        <v>1398</v>
      </c>
      <c r="I111" s="22" t="s">
        <v>495</v>
      </c>
      <c r="J111" s="11" t="s">
        <v>453</v>
      </c>
      <c r="K111" s="22" t="s">
        <v>1326</v>
      </c>
      <c r="L111" s="22" t="s">
        <v>2014</v>
      </c>
      <c r="M111" s="11" t="s">
        <v>265</v>
      </c>
      <c r="N111" s="11" t="s">
        <v>265</v>
      </c>
      <c r="O111" s="11" t="s">
        <v>265</v>
      </c>
      <c r="P111" s="11" t="s">
        <v>265</v>
      </c>
      <c r="Q111" s="11" t="s">
        <v>1584</v>
      </c>
      <c r="R111" s="11" t="s">
        <v>1608</v>
      </c>
      <c r="S111" s="11" t="s">
        <v>1181</v>
      </c>
      <c r="T111" s="11"/>
      <c r="U111" s="11"/>
    </row>
    <row r="112" spans="1:21" ht="45" x14ac:dyDescent="0.25">
      <c r="A112" s="19" t="s">
        <v>146</v>
      </c>
      <c r="B112" s="19" t="s">
        <v>872</v>
      </c>
      <c r="C112" s="12" t="s">
        <v>175</v>
      </c>
      <c r="D112" s="11" t="s">
        <v>804</v>
      </c>
      <c r="E112" s="11" t="s">
        <v>332</v>
      </c>
      <c r="F112" s="11" t="s">
        <v>946</v>
      </c>
      <c r="G112" s="12" t="s">
        <v>484</v>
      </c>
      <c r="H112" s="11" t="s">
        <v>249</v>
      </c>
      <c r="I112" s="22" t="s">
        <v>496</v>
      </c>
      <c r="J112" s="11" t="s">
        <v>454</v>
      </c>
      <c r="K112" s="22" t="s">
        <v>1327</v>
      </c>
      <c r="L112" s="22" t="s">
        <v>606</v>
      </c>
      <c r="M112" s="11" t="s">
        <v>419</v>
      </c>
      <c r="N112" s="11" t="s">
        <v>821</v>
      </c>
      <c r="O112" s="11" t="s">
        <v>310</v>
      </c>
      <c r="P112" s="11" t="s">
        <v>310</v>
      </c>
      <c r="Q112" s="11" t="s">
        <v>377</v>
      </c>
      <c r="R112" s="11" t="s">
        <v>1731</v>
      </c>
      <c r="S112" s="11" t="s">
        <v>359</v>
      </c>
      <c r="T112" s="11"/>
      <c r="U112" s="11"/>
    </row>
    <row r="113" spans="1:21" x14ac:dyDescent="0.25">
      <c r="A113" s="19" t="s">
        <v>146</v>
      </c>
      <c r="B113" s="19" t="s">
        <v>873</v>
      </c>
      <c r="C113" s="12" t="s">
        <v>62</v>
      </c>
      <c r="D113" s="11" t="s">
        <v>400</v>
      </c>
      <c r="E113" s="11" t="s">
        <v>333</v>
      </c>
      <c r="F113" s="11" t="s">
        <v>947</v>
      </c>
      <c r="G113" s="12" t="s">
        <v>485</v>
      </c>
      <c r="H113" s="11" t="s">
        <v>1399</v>
      </c>
      <c r="I113" s="22" t="s">
        <v>497</v>
      </c>
      <c r="J113" s="11" t="s">
        <v>455</v>
      </c>
      <c r="K113" s="22" t="s">
        <v>1328</v>
      </c>
      <c r="L113" s="22" t="s">
        <v>2015</v>
      </c>
      <c r="M113" s="11" t="s">
        <v>266</v>
      </c>
      <c r="N113" s="11" t="s">
        <v>266</v>
      </c>
      <c r="O113" s="11" t="s">
        <v>1061</v>
      </c>
      <c r="P113" s="11" t="s">
        <v>1061</v>
      </c>
      <c r="Q113" s="11" t="s">
        <v>378</v>
      </c>
      <c r="R113" s="11" t="s">
        <v>323</v>
      </c>
      <c r="S113" s="11" t="s">
        <v>360</v>
      </c>
      <c r="T113" s="11"/>
      <c r="U113" s="11"/>
    </row>
    <row r="114" spans="1:21" ht="45" x14ac:dyDescent="0.25">
      <c r="A114" s="19" t="s">
        <v>146</v>
      </c>
      <c r="B114" s="19" t="s">
        <v>874</v>
      </c>
      <c r="C114" s="12" t="s">
        <v>176</v>
      </c>
      <c r="D114" s="11" t="s">
        <v>707</v>
      </c>
      <c r="E114" s="11" t="s">
        <v>948</v>
      </c>
      <c r="F114" s="11" t="s">
        <v>948</v>
      </c>
      <c r="G114" s="12" t="s">
        <v>1258</v>
      </c>
      <c r="H114" s="11" t="s">
        <v>1542</v>
      </c>
      <c r="I114" s="22" t="s">
        <v>1129</v>
      </c>
      <c r="J114" s="11" t="s">
        <v>1858</v>
      </c>
      <c r="K114" s="22" t="s">
        <v>1329</v>
      </c>
      <c r="L114" s="22" t="s">
        <v>2016</v>
      </c>
      <c r="M114" s="11" t="s">
        <v>267</v>
      </c>
      <c r="N114" s="11" t="s">
        <v>728</v>
      </c>
      <c r="O114" s="11" t="s">
        <v>289</v>
      </c>
      <c r="P114" s="11" t="s">
        <v>1013</v>
      </c>
      <c r="Q114" s="11" t="s">
        <v>1585</v>
      </c>
      <c r="R114" s="11" t="s">
        <v>1730</v>
      </c>
      <c r="S114" s="11" t="s">
        <v>1182</v>
      </c>
      <c r="T114" s="11"/>
      <c r="U114" s="11"/>
    </row>
    <row r="115" spans="1:21" x14ac:dyDescent="0.25">
      <c r="A115" s="19" t="s">
        <v>146</v>
      </c>
      <c r="B115" s="19" t="s">
        <v>68</v>
      </c>
      <c r="C115" s="12" t="s">
        <v>56</v>
      </c>
      <c r="D115" s="11" t="s">
        <v>401</v>
      </c>
      <c r="E115" s="11" t="s">
        <v>949</v>
      </c>
      <c r="F115" s="11" t="s">
        <v>949</v>
      </c>
      <c r="G115" s="12" t="s">
        <v>1259</v>
      </c>
      <c r="H115" s="11" t="s">
        <v>1400</v>
      </c>
      <c r="I115" s="22" t="s">
        <v>1130</v>
      </c>
      <c r="J115" s="11" t="s">
        <v>1486</v>
      </c>
      <c r="K115" s="22" t="s">
        <v>1330</v>
      </c>
      <c r="L115" s="22" t="s">
        <v>2017</v>
      </c>
      <c r="M115" s="11" t="s">
        <v>420</v>
      </c>
      <c r="N115" s="11" t="s">
        <v>420</v>
      </c>
      <c r="O115" s="11" t="s">
        <v>290</v>
      </c>
      <c r="P115" s="11" t="s">
        <v>290</v>
      </c>
      <c r="Q115" s="11" t="s">
        <v>1586</v>
      </c>
      <c r="R115" s="11" t="s">
        <v>1609</v>
      </c>
      <c r="S115" s="11" t="s">
        <v>1183</v>
      </c>
      <c r="T115" s="11"/>
      <c r="U115" s="11"/>
    </row>
    <row r="116" spans="1:21" x14ac:dyDescent="0.25">
      <c r="A116" s="19" t="s">
        <v>146</v>
      </c>
      <c r="B116" s="19" t="s">
        <v>73</v>
      </c>
      <c r="C116" s="12" t="s">
        <v>240</v>
      </c>
      <c r="D116" s="11" t="s">
        <v>708</v>
      </c>
      <c r="E116" s="11" t="s">
        <v>950</v>
      </c>
      <c r="F116" s="11" t="s">
        <v>951</v>
      </c>
      <c r="G116" s="12" t="s">
        <v>1260</v>
      </c>
      <c r="H116" s="11" t="s">
        <v>1401</v>
      </c>
      <c r="I116" s="22" t="s">
        <v>1131</v>
      </c>
      <c r="J116" s="11" t="s">
        <v>1860</v>
      </c>
      <c r="K116" s="22" t="s">
        <v>1331</v>
      </c>
      <c r="L116" s="22" t="s">
        <v>2018</v>
      </c>
      <c r="M116" s="11" t="s">
        <v>268</v>
      </c>
      <c r="N116" s="11" t="s">
        <v>729</v>
      </c>
      <c r="O116" s="11" t="s">
        <v>1062</v>
      </c>
      <c r="P116" s="11" t="s">
        <v>291</v>
      </c>
      <c r="Q116" s="11" t="s">
        <v>379</v>
      </c>
      <c r="R116" s="11" t="s">
        <v>777</v>
      </c>
      <c r="S116" s="11" t="s">
        <v>1184</v>
      </c>
      <c r="T116" s="11"/>
      <c r="U116" s="11"/>
    </row>
    <row r="117" spans="1:21" ht="30" x14ac:dyDescent="0.25">
      <c r="A117" s="19" t="s">
        <v>146</v>
      </c>
      <c r="B117" s="19" t="s">
        <v>78</v>
      </c>
      <c r="C117" s="12" t="s">
        <v>57</v>
      </c>
      <c r="D117" s="11" t="s">
        <v>402</v>
      </c>
      <c r="E117" s="11" t="s">
        <v>952</v>
      </c>
      <c r="F117" s="11" t="s">
        <v>953</v>
      </c>
      <c r="G117" s="12" t="s">
        <v>1261</v>
      </c>
      <c r="H117" s="11" t="s">
        <v>1402</v>
      </c>
      <c r="I117" s="22" t="s">
        <v>498</v>
      </c>
      <c r="J117" s="11" t="s">
        <v>1547</v>
      </c>
      <c r="K117" s="22" t="s">
        <v>1332</v>
      </c>
      <c r="L117" s="22" t="s">
        <v>2019</v>
      </c>
      <c r="M117" s="11" t="s">
        <v>269</v>
      </c>
      <c r="N117" s="11" t="s">
        <v>730</v>
      </c>
      <c r="O117" s="11" t="s">
        <v>292</v>
      </c>
      <c r="P117" s="11" t="s">
        <v>292</v>
      </c>
      <c r="Q117" s="11" t="s">
        <v>1587</v>
      </c>
      <c r="R117" s="11" t="s">
        <v>1734</v>
      </c>
      <c r="S117" s="11" t="s">
        <v>1207</v>
      </c>
      <c r="T117" s="11"/>
      <c r="U117" s="11"/>
    </row>
    <row r="118" spans="1:21" x14ac:dyDescent="0.25">
      <c r="A118" s="19" t="s">
        <v>146</v>
      </c>
      <c r="B118" s="19" t="s">
        <v>83</v>
      </c>
      <c r="C118" s="12" t="s">
        <v>58</v>
      </c>
      <c r="D118" s="11" t="s">
        <v>403</v>
      </c>
      <c r="E118" s="11" t="s">
        <v>954</v>
      </c>
      <c r="F118" s="11" t="s">
        <v>955</v>
      </c>
      <c r="G118" s="12" t="s">
        <v>1262</v>
      </c>
      <c r="H118" s="11" t="s">
        <v>1403</v>
      </c>
      <c r="I118" s="22" t="s">
        <v>1132</v>
      </c>
      <c r="J118" s="11" t="s">
        <v>1861</v>
      </c>
      <c r="K118" s="22" t="s">
        <v>1333</v>
      </c>
      <c r="L118" s="22" t="s">
        <v>2020</v>
      </c>
      <c r="M118" s="11" t="s">
        <v>270</v>
      </c>
      <c r="N118" s="11" t="s">
        <v>270</v>
      </c>
      <c r="O118" s="11" t="s">
        <v>293</v>
      </c>
      <c r="P118" s="11" t="s">
        <v>311</v>
      </c>
      <c r="Q118" s="11" t="s">
        <v>1588</v>
      </c>
      <c r="R118" s="11" t="s">
        <v>1732</v>
      </c>
      <c r="S118" s="11" t="s">
        <v>361</v>
      </c>
      <c r="T118" s="11"/>
      <c r="U118" s="11"/>
    </row>
    <row r="119" spans="1:21" x14ac:dyDescent="0.25">
      <c r="A119" s="19" t="s">
        <v>146</v>
      </c>
      <c r="B119" s="19" t="s">
        <v>88</v>
      </c>
      <c r="C119" s="12" t="s">
        <v>59</v>
      </c>
      <c r="D119" s="11" t="s">
        <v>805</v>
      </c>
      <c r="E119" s="11" t="s">
        <v>956</v>
      </c>
      <c r="F119" s="11" t="s">
        <v>957</v>
      </c>
      <c r="G119" s="12" t="s">
        <v>1263</v>
      </c>
      <c r="H119" s="11" t="s">
        <v>1404</v>
      </c>
      <c r="I119" s="22" t="s">
        <v>1133</v>
      </c>
      <c r="J119" s="11" t="s">
        <v>1862</v>
      </c>
      <c r="K119" s="22" t="s">
        <v>1334</v>
      </c>
      <c r="L119" s="22" t="s">
        <v>2021</v>
      </c>
      <c r="M119" s="11" t="s">
        <v>271</v>
      </c>
      <c r="N119" s="11" t="s">
        <v>822</v>
      </c>
      <c r="O119" s="11" t="s">
        <v>294</v>
      </c>
      <c r="P119" s="11" t="s">
        <v>312</v>
      </c>
      <c r="Q119" s="11" t="s">
        <v>380</v>
      </c>
      <c r="R119" s="11" t="s">
        <v>1733</v>
      </c>
      <c r="S119" s="11" t="s">
        <v>1185</v>
      </c>
      <c r="T119" s="11"/>
      <c r="U119" s="11"/>
    </row>
    <row r="120" spans="1:21" x14ac:dyDescent="0.25">
      <c r="A120" s="19" t="s">
        <v>146</v>
      </c>
      <c r="B120" s="19" t="s">
        <v>93</v>
      </c>
      <c r="C120" s="12" t="s">
        <v>60</v>
      </c>
      <c r="D120" s="11" t="s">
        <v>806</v>
      </c>
      <c r="E120" s="11" t="s">
        <v>958</v>
      </c>
      <c r="F120" s="11" t="s">
        <v>959</v>
      </c>
      <c r="G120" s="12" t="s">
        <v>1264</v>
      </c>
      <c r="H120" s="11" t="s">
        <v>1405</v>
      </c>
      <c r="I120" s="22" t="s">
        <v>1134</v>
      </c>
      <c r="J120" s="11" t="s">
        <v>1487</v>
      </c>
      <c r="K120" s="22" t="s">
        <v>1335</v>
      </c>
      <c r="L120" s="22" t="s">
        <v>2022</v>
      </c>
      <c r="M120" s="11" t="s">
        <v>272</v>
      </c>
      <c r="N120" s="11" t="s">
        <v>823</v>
      </c>
      <c r="O120" s="11" t="s">
        <v>1063</v>
      </c>
      <c r="P120" s="11" t="s">
        <v>1014</v>
      </c>
      <c r="Q120" s="11" t="s">
        <v>381</v>
      </c>
      <c r="R120" s="11" t="s">
        <v>324</v>
      </c>
      <c r="S120" s="11" t="s">
        <v>1186</v>
      </c>
      <c r="T120" s="11"/>
      <c r="U120" s="11"/>
    </row>
    <row r="121" spans="1:21" ht="30" x14ac:dyDescent="0.25">
      <c r="A121" s="19" t="s">
        <v>146</v>
      </c>
      <c r="B121" s="19" t="s">
        <v>98</v>
      </c>
      <c r="C121" s="12" t="s">
        <v>61</v>
      </c>
      <c r="D121" s="11" t="s">
        <v>807</v>
      </c>
      <c r="E121" s="11" t="s">
        <v>960</v>
      </c>
      <c r="F121" s="11" t="s">
        <v>961</v>
      </c>
      <c r="G121" s="12" t="s">
        <v>1265</v>
      </c>
      <c r="H121" s="11" t="s">
        <v>1406</v>
      </c>
      <c r="I121" s="22" t="s">
        <v>1135</v>
      </c>
      <c r="J121" s="11" t="s">
        <v>1548</v>
      </c>
      <c r="K121" s="22" t="s">
        <v>1336</v>
      </c>
      <c r="L121" s="22" t="s">
        <v>2023</v>
      </c>
      <c r="M121" s="11" t="s">
        <v>273</v>
      </c>
      <c r="N121" s="11" t="s">
        <v>824</v>
      </c>
      <c r="O121" s="11" t="s">
        <v>1064</v>
      </c>
      <c r="P121" s="11" t="s">
        <v>1435</v>
      </c>
      <c r="Q121" s="11" t="s">
        <v>382</v>
      </c>
      <c r="R121" s="11" t="s">
        <v>1610</v>
      </c>
      <c r="S121" s="11" t="s">
        <v>1187</v>
      </c>
      <c r="T121" s="11"/>
      <c r="U121" s="11"/>
    </row>
    <row r="122" spans="1:21" x14ac:dyDescent="0.25">
      <c r="A122" s="19" t="s">
        <v>146</v>
      </c>
      <c r="B122" s="19" t="s">
        <v>36</v>
      </c>
      <c r="C122" s="12" t="s">
        <v>616</v>
      </c>
      <c r="D122" s="11" t="s">
        <v>617</v>
      </c>
      <c r="E122" s="11" t="s">
        <v>618</v>
      </c>
      <c r="F122" s="11" t="s">
        <v>618</v>
      </c>
      <c r="G122" s="12" t="s">
        <v>619</v>
      </c>
      <c r="H122" s="11" t="s">
        <v>1383</v>
      </c>
      <c r="I122" s="22" t="s">
        <v>620</v>
      </c>
      <c r="J122" s="11" t="s">
        <v>621</v>
      </c>
      <c r="K122" s="22" t="s">
        <v>1314</v>
      </c>
      <c r="L122" s="22" t="s">
        <v>1997</v>
      </c>
      <c r="M122" s="11" t="s">
        <v>622</v>
      </c>
      <c r="N122" s="11" t="s">
        <v>622</v>
      </c>
      <c r="O122" s="11" t="s">
        <v>1048</v>
      </c>
      <c r="P122" s="11" t="s">
        <v>623</v>
      </c>
      <c r="Q122" s="11" t="s">
        <v>624</v>
      </c>
      <c r="R122" s="11" t="s">
        <v>773</v>
      </c>
      <c r="S122" s="11" t="s">
        <v>1170</v>
      </c>
      <c r="T122" s="11"/>
      <c r="U122" s="11"/>
    </row>
    <row r="123" spans="1:21" x14ac:dyDescent="0.25">
      <c r="A123" s="19" t="s">
        <v>146</v>
      </c>
      <c r="B123" s="19" t="s">
        <v>45</v>
      </c>
      <c r="C123" s="12" t="s">
        <v>625</v>
      </c>
      <c r="D123" s="11" t="s">
        <v>709</v>
      </c>
      <c r="E123" s="11" t="s">
        <v>962</v>
      </c>
      <c r="F123" s="11" t="s">
        <v>963</v>
      </c>
      <c r="G123" s="12" t="s">
        <v>1266</v>
      </c>
      <c r="H123" s="11" t="s">
        <v>1407</v>
      </c>
      <c r="I123" s="22" t="s">
        <v>1136</v>
      </c>
      <c r="J123" s="11" t="s">
        <v>1488</v>
      </c>
      <c r="K123" s="22" t="s">
        <v>1337</v>
      </c>
      <c r="L123" s="22" t="s">
        <v>2024</v>
      </c>
      <c r="M123" s="11" t="s">
        <v>631</v>
      </c>
      <c r="N123" s="11" t="s">
        <v>731</v>
      </c>
      <c r="O123" s="11" t="s">
        <v>1065</v>
      </c>
      <c r="P123" s="11" t="s">
        <v>633</v>
      </c>
      <c r="Q123" s="11" t="s">
        <v>1589</v>
      </c>
      <c r="R123" s="11" t="s">
        <v>778</v>
      </c>
      <c r="S123" s="11" t="s">
        <v>1188</v>
      </c>
      <c r="T123" s="11"/>
      <c r="U123" s="11"/>
    </row>
    <row r="124" spans="1:21" ht="241.5" customHeight="1" x14ac:dyDescent="0.25">
      <c r="A124" s="19" t="s">
        <v>146</v>
      </c>
      <c r="B124" s="19" t="s">
        <v>232</v>
      </c>
      <c r="C124" s="12" t="s">
        <v>1837</v>
      </c>
      <c r="D124" s="11" t="s">
        <v>1219</v>
      </c>
      <c r="E124" s="11" t="s">
        <v>1517</v>
      </c>
      <c r="F124" s="11" t="s">
        <v>1518</v>
      </c>
      <c r="G124" s="12" t="s">
        <v>1244</v>
      </c>
      <c r="H124" s="11" t="s">
        <v>1635</v>
      </c>
      <c r="I124" s="22" t="s">
        <v>1636</v>
      </c>
      <c r="J124" s="11" t="s">
        <v>1637</v>
      </c>
      <c r="K124" s="22" t="s">
        <v>1315</v>
      </c>
      <c r="L124" s="22" t="s">
        <v>2044</v>
      </c>
      <c r="M124" s="11" t="s">
        <v>1638</v>
      </c>
      <c r="N124" s="11" t="s">
        <v>1639</v>
      </c>
      <c r="O124" s="11" t="s">
        <v>1049</v>
      </c>
      <c r="P124" s="11" t="s">
        <v>1640</v>
      </c>
      <c r="Q124" s="11" t="s">
        <v>1641</v>
      </c>
      <c r="R124" s="11" t="s">
        <v>774</v>
      </c>
      <c r="S124" s="11" t="s">
        <v>1642</v>
      </c>
      <c r="T124" s="11"/>
      <c r="U124" s="11"/>
    </row>
    <row r="125" spans="1:21" x14ac:dyDescent="0.25">
      <c r="A125" s="19" t="s">
        <v>146</v>
      </c>
      <c r="B125" s="19" t="s">
        <v>47</v>
      </c>
      <c r="C125" s="12" t="s">
        <v>626</v>
      </c>
      <c r="D125" s="11" t="s">
        <v>630</v>
      </c>
      <c r="E125" s="14" t="s">
        <v>964</v>
      </c>
      <c r="F125" s="14" t="s">
        <v>964</v>
      </c>
      <c r="G125" s="12" t="s">
        <v>1267</v>
      </c>
      <c r="H125" s="11" t="s">
        <v>629</v>
      </c>
      <c r="I125" s="22" t="s">
        <v>1137</v>
      </c>
      <c r="J125" s="11" t="s">
        <v>627</v>
      </c>
      <c r="K125" s="22" t="s">
        <v>1338</v>
      </c>
      <c r="L125" s="22" t="s">
        <v>2025</v>
      </c>
      <c r="M125" s="11" t="s">
        <v>632</v>
      </c>
      <c r="N125" s="11" t="s">
        <v>825</v>
      </c>
      <c r="O125" s="11" t="s">
        <v>1066</v>
      </c>
      <c r="P125" s="11" t="s">
        <v>634</v>
      </c>
      <c r="Q125" s="14" t="s">
        <v>635</v>
      </c>
      <c r="R125" s="11" t="s">
        <v>779</v>
      </c>
      <c r="S125" s="11" t="s">
        <v>1189</v>
      </c>
      <c r="T125" s="11"/>
      <c r="U125" s="11"/>
    </row>
    <row r="126" spans="1:21" x14ac:dyDescent="0.25">
      <c r="A126" s="19" t="s">
        <v>146</v>
      </c>
      <c r="B126" s="19" t="s">
        <v>48</v>
      </c>
      <c r="C126" s="12" t="s">
        <v>628</v>
      </c>
      <c r="D126" s="11" t="s">
        <v>710</v>
      </c>
      <c r="E126" s="11" t="s">
        <v>965</v>
      </c>
      <c r="F126" s="11" t="s">
        <v>966</v>
      </c>
      <c r="G126" s="12" t="s">
        <v>1268</v>
      </c>
      <c r="H126" s="11" t="s">
        <v>1408</v>
      </c>
      <c r="I126" s="22" t="s">
        <v>1921</v>
      </c>
      <c r="J126" s="11" t="s">
        <v>1489</v>
      </c>
      <c r="K126" s="22" t="s">
        <v>1339</v>
      </c>
      <c r="L126" s="22" t="s">
        <v>2026</v>
      </c>
      <c r="M126" s="11" t="s">
        <v>826</v>
      </c>
      <c r="N126" s="11" t="s">
        <v>826</v>
      </c>
      <c r="O126" s="11" t="s">
        <v>1067</v>
      </c>
      <c r="P126" s="11" t="s">
        <v>1645</v>
      </c>
      <c r="Q126" s="11" t="s">
        <v>1590</v>
      </c>
      <c r="R126" s="11" t="s">
        <v>780</v>
      </c>
      <c r="S126" s="11" t="s">
        <v>1208</v>
      </c>
      <c r="T126" s="11"/>
      <c r="U126" s="11"/>
    </row>
    <row r="127" spans="1:21" ht="210" x14ac:dyDescent="0.25">
      <c r="A127" s="19" t="s">
        <v>146</v>
      </c>
      <c r="B127" s="19" t="s">
        <v>123</v>
      </c>
      <c r="C127" s="13" t="s">
        <v>227</v>
      </c>
      <c r="D127" s="11" t="s">
        <v>808</v>
      </c>
      <c r="E127" s="11" t="s">
        <v>967</v>
      </c>
      <c r="F127" s="11" t="s">
        <v>968</v>
      </c>
      <c r="G127" s="13" t="s">
        <v>1269</v>
      </c>
      <c r="H127" s="14" t="s">
        <v>1409</v>
      </c>
      <c r="I127" s="22" t="s">
        <v>1646</v>
      </c>
      <c r="J127" s="14" t="s">
        <v>1709</v>
      </c>
      <c r="K127" s="22" t="s">
        <v>1340</v>
      </c>
      <c r="L127" s="22" t="s">
        <v>2027</v>
      </c>
      <c r="M127" s="11" t="s">
        <v>1791</v>
      </c>
      <c r="N127" s="14" t="s">
        <v>827</v>
      </c>
      <c r="O127" s="11" t="s">
        <v>1068</v>
      </c>
      <c r="P127" s="11" t="s">
        <v>1436</v>
      </c>
      <c r="Q127" s="11" t="s">
        <v>1719</v>
      </c>
      <c r="R127" s="11" t="s">
        <v>1735</v>
      </c>
      <c r="S127" s="11" t="s">
        <v>1647</v>
      </c>
      <c r="T127" s="11"/>
      <c r="U127" s="11"/>
    </row>
    <row r="128" spans="1:21" ht="30" x14ac:dyDescent="0.25">
      <c r="A128" s="19" t="s">
        <v>146</v>
      </c>
      <c r="B128" s="19" t="s">
        <v>103</v>
      </c>
      <c r="C128" s="12" t="s">
        <v>572</v>
      </c>
      <c r="D128" s="11" t="s">
        <v>711</v>
      </c>
      <c r="E128" s="11" t="s">
        <v>969</v>
      </c>
      <c r="F128" s="11" t="s">
        <v>970</v>
      </c>
      <c r="G128" s="12" t="s">
        <v>1270</v>
      </c>
      <c r="H128" s="11" t="s">
        <v>1410</v>
      </c>
      <c r="I128" s="22" t="s">
        <v>1138</v>
      </c>
      <c r="J128" s="11" t="s">
        <v>1863</v>
      </c>
      <c r="K128" s="22" t="s">
        <v>1341</v>
      </c>
      <c r="L128" s="22" t="s">
        <v>2028</v>
      </c>
      <c r="M128" s="11" t="s">
        <v>585</v>
      </c>
      <c r="N128" s="11" t="s">
        <v>828</v>
      </c>
      <c r="O128" s="11" t="s">
        <v>588</v>
      </c>
      <c r="P128" s="11" t="s">
        <v>591</v>
      </c>
      <c r="Q128" s="11" t="s">
        <v>1591</v>
      </c>
      <c r="R128" s="11" t="s">
        <v>1615</v>
      </c>
      <c r="S128" s="11" t="s">
        <v>1190</v>
      </c>
      <c r="T128" s="11"/>
      <c r="U128" s="11"/>
    </row>
    <row r="129" spans="1:21" x14ac:dyDescent="0.25">
      <c r="A129" s="19" t="s">
        <v>146</v>
      </c>
      <c r="B129" s="19" t="s">
        <v>108</v>
      </c>
      <c r="C129" s="12" t="s">
        <v>177</v>
      </c>
      <c r="D129" s="11" t="s">
        <v>712</v>
      </c>
      <c r="E129" s="11" t="s">
        <v>971</v>
      </c>
      <c r="F129" s="11" t="s">
        <v>972</v>
      </c>
      <c r="G129" s="12" t="s">
        <v>1271</v>
      </c>
      <c r="H129" s="11" t="s">
        <v>1411</v>
      </c>
      <c r="I129" s="22" t="s">
        <v>1139</v>
      </c>
      <c r="J129" s="11" t="s">
        <v>456</v>
      </c>
      <c r="K129" s="22" t="s">
        <v>1342</v>
      </c>
      <c r="L129" s="22" t="s">
        <v>2029</v>
      </c>
      <c r="M129" s="11" t="s">
        <v>274</v>
      </c>
      <c r="N129" s="11" t="s">
        <v>732</v>
      </c>
      <c r="O129" s="11" t="s">
        <v>295</v>
      </c>
      <c r="P129" s="11" t="s">
        <v>295</v>
      </c>
      <c r="Q129" s="11" t="s">
        <v>383</v>
      </c>
      <c r="R129" s="11" t="s">
        <v>1616</v>
      </c>
      <c r="S129" s="11" t="s">
        <v>1191</v>
      </c>
      <c r="T129" s="11"/>
      <c r="U129" s="11"/>
    </row>
    <row r="130" spans="1:21" ht="30" x14ac:dyDescent="0.25">
      <c r="A130" s="19" t="s">
        <v>146</v>
      </c>
      <c r="B130" s="19" t="s">
        <v>113</v>
      </c>
      <c r="C130" s="12" t="s">
        <v>124</v>
      </c>
      <c r="D130" s="11" t="s">
        <v>713</v>
      </c>
      <c r="E130" s="14" t="s">
        <v>973</v>
      </c>
      <c r="F130" s="14" t="s">
        <v>973</v>
      </c>
      <c r="G130" s="12" t="s">
        <v>1272</v>
      </c>
      <c r="H130" s="11" t="s">
        <v>1412</v>
      </c>
      <c r="I130" s="22" t="s">
        <v>1140</v>
      </c>
      <c r="J130" s="11" t="s">
        <v>457</v>
      </c>
      <c r="K130" s="22" t="s">
        <v>1343</v>
      </c>
      <c r="L130" s="22" t="s">
        <v>2030</v>
      </c>
      <c r="M130" s="11" t="s">
        <v>275</v>
      </c>
      <c r="N130" s="11" t="s">
        <v>275</v>
      </c>
      <c r="O130" s="11" t="s">
        <v>296</v>
      </c>
      <c r="P130" s="11" t="s">
        <v>313</v>
      </c>
      <c r="Q130" s="14" t="s">
        <v>384</v>
      </c>
      <c r="R130" s="11" t="s">
        <v>1617</v>
      </c>
      <c r="S130" s="11" t="s">
        <v>1192</v>
      </c>
      <c r="T130" s="11"/>
      <c r="U130" s="11"/>
    </row>
    <row r="131" spans="1:21" x14ac:dyDescent="0.25">
      <c r="A131" s="19" t="s">
        <v>146</v>
      </c>
      <c r="B131" s="19" t="s">
        <v>118</v>
      </c>
      <c r="C131" s="12" t="s">
        <v>125</v>
      </c>
      <c r="D131" s="11" t="s">
        <v>404</v>
      </c>
      <c r="E131" s="11" t="s">
        <v>974</v>
      </c>
      <c r="F131" s="11" t="s">
        <v>975</v>
      </c>
      <c r="G131" s="12" t="s">
        <v>1273</v>
      </c>
      <c r="H131" s="11" t="s">
        <v>1413</v>
      </c>
      <c r="I131" s="22" t="s">
        <v>1141</v>
      </c>
      <c r="J131" s="11" t="s">
        <v>458</v>
      </c>
      <c r="K131" s="22" t="s">
        <v>1344</v>
      </c>
      <c r="L131" s="22" t="s">
        <v>2031</v>
      </c>
      <c r="M131" s="11" t="s">
        <v>276</v>
      </c>
      <c r="N131" s="11" t="s">
        <v>276</v>
      </c>
      <c r="O131" s="11" t="s">
        <v>297</v>
      </c>
      <c r="P131" s="11" t="s">
        <v>314</v>
      </c>
      <c r="Q131" s="11" t="s">
        <v>385</v>
      </c>
      <c r="R131" s="11" t="s">
        <v>1618</v>
      </c>
      <c r="S131" s="11" t="s">
        <v>1193</v>
      </c>
      <c r="T131" s="11"/>
      <c r="U131" s="11"/>
    </row>
    <row r="132" spans="1:21" ht="210" x14ac:dyDescent="0.25">
      <c r="A132" s="19" t="s">
        <v>146</v>
      </c>
      <c r="B132" s="19" t="s">
        <v>132</v>
      </c>
      <c r="C132" s="13" t="s">
        <v>229</v>
      </c>
      <c r="D132" s="11" t="s">
        <v>809</v>
      </c>
      <c r="E132" s="11" t="s">
        <v>976</v>
      </c>
      <c r="F132" s="11" t="s">
        <v>977</v>
      </c>
      <c r="G132" s="13" t="s">
        <v>1274</v>
      </c>
      <c r="H132" s="14" t="s">
        <v>1414</v>
      </c>
      <c r="I132" s="22" t="s">
        <v>1922</v>
      </c>
      <c r="J132" s="14" t="s">
        <v>459</v>
      </c>
      <c r="K132" s="22" t="s">
        <v>1345</v>
      </c>
      <c r="L132" s="22" t="s">
        <v>2032</v>
      </c>
      <c r="M132" s="11" t="s">
        <v>1792</v>
      </c>
      <c r="N132" s="14" t="s">
        <v>829</v>
      </c>
      <c r="O132" s="11" t="s">
        <v>1069</v>
      </c>
      <c r="P132" s="11" t="s">
        <v>1648</v>
      </c>
      <c r="Q132" s="11" t="s">
        <v>1592</v>
      </c>
      <c r="R132" s="11" t="s">
        <v>1736</v>
      </c>
      <c r="S132" s="11" t="s">
        <v>1209</v>
      </c>
      <c r="T132" s="11"/>
      <c r="U132" s="11"/>
    </row>
    <row r="133" spans="1:21" ht="30" x14ac:dyDescent="0.25">
      <c r="A133" s="19" t="s">
        <v>146</v>
      </c>
      <c r="B133" s="19" t="s">
        <v>126</v>
      </c>
      <c r="C133" s="12" t="s">
        <v>131</v>
      </c>
      <c r="D133" s="11" t="s">
        <v>714</v>
      </c>
      <c r="E133" s="11" t="s">
        <v>978</v>
      </c>
      <c r="F133" s="11" t="s">
        <v>979</v>
      </c>
      <c r="G133" s="12" t="s">
        <v>1275</v>
      </c>
      <c r="H133" s="11" t="s">
        <v>1415</v>
      </c>
      <c r="I133" s="22" t="s">
        <v>1923</v>
      </c>
      <c r="J133" s="11" t="s">
        <v>460</v>
      </c>
      <c r="K133" s="22" t="s">
        <v>1346</v>
      </c>
      <c r="L133" s="22" t="s">
        <v>2033</v>
      </c>
      <c r="M133" s="11" t="s">
        <v>421</v>
      </c>
      <c r="N133" s="11" t="s">
        <v>733</v>
      </c>
      <c r="O133" s="11" t="s">
        <v>1070</v>
      </c>
      <c r="P133" s="11" t="s">
        <v>315</v>
      </c>
      <c r="Q133" s="11" t="s">
        <v>386</v>
      </c>
      <c r="R133" s="11" t="s">
        <v>1619</v>
      </c>
      <c r="S133" s="11" t="s">
        <v>1194</v>
      </c>
      <c r="T133" s="11"/>
      <c r="U133" s="11"/>
    </row>
    <row r="134" spans="1:21" ht="30" x14ac:dyDescent="0.25">
      <c r="A134" s="19" t="s">
        <v>146</v>
      </c>
      <c r="B134" s="19" t="s">
        <v>636</v>
      </c>
      <c r="C134" s="12" t="s">
        <v>1819</v>
      </c>
      <c r="D134" s="11" t="s">
        <v>810</v>
      </c>
      <c r="E134" s="11" t="s">
        <v>980</v>
      </c>
      <c r="F134" s="11" t="s">
        <v>981</v>
      </c>
      <c r="G134" s="12" t="s">
        <v>1276</v>
      </c>
      <c r="H134" s="11" t="s">
        <v>1416</v>
      </c>
      <c r="I134" s="22" t="s">
        <v>1142</v>
      </c>
      <c r="J134" s="11" t="s">
        <v>1549</v>
      </c>
      <c r="K134" s="22" t="s">
        <v>1347</v>
      </c>
      <c r="L134" s="22" t="s">
        <v>2034</v>
      </c>
      <c r="M134" s="11" t="s">
        <v>660</v>
      </c>
      <c r="N134" s="11" t="s">
        <v>660</v>
      </c>
      <c r="O134" s="11" t="s">
        <v>664</v>
      </c>
      <c r="P134" s="11" t="s">
        <v>664</v>
      </c>
      <c r="Q134" s="11" t="s">
        <v>669</v>
      </c>
      <c r="R134" s="11" t="s">
        <v>781</v>
      </c>
      <c r="S134" s="11" t="s">
        <v>1211</v>
      </c>
      <c r="T134" s="11"/>
      <c r="U134" s="11"/>
    </row>
    <row r="135" spans="1:21" x14ac:dyDescent="0.25">
      <c r="A135" s="19" t="s">
        <v>146</v>
      </c>
      <c r="B135" s="19" t="s">
        <v>638</v>
      </c>
      <c r="C135" s="12" t="s">
        <v>637</v>
      </c>
      <c r="D135" s="11" t="s">
        <v>645</v>
      </c>
      <c r="E135" s="11" t="s">
        <v>1520</v>
      </c>
      <c r="F135" s="11" t="s">
        <v>982</v>
      </c>
      <c r="G135" s="12" t="s">
        <v>649</v>
      </c>
      <c r="H135" s="11" t="s">
        <v>653</v>
      </c>
      <c r="I135" s="22" t="s">
        <v>655</v>
      </c>
      <c r="J135" s="11" t="s">
        <v>657</v>
      </c>
      <c r="K135" s="22" t="s">
        <v>1348</v>
      </c>
      <c r="L135" s="22" t="s">
        <v>2035</v>
      </c>
      <c r="M135" s="11" t="s">
        <v>734</v>
      </c>
      <c r="N135" s="11" t="s">
        <v>734</v>
      </c>
      <c r="O135" s="11" t="s">
        <v>665</v>
      </c>
      <c r="P135" s="11" t="s">
        <v>665</v>
      </c>
      <c r="Q135" s="11" t="s">
        <v>679</v>
      </c>
      <c r="R135" s="11" t="s">
        <v>672</v>
      </c>
      <c r="S135" s="11" t="s">
        <v>677</v>
      </c>
      <c r="T135" s="11"/>
      <c r="U135" s="11"/>
    </row>
    <row r="136" spans="1:21" x14ac:dyDescent="0.25">
      <c r="A136" s="19" t="s">
        <v>146</v>
      </c>
      <c r="B136" s="19" t="s">
        <v>639</v>
      </c>
      <c r="C136" s="12" t="s">
        <v>642</v>
      </c>
      <c r="D136" s="11" t="s">
        <v>646</v>
      </c>
      <c r="E136" s="11" t="s">
        <v>983</v>
      </c>
      <c r="F136" s="11" t="s">
        <v>984</v>
      </c>
      <c r="G136" s="12" t="s">
        <v>650</v>
      </c>
      <c r="H136" s="11" t="s">
        <v>1417</v>
      </c>
      <c r="I136" s="22" t="s">
        <v>1143</v>
      </c>
      <c r="J136" s="11" t="s">
        <v>658</v>
      </c>
      <c r="K136" s="22" t="s">
        <v>1349</v>
      </c>
      <c r="L136" s="22" t="s">
        <v>678</v>
      </c>
      <c r="M136" s="11" t="s">
        <v>661</v>
      </c>
      <c r="N136" s="11" t="s">
        <v>661</v>
      </c>
      <c r="O136" s="11" t="s">
        <v>1071</v>
      </c>
      <c r="P136" s="11" t="s">
        <v>666</v>
      </c>
      <c r="Q136" s="11" t="s">
        <v>670</v>
      </c>
      <c r="R136" s="11" t="s">
        <v>782</v>
      </c>
      <c r="S136" s="11" t="s">
        <v>676</v>
      </c>
      <c r="T136" s="11"/>
      <c r="U136" s="11"/>
    </row>
    <row r="137" spans="1:21" x14ac:dyDescent="0.25">
      <c r="A137" s="19" t="s">
        <v>146</v>
      </c>
      <c r="B137" s="19" t="s">
        <v>640</v>
      </c>
      <c r="C137" s="12" t="s">
        <v>643</v>
      </c>
      <c r="D137" s="11" t="s">
        <v>647</v>
      </c>
      <c r="E137" s="11" t="s">
        <v>985</v>
      </c>
      <c r="F137" s="11" t="s">
        <v>986</v>
      </c>
      <c r="G137" s="12" t="s">
        <v>651</v>
      </c>
      <c r="H137" s="11" t="s">
        <v>1418</v>
      </c>
      <c r="I137" s="22" t="s">
        <v>1144</v>
      </c>
      <c r="J137" s="11" t="s">
        <v>1490</v>
      </c>
      <c r="K137" s="22" t="s">
        <v>1350</v>
      </c>
      <c r="L137" s="22" t="s">
        <v>2036</v>
      </c>
      <c r="M137" s="11" t="s">
        <v>662</v>
      </c>
      <c r="N137" s="11" t="s">
        <v>662</v>
      </c>
      <c r="O137" s="11" t="s">
        <v>662</v>
      </c>
      <c r="P137" s="11" t="s">
        <v>662</v>
      </c>
      <c r="Q137" s="11" t="s">
        <v>671</v>
      </c>
      <c r="R137" s="11" t="s">
        <v>783</v>
      </c>
      <c r="S137" s="11" t="s">
        <v>675</v>
      </c>
      <c r="T137" s="11"/>
      <c r="U137" s="11"/>
    </row>
    <row r="138" spans="1:21" x14ac:dyDescent="0.25">
      <c r="A138" s="19" t="s">
        <v>146</v>
      </c>
      <c r="B138" s="19" t="s">
        <v>641</v>
      </c>
      <c r="C138" s="12" t="s">
        <v>644</v>
      </c>
      <c r="D138" s="11" t="s">
        <v>648</v>
      </c>
      <c r="E138" s="11" t="s">
        <v>987</v>
      </c>
      <c r="F138" s="11" t="s">
        <v>988</v>
      </c>
      <c r="G138" s="12" t="s">
        <v>652</v>
      </c>
      <c r="H138" s="11" t="s">
        <v>654</v>
      </c>
      <c r="I138" s="22" t="s">
        <v>656</v>
      </c>
      <c r="J138" s="11" t="s">
        <v>659</v>
      </c>
      <c r="K138" s="22" t="s">
        <v>1351</v>
      </c>
      <c r="L138" s="22" t="s">
        <v>2037</v>
      </c>
      <c r="M138" s="11" t="s">
        <v>663</v>
      </c>
      <c r="N138" s="11" t="s">
        <v>663</v>
      </c>
      <c r="O138" s="11" t="s">
        <v>667</v>
      </c>
      <c r="P138" s="11" t="s">
        <v>668</v>
      </c>
      <c r="Q138" s="11" t="s">
        <v>1593</v>
      </c>
      <c r="R138" s="11" t="s">
        <v>673</v>
      </c>
      <c r="S138" s="11" t="s">
        <v>674</v>
      </c>
      <c r="T138" s="11"/>
      <c r="U138" s="11"/>
    </row>
    <row r="139" spans="1:21" x14ac:dyDescent="0.25">
      <c r="A139" s="19" t="s">
        <v>146</v>
      </c>
      <c r="B139" s="19" t="s">
        <v>888</v>
      </c>
      <c r="C139" s="12" t="s">
        <v>884</v>
      </c>
      <c r="D139" s="12" t="s">
        <v>886</v>
      </c>
      <c r="E139" s="12" t="s">
        <v>993</v>
      </c>
      <c r="F139" s="12" t="s">
        <v>992</v>
      </c>
      <c r="G139" s="12" t="s">
        <v>1277</v>
      </c>
      <c r="H139" s="12" t="s">
        <v>1150</v>
      </c>
      <c r="I139" s="12" t="s">
        <v>1149</v>
      </c>
      <c r="J139" s="12" t="s">
        <v>1151</v>
      </c>
      <c r="K139" s="12" t="s">
        <v>1352</v>
      </c>
      <c r="L139" s="12" t="s">
        <v>2046</v>
      </c>
      <c r="M139" s="12" t="s">
        <v>885</v>
      </c>
      <c r="N139" s="12" t="s">
        <v>885</v>
      </c>
      <c r="O139" s="12" t="s">
        <v>1015</v>
      </c>
      <c r="P139" s="12" t="s">
        <v>1015</v>
      </c>
      <c r="Q139" s="12" t="s">
        <v>1152</v>
      </c>
      <c r="R139" s="12" t="s">
        <v>887</v>
      </c>
      <c r="S139" s="12" t="s">
        <v>1153</v>
      </c>
      <c r="T139" s="11"/>
      <c r="U139" s="11"/>
    </row>
    <row r="140" spans="1:21" x14ac:dyDescent="0.25">
      <c r="A140" s="19" t="s">
        <v>146</v>
      </c>
      <c r="B140" s="19" t="s">
        <v>680</v>
      </c>
      <c r="C140" s="12" t="s">
        <v>681</v>
      </c>
      <c r="D140" s="11" t="s">
        <v>715</v>
      </c>
      <c r="E140" s="12" t="s">
        <v>582</v>
      </c>
      <c r="F140" s="12" t="s">
        <v>989</v>
      </c>
      <c r="G140" s="12" t="s">
        <v>682</v>
      </c>
      <c r="H140" s="12" t="s">
        <v>683</v>
      </c>
      <c r="I140" s="12" t="s">
        <v>684</v>
      </c>
      <c r="J140" s="12" t="s">
        <v>685</v>
      </c>
      <c r="K140" s="12" t="s">
        <v>1353</v>
      </c>
      <c r="L140" s="12" t="s">
        <v>2038</v>
      </c>
      <c r="M140" s="12" t="s">
        <v>686</v>
      </c>
      <c r="N140" s="11" t="s">
        <v>686</v>
      </c>
      <c r="O140" s="12" t="s">
        <v>687</v>
      </c>
      <c r="P140" s="12" t="s">
        <v>687</v>
      </c>
      <c r="Q140" s="12" t="s">
        <v>688</v>
      </c>
      <c r="R140" s="12" t="s">
        <v>784</v>
      </c>
      <c r="S140" s="12" t="s">
        <v>689</v>
      </c>
      <c r="T140" s="11"/>
      <c r="U140" s="11"/>
    </row>
    <row r="141" spans="1:21" x14ac:dyDescent="0.25">
      <c r="A141" s="19" t="s">
        <v>146</v>
      </c>
      <c r="B141" s="19" t="s">
        <v>253</v>
      </c>
      <c r="C141" s="12" t="s">
        <v>437</v>
      </c>
      <c r="D141" s="11" t="s">
        <v>581</v>
      </c>
      <c r="E141" s="11" t="s">
        <v>582</v>
      </c>
      <c r="F141" s="11" t="s">
        <v>989</v>
      </c>
      <c r="G141" s="12" t="s">
        <v>1278</v>
      </c>
      <c r="H141" s="11" t="s">
        <v>334</v>
      </c>
      <c r="I141" s="23" t="s">
        <v>583</v>
      </c>
      <c r="J141" s="11" t="s">
        <v>584</v>
      </c>
      <c r="K141" s="23" t="s">
        <v>1354</v>
      </c>
      <c r="L141" s="12" t="s">
        <v>607</v>
      </c>
      <c r="M141" s="11" t="s">
        <v>509</v>
      </c>
      <c r="N141" s="11" t="s">
        <v>509</v>
      </c>
      <c r="O141" s="11" t="s">
        <v>589</v>
      </c>
      <c r="P141" s="11" t="s">
        <v>589</v>
      </c>
      <c r="Q141" s="11" t="s">
        <v>595</v>
      </c>
      <c r="R141" s="11" t="s">
        <v>785</v>
      </c>
      <c r="S141" s="11" t="s">
        <v>600</v>
      </c>
      <c r="T141" s="11"/>
      <c r="U141" s="11"/>
    </row>
    <row r="142" spans="1:21" ht="45" x14ac:dyDescent="0.25">
      <c r="A142" s="19" t="s">
        <v>146</v>
      </c>
      <c r="B142" s="19" t="s">
        <v>233</v>
      </c>
      <c r="C142" s="12" t="s">
        <v>238</v>
      </c>
      <c r="D142" s="11" t="s">
        <v>811</v>
      </c>
      <c r="E142" s="11" t="s">
        <v>990</v>
      </c>
      <c r="F142" s="11" t="s">
        <v>991</v>
      </c>
      <c r="G142" s="12" t="s">
        <v>486</v>
      </c>
      <c r="H142" s="11" t="s">
        <v>1419</v>
      </c>
      <c r="I142" s="22" t="s">
        <v>1145</v>
      </c>
      <c r="J142" s="11" t="s">
        <v>461</v>
      </c>
      <c r="K142" s="22" t="s">
        <v>1740</v>
      </c>
      <c r="L142" s="22" t="s">
        <v>2039</v>
      </c>
      <c r="M142" s="11" t="s">
        <v>335</v>
      </c>
      <c r="N142" s="11" t="s">
        <v>735</v>
      </c>
      <c r="O142" s="11" t="s">
        <v>336</v>
      </c>
      <c r="P142" s="11" t="s">
        <v>337</v>
      </c>
      <c r="Q142" s="11" t="s">
        <v>387</v>
      </c>
      <c r="R142" s="11" t="s">
        <v>786</v>
      </c>
      <c r="S142" s="11" t="s">
        <v>1649</v>
      </c>
      <c r="T142" s="11"/>
      <c r="U142" s="11"/>
    </row>
    <row r="143" spans="1:21" ht="409.5" x14ac:dyDescent="0.25">
      <c r="A143" s="19" t="s">
        <v>146</v>
      </c>
      <c r="B143" s="21" t="str">
        <f t="shared" ref="B143:B167" si="0">B8&amp;" - "&amp;"Summary"</f>
        <v>Maiduguri - Summary</v>
      </c>
      <c r="C143" s="12" t="s">
        <v>1660</v>
      </c>
      <c r="D143" s="11"/>
      <c r="E143" s="11"/>
      <c r="F143" s="11"/>
      <c r="G143" s="12"/>
      <c r="H143" s="11"/>
      <c r="I143" s="22"/>
      <c r="J143" s="11"/>
      <c r="K143" s="22" t="s">
        <v>1355</v>
      </c>
      <c r="L143" s="22"/>
      <c r="M143" s="11"/>
      <c r="N143" s="11"/>
      <c r="O143" s="11"/>
      <c r="P143" s="11" t="s">
        <v>1006</v>
      </c>
      <c r="Q143" s="11"/>
      <c r="R143" s="11"/>
      <c r="S143" s="11"/>
      <c r="T143" s="11"/>
      <c r="U143" s="11"/>
    </row>
    <row r="144" spans="1:21" ht="409.5" customHeight="1" x14ac:dyDescent="0.25">
      <c r="A144" s="19" t="s">
        <v>146</v>
      </c>
      <c r="B144" s="21" t="str">
        <f t="shared" si="0"/>
        <v>Mexico City - Summary</v>
      </c>
      <c r="C144" s="12" t="s">
        <v>1880</v>
      </c>
      <c r="D144" s="11"/>
      <c r="E144" s="11"/>
      <c r="F144" s="11"/>
      <c r="G144" s="12"/>
      <c r="H144" s="11"/>
      <c r="I144" s="22"/>
      <c r="J144" s="11"/>
      <c r="K144" s="22"/>
      <c r="L144" s="22"/>
      <c r="M144" s="11" t="s">
        <v>1881</v>
      </c>
      <c r="N144" s="11"/>
      <c r="O144" s="11"/>
      <c r="P144" s="11" t="s">
        <v>1006</v>
      </c>
      <c r="Q144" s="11"/>
      <c r="R144" s="11"/>
      <c r="S144" s="11"/>
      <c r="T144" s="11"/>
      <c r="U144" s="11"/>
    </row>
    <row r="145" spans="1:21" ht="409.5" customHeight="1" x14ac:dyDescent="0.25">
      <c r="A145" s="19" t="s">
        <v>146</v>
      </c>
      <c r="B145" s="21" t="str">
        <f t="shared" si="0"/>
        <v>Baltimore - Summary</v>
      </c>
      <c r="C145" s="12" t="s">
        <v>1661</v>
      </c>
      <c r="D145" s="11"/>
      <c r="E145" s="11"/>
      <c r="F145" s="11"/>
      <c r="G145" s="12"/>
      <c r="H145" s="11"/>
      <c r="I145" s="22"/>
      <c r="J145" s="11"/>
      <c r="K145" s="22"/>
      <c r="L145" s="22"/>
      <c r="M145" s="11"/>
      <c r="N145" s="11"/>
      <c r="O145" s="11"/>
      <c r="P145" s="11" t="s">
        <v>1006</v>
      </c>
      <c r="Q145" s="11"/>
      <c r="R145" s="11"/>
      <c r="S145" s="11"/>
      <c r="T145" s="11"/>
      <c r="U145" s="11"/>
    </row>
    <row r="146" spans="1:21" ht="409.5" customHeight="1" x14ac:dyDescent="0.25">
      <c r="A146" s="19" t="s">
        <v>146</v>
      </c>
      <c r="B146" s="21" t="str">
        <f t="shared" si="0"/>
        <v>Phoenix - Summary</v>
      </c>
      <c r="C146" s="12" t="s">
        <v>1883</v>
      </c>
      <c r="D146" s="11"/>
      <c r="E146" s="11"/>
      <c r="F146" s="11"/>
      <c r="G146" s="12"/>
      <c r="H146" s="11"/>
      <c r="I146" s="22"/>
      <c r="J146" s="11"/>
      <c r="K146" s="22"/>
      <c r="L146" s="22"/>
      <c r="M146" s="11"/>
      <c r="N146" s="11"/>
      <c r="O146" s="11"/>
      <c r="P146" s="11" t="s">
        <v>1006</v>
      </c>
      <c r="Q146" s="11"/>
      <c r="R146" s="11"/>
      <c r="S146" s="11"/>
      <c r="T146" s="11"/>
      <c r="U146" s="11"/>
    </row>
    <row r="147" spans="1:21" ht="409.5" customHeight="1" x14ac:dyDescent="0.25">
      <c r="A147" s="19" t="s">
        <v>146</v>
      </c>
      <c r="B147" s="21" t="str">
        <f t="shared" si="0"/>
        <v>Seattle - Summary</v>
      </c>
      <c r="C147" s="12" t="s">
        <v>1885</v>
      </c>
      <c r="D147" s="11"/>
      <c r="E147" s="11"/>
      <c r="F147" s="11"/>
      <c r="G147" s="12"/>
      <c r="H147" s="11"/>
      <c r="I147" s="22"/>
      <c r="J147" s="11"/>
      <c r="K147" s="22"/>
      <c r="L147" s="22"/>
      <c r="M147" s="11"/>
      <c r="N147" s="11"/>
      <c r="O147" s="11"/>
      <c r="P147" s="11" t="s">
        <v>1006</v>
      </c>
      <c r="Q147" s="11"/>
      <c r="R147" s="11"/>
      <c r="S147" s="11"/>
      <c r="T147" s="11"/>
      <c r="U147" s="11"/>
    </row>
    <row r="148" spans="1:21" ht="409.5" customHeight="1" x14ac:dyDescent="0.25">
      <c r="A148" s="19" t="s">
        <v>146</v>
      </c>
      <c r="B148" s="21" t="str">
        <f t="shared" si="0"/>
        <v>Sao Paulo - Summary</v>
      </c>
      <c r="C148" s="12" t="s">
        <v>1884</v>
      </c>
      <c r="D148" s="11"/>
      <c r="E148" s="11"/>
      <c r="F148" s="11"/>
      <c r="G148" s="12"/>
      <c r="H148" s="11"/>
      <c r="I148" s="22"/>
      <c r="J148" s="11"/>
      <c r="K148" s="22"/>
      <c r="L148" s="22"/>
      <c r="M148" s="11"/>
      <c r="N148" s="11"/>
      <c r="O148" s="11" t="s">
        <v>1072</v>
      </c>
      <c r="P148" s="11" t="s">
        <v>1006</v>
      </c>
      <c r="Q148" s="11"/>
      <c r="R148" s="11"/>
      <c r="S148" s="11"/>
      <c r="T148" s="11"/>
      <c r="U148" s="11"/>
    </row>
    <row r="149" spans="1:21" ht="409.5" customHeight="1" x14ac:dyDescent="0.25">
      <c r="A149" s="19" t="s">
        <v>146</v>
      </c>
      <c r="B149" s="21" t="str">
        <f t="shared" si="0"/>
        <v>Hong Kong - Summary</v>
      </c>
      <c r="C149" s="12" t="s">
        <v>1878</v>
      </c>
      <c r="D149" s="11"/>
      <c r="E149" s="11" t="s">
        <v>1702</v>
      </c>
      <c r="F149" s="11" t="s">
        <v>1704</v>
      </c>
      <c r="G149" s="12"/>
      <c r="H149" s="11"/>
      <c r="I149" s="22"/>
      <c r="J149" s="11"/>
      <c r="K149" s="22"/>
      <c r="L149" s="22"/>
      <c r="M149" s="11"/>
      <c r="N149" s="11"/>
      <c r="O149" s="11"/>
      <c r="P149" s="11" t="s">
        <v>1006</v>
      </c>
      <c r="Q149" s="11"/>
      <c r="R149" s="11"/>
      <c r="S149" s="11"/>
      <c r="T149" s="11"/>
      <c r="U149" s="11"/>
    </row>
    <row r="150" spans="1:21" ht="409.5" customHeight="1" x14ac:dyDescent="0.25">
      <c r="A150" s="19" t="s">
        <v>146</v>
      </c>
      <c r="B150" s="21" t="str">
        <f t="shared" si="0"/>
        <v>Chennai - Summary</v>
      </c>
      <c r="C150" s="12" t="s">
        <v>1650</v>
      </c>
      <c r="D150" s="11"/>
      <c r="E150" s="11"/>
      <c r="F150" s="11"/>
      <c r="G150" s="12"/>
      <c r="H150" s="11"/>
      <c r="I150" s="22"/>
      <c r="J150" s="11"/>
      <c r="K150" s="22"/>
      <c r="L150" s="22"/>
      <c r="M150" s="11"/>
      <c r="N150" s="11"/>
      <c r="O150" s="11"/>
      <c r="P150" s="11" t="s">
        <v>1006</v>
      </c>
      <c r="Q150" s="11" t="s">
        <v>1651</v>
      </c>
      <c r="R150" s="11"/>
      <c r="S150" s="11"/>
      <c r="T150" s="11"/>
      <c r="U150" s="11"/>
    </row>
    <row r="151" spans="1:21" ht="409.5" customHeight="1" x14ac:dyDescent="0.25">
      <c r="A151" s="19" t="s">
        <v>146</v>
      </c>
      <c r="B151" s="21" t="str">
        <f t="shared" si="0"/>
        <v>Bangkok - Summary</v>
      </c>
      <c r="C151" s="12" t="s">
        <v>1662</v>
      </c>
      <c r="D151" s="11"/>
      <c r="E151" s="11"/>
      <c r="F151" s="11"/>
      <c r="G151" s="12"/>
      <c r="H151" s="11"/>
      <c r="I151" s="22"/>
      <c r="J151" s="11"/>
      <c r="K151" s="22"/>
      <c r="L151" s="22"/>
      <c r="M151" s="11"/>
      <c r="N151" s="11"/>
      <c r="O151" s="11"/>
      <c r="P151" s="11" t="s">
        <v>1006</v>
      </c>
      <c r="Q151" s="11"/>
      <c r="R151" s="11" t="s">
        <v>1737</v>
      </c>
      <c r="S151" s="11"/>
      <c r="T151" s="11"/>
      <c r="U151" s="11"/>
    </row>
    <row r="152" spans="1:21" ht="409.5" customHeight="1" x14ac:dyDescent="0.25">
      <c r="A152" s="19" t="s">
        <v>146</v>
      </c>
      <c r="B152" s="21" t="str">
        <f t="shared" si="0"/>
        <v>Hanoi - Summary</v>
      </c>
      <c r="C152" s="12" t="s">
        <v>1652</v>
      </c>
      <c r="D152" s="11"/>
      <c r="E152" s="11"/>
      <c r="F152" s="11"/>
      <c r="G152" s="12"/>
      <c r="H152" s="11"/>
      <c r="I152" s="22"/>
      <c r="J152" s="11"/>
      <c r="K152" s="22"/>
      <c r="L152" s="22"/>
      <c r="M152" s="11"/>
      <c r="N152" s="11"/>
      <c r="O152" s="11"/>
      <c r="P152" s="11" t="s">
        <v>1006</v>
      </c>
      <c r="Q152" s="11"/>
      <c r="R152" s="11"/>
      <c r="S152" s="11" t="s">
        <v>1653</v>
      </c>
      <c r="T152" s="11"/>
      <c r="U152" s="11"/>
    </row>
    <row r="153" spans="1:21" ht="409.5" customHeight="1" x14ac:dyDescent="0.25">
      <c r="A153" s="19" t="s">
        <v>146</v>
      </c>
      <c r="B153" s="21" t="str">
        <f t="shared" si="0"/>
        <v>Graz - Summary</v>
      </c>
      <c r="C153" s="12" t="s">
        <v>1877</v>
      </c>
      <c r="D153" s="11"/>
      <c r="E153" s="11"/>
      <c r="F153" s="11"/>
      <c r="G153" s="12"/>
      <c r="H153" s="11"/>
      <c r="I153" s="22"/>
      <c r="J153" s="11" t="s">
        <v>1855</v>
      </c>
      <c r="K153" s="22"/>
      <c r="L153" s="22"/>
      <c r="M153" s="11"/>
      <c r="N153" s="11"/>
      <c r="O153" s="11"/>
      <c r="P153" s="11" t="s">
        <v>1006</v>
      </c>
      <c r="Q153" s="11"/>
      <c r="R153" s="11"/>
      <c r="S153" s="11"/>
      <c r="T153" s="11"/>
      <c r="U153" s="11"/>
    </row>
    <row r="154" spans="1:21" ht="409.5" customHeight="1" x14ac:dyDescent="0.25">
      <c r="A154" s="19" t="s">
        <v>146</v>
      </c>
      <c r="B154" s="21" t="str">
        <f t="shared" si="0"/>
        <v>Ghent - Summary</v>
      </c>
      <c r="C154" s="12" t="s">
        <v>1876</v>
      </c>
      <c r="D154" s="11"/>
      <c r="E154" s="11"/>
      <c r="F154" s="11"/>
      <c r="G154" s="12"/>
      <c r="H154" s="11"/>
      <c r="I154" s="22" t="s">
        <v>1953</v>
      </c>
      <c r="J154" s="11"/>
      <c r="K154" s="22"/>
      <c r="L154" s="22"/>
      <c r="M154" s="11"/>
      <c r="N154" s="11"/>
      <c r="O154" s="11"/>
      <c r="P154" s="11" t="s">
        <v>1006</v>
      </c>
      <c r="Q154" s="11"/>
      <c r="R154" s="11"/>
      <c r="S154" s="11"/>
      <c r="T154" s="11"/>
      <c r="U154" s="11"/>
    </row>
    <row r="155" spans="1:21" ht="409.5" customHeight="1" x14ac:dyDescent="0.25">
      <c r="A155" s="19" t="s">
        <v>146</v>
      </c>
      <c r="B155" s="21" t="str">
        <f t="shared" si="0"/>
        <v>Bern - Summary</v>
      </c>
      <c r="C155" s="12" t="s">
        <v>1654</v>
      </c>
      <c r="D155" s="11"/>
      <c r="E155" s="11"/>
      <c r="F155" s="11"/>
      <c r="G155" s="12"/>
      <c r="H155" s="11"/>
      <c r="I155" s="22"/>
      <c r="J155" s="11" t="s">
        <v>1857</v>
      </c>
      <c r="K155" s="22"/>
      <c r="L155" s="22"/>
      <c r="M155" s="11"/>
      <c r="N155" s="11"/>
      <c r="O155" s="11"/>
      <c r="P155" s="11" t="s">
        <v>1006</v>
      </c>
      <c r="Q155" s="11"/>
      <c r="R155" s="11"/>
      <c r="S155" s="11"/>
      <c r="T155" s="11"/>
      <c r="U155" s="11"/>
    </row>
    <row r="156" spans="1:21" ht="409.5" customHeight="1" x14ac:dyDescent="0.25">
      <c r="A156" s="19" t="s">
        <v>146</v>
      </c>
      <c r="B156" s="21" t="str">
        <f t="shared" si="0"/>
        <v>Olomouc - Summary</v>
      </c>
      <c r="C156" s="12" t="s">
        <v>1655</v>
      </c>
      <c r="D156" s="11"/>
      <c r="E156" s="11"/>
      <c r="F156" s="11"/>
      <c r="G156" s="12" t="s">
        <v>1279</v>
      </c>
      <c r="H156" s="11"/>
      <c r="I156" s="22"/>
      <c r="J156" s="11"/>
      <c r="K156" s="22"/>
      <c r="L156" s="22"/>
      <c r="M156" s="11"/>
      <c r="N156" s="11"/>
      <c r="O156" s="11"/>
      <c r="P156" s="11" t="s">
        <v>1006</v>
      </c>
      <c r="Q156" s="11"/>
      <c r="R156" s="11"/>
      <c r="S156" s="11"/>
      <c r="T156" s="11"/>
      <c r="U156" s="11"/>
    </row>
    <row r="157" spans="1:21" ht="409.5" customHeight="1" x14ac:dyDescent="0.25">
      <c r="A157" s="19" t="s">
        <v>146</v>
      </c>
      <c r="B157" s="21" t="str">
        <f t="shared" si="0"/>
        <v>Cologne - Summary</v>
      </c>
      <c r="C157" s="12" t="s">
        <v>1656</v>
      </c>
      <c r="D157" s="11"/>
      <c r="E157" s="11"/>
      <c r="F157" s="11"/>
      <c r="G157" s="12"/>
      <c r="H157" s="11"/>
      <c r="I157" s="22"/>
      <c r="J157" s="11" t="s">
        <v>1856</v>
      </c>
      <c r="K157" s="22"/>
      <c r="L157" s="22"/>
      <c r="M157" s="11"/>
      <c r="N157" s="11"/>
      <c r="O157" s="11"/>
      <c r="P157" s="11" t="s">
        <v>1006</v>
      </c>
      <c r="Q157" s="11"/>
      <c r="R157" s="11"/>
      <c r="S157" s="11"/>
      <c r="T157" s="11"/>
      <c r="U157" s="11"/>
    </row>
    <row r="158" spans="1:21" ht="409.5" customHeight="1" x14ac:dyDescent="0.25">
      <c r="A158" s="19" t="s">
        <v>146</v>
      </c>
      <c r="B158" s="21" t="str">
        <f t="shared" si="0"/>
        <v>Odense - Summary</v>
      </c>
      <c r="C158" s="12" t="s">
        <v>1882</v>
      </c>
      <c r="D158" s="11"/>
      <c r="E158" s="11"/>
      <c r="F158" s="11"/>
      <c r="G158" s="12"/>
      <c r="H158" s="11" t="s">
        <v>1420</v>
      </c>
      <c r="I158" s="22"/>
      <c r="J158" s="11"/>
      <c r="K158" s="22"/>
      <c r="L158" s="22"/>
      <c r="M158" s="11"/>
      <c r="N158" s="11"/>
      <c r="O158" s="11"/>
      <c r="P158" s="11" t="s">
        <v>1006</v>
      </c>
      <c r="Q158" s="11"/>
      <c r="R158" s="11"/>
      <c r="S158" s="11"/>
      <c r="T158" s="11"/>
      <c r="U158" s="11"/>
    </row>
    <row r="159" spans="1:21" ht="409.5" customHeight="1" x14ac:dyDescent="0.25">
      <c r="A159" s="19" t="s">
        <v>146</v>
      </c>
      <c r="B159" s="21" t="str">
        <f t="shared" si="0"/>
        <v>Barcelona - Summary</v>
      </c>
      <c r="C159" s="12" t="s">
        <v>1874</v>
      </c>
      <c r="D159" s="11" t="s">
        <v>1657</v>
      </c>
      <c r="E159" s="11"/>
      <c r="F159" s="11"/>
      <c r="G159" s="12"/>
      <c r="H159" s="11"/>
      <c r="I159" s="22"/>
      <c r="J159" s="11"/>
      <c r="K159" s="22"/>
      <c r="L159" s="22"/>
      <c r="M159" s="11"/>
      <c r="N159" s="11" t="s">
        <v>830</v>
      </c>
      <c r="O159" s="11"/>
      <c r="P159" s="11" t="s">
        <v>1006</v>
      </c>
      <c r="Q159" s="11"/>
      <c r="R159" s="11"/>
      <c r="S159" s="11"/>
      <c r="T159" s="11"/>
      <c r="U159" s="11"/>
    </row>
    <row r="160" spans="1:21" ht="409.5" customHeight="1" x14ac:dyDescent="0.25">
      <c r="A160" s="19" t="s">
        <v>146</v>
      </c>
      <c r="B160" s="21" t="str">
        <f t="shared" si="0"/>
        <v>Valencia - Summary</v>
      </c>
      <c r="C160" s="12" t="s">
        <v>1887</v>
      </c>
      <c r="D160" s="11" t="s">
        <v>1658</v>
      </c>
      <c r="E160" s="11"/>
      <c r="F160" s="11"/>
      <c r="G160" s="12"/>
      <c r="H160" s="11"/>
      <c r="I160" s="22"/>
      <c r="J160" s="11"/>
      <c r="K160" s="22"/>
      <c r="L160" s="22"/>
      <c r="M160" s="11"/>
      <c r="N160" s="11" t="s">
        <v>831</v>
      </c>
      <c r="O160" s="11"/>
      <c r="P160" s="11" t="s">
        <v>1006</v>
      </c>
      <c r="Q160" s="11"/>
      <c r="R160" s="11"/>
      <c r="S160" s="11"/>
      <c r="T160" s="11"/>
      <c r="U160" s="11"/>
    </row>
    <row r="161" spans="1:21" ht="409.5" customHeight="1" x14ac:dyDescent="0.25">
      <c r="A161" s="19" t="s">
        <v>146</v>
      </c>
      <c r="B161" s="21" t="str">
        <f t="shared" si="0"/>
        <v>Vic - Summary</v>
      </c>
      <c r="C161" s="12" t="s">
        <v>1888</v>
      </c>
      <c r="D161" s="11" t="s">
        <v>1659</v>
      </c>
      <c r="E161" s="11"/>
      <c r="F161" s="11"/>
      <c r="G161" s="12"/>
      <c r="H161" s="11"/>
      <c r="I161" s="22"/>
      <c r="J161" s="11"/>
      <c r="K161" s="22"/>
      <c r="L161" s="22"/>
      <c r="M161" s="11"/>
      <c r="N161" s="11" t="s">
        <v>736</v>
      </c>
      <c r="O161" s="11"/>
      <c r="P161" s="11" t="s">
        <v>1006</v>
      </c>
      <c r="Q161" s="11"/>
      <c r="R161" s="11"/>
      <c r="S161" s="11"/>
      <c r="T161" s="11"/>
      <c r="U161" s="11"/>
    </row>
    <row r="162" spans="1:21" ht="409.5" customHeight="1" x14ac:dyDescent="0.25">
      <c r="A162" s="19" t="s">
        <v>146</v>
      </c>
      <c r="B162" s="21" t="str">
        <f t="shared" si="0"/>
        <v>Belfast - Summary</v>
      </c>
      <c r="C162" s="12" t="s">
        <v>1875</v>
      </c>
      <c r="D162" s="11"/>
      <c r="E162" s="11"/>
      <c r="F162" s="11"/>
      <c r="G162" s="12"/>
      <c r="H162" s="11"/>
      <c r="I162" s="22"/>
      <c r="J162" s="11"/>
      <c r="K162" s="22"/>
      <c r="L162" s="22"/>
      <c r="M162" s="11"/>
      <c r="N162" s="11"/>
      <c r="O162" s="11"/>
      <c r="P162" s="11" t="s">
        <v>1006</v>
      </c>
      <c r="Q162" s="11"/>
      <c r="R162" s="11"/>
      <c r="S162" s="11"/>
      <c r="T162" s="11"/>
      <c r="U162" s="11"/>
    </row>
    <row r="163" spans="1:21" ht="409.5" customHeight="1" x14ac:dyDescent="0.25">
      <c r="A163" s="19" t="s">
        <v>146</v>
      </c>
      <c r="B163" s="21" t="str">
        <f t="shared" si="0"/>
        <v>Lisbon - Summary</v>
      </c>
      <c r="C163" s="12" t="s">
        <v>1663</v>
      </c>
      <c r="D163" s="11"/>
      <c r="E163" s="11"/>
      <c r="F163" s="11"/>
      <c r="G163" s="12"/>
      <c r="H163" s="11"/>
      <c r="I163" s="22"/>
      <c r="J163" s="11"/>
      <c r="K163" s="22"/>
      <c r="L163" s="22"/>
      <c r="M163" s="11"/>
      <c r="N163" s="11"/>
      <c r="O163" s="11"/>
      <c r="P163" s="11" t="s">
        <v>1664</v>
      </c>
      <c r="Q163" s="11"/>
      <c r="R163" s="11"/>
      <c r="S163" s="11"/>
      <c r="T163" s="11"/>
      <c r="U163" s="11"/>
    </row>
    <row r="164" spans="1:21" ht="409.5" customHeight="1" x14ac:dyDescent="0.25">
      <c r="A164" s="19" t="s">
        <v>146</v>
      </c>
      <c r="B164" s="21" t="str">
        <f t="shared" si="0"/>
        <v>Adelaide - Summary</v>
      </c>
      <c r="C164" s="12" t="s">
        <v>1873</v>
      </c>
      <c r="D164" s="11"/>
      <c r="E164" s="11"/>
      <c r="F164" s="11"/>
      <c r="G164" s="12"/>
      <c r="H164" s="11"/>
      <c r="I164" s="22"/>
      <c r="J164" s="11"/>
      <c r="K164" s="22"/>
      <c r="L164" s="22"/>
      <c r="M164" s="11"/>
      <c r="N164" s="11"/>
      <c r="O164" s="11"/>
      <c r="P164" s="11" t="s">
        <v>1006</v>
      </c>
      <c r="Q164" s="11"/>
      <c r="R164" s="11"/>
      <c r="S164" s="11"/>
      <c r="T164" s="11"/>
      <c r="U164" s="11"/>
    </row>
    <row r="165" spans="1:21" ht="409.5" customHeight="1" x14ac:dyDescent="0.25">
      <c r="A165" s="19" t="s">
        <v>146</v>
      </c>
      <c r="B165" s="21" t="str">
        <f t="shared" si="0"/>
        <v>Melbourne - Summary</v>
      </c>
      <c r="C165" s="12" t="s">
        <v>1879</v>
      </c>
      <c r="D165" s="11"/>
      <c r="E165" s="11"/>
      <c r="F165" s="11"/>
      <c r="G165" s="12"/>
      <c r="H165" s="11"/>
      <c r="I165" s="22"/>
      <c r="J165" s="11"/>
      <c r="K165" s="22"/>
      <c r="L165" s="22"/>
      <c r="M165" s="11"/>
      <c r="N165" s="11"/>
      <c r="O165" s="11"/>
      <c r="P165" s="11" t="s">
        <v>1006</v>
      </c>
      <c r="Q165" s="11"/>
      <c r="R165" s="11"/>
      <c r="S165" s="11"/>
      <c r="T165" s="11"/>
      <c r="U165" s="11"/>
    </row>
    <row r="166" spans="1:21" ht="409.5" customHeight="1" x14ac:dyDescent="0.25">
      <c r="A166" s="19" t="s">
        <v>146</v>
      </c>
      <c r="B166" s="21" t="str">
        <f t="shared" si="0"/>
        <v>Sydney - Summary</v>
      </c>
      <c r="C166" s="12" t="s">
        <v>1886</v>
      </c>
      <c r="D166" s="11"/>
      <c r="E166" s="11"/>
      <c r="F166" s="11"/>
      <c r="G166" s="12"/>
      <c r="H166" s="11"/>
      <c r="I166" s="22"/>
      <c r="J166" s="11"/>
      <c r="K166" s="22"/>
      <c r="L166" s="22"/>
      <c r="M166" s="11"/>
      <c r="N166" s="11"/>
      <c r="O166" s="11"/>
      <c r="P166" s="11" t="s">
        <v>1006</v>
      </c>
      <c r="Q166" s="11"/>
      <c r="R166" s="11"/>
      <c r="S166" s="11"/>
      <c r="T166" s="11"/>
      <c r="U166" s="11"/>
    </row>
    <row r="167" spans="1:21" ht="405" x14ac:dyDescent="0.25">
      <c r="A167" s="19" t="s">
        <v>146</v>
      </c>
      <c r="B167" s="21" t="str">
        <f t="shared" si="0"/>
        <v>Auckland - Summary</v>
      </c>
      <c r="C167" s="15" t="s">
        <v>1665</v>
      </c>
      <c r="E167" s="11"/>
      <c r="F167" s="11"/>
      <c r="G167" s="15"/>
      <c r="H167" s="11"/>
      <c r="I167" s="22"/>
      <c r="J167" s="11"/>
      <c r="K167" s="22"/>
      <c r="L167" s="22" t="s">
        <v>2040</v>
      </c>
      <c r="M167" s="11"/>
      <c r="N167" s="11"/>
      <c r="O167" s="11"/>
      <c r="P167" s="11" t="s">
        <v>1006</v>
      </c>
      <c r="Q167" s="11"/>
      <c r="R167" s="11"/>
      <c r="S167" s="11"/>
      <c r="T167" s="11"/>
      <c r="U167" s="11"/>
    </row>
    <row r="168" spans="1:21" s="2" customFormat="1" x14ac:dyDescent="0.25">
      <c r="A168" s="28" t="s">
        <v>146</v>
      </c>
      <c r="B168" s="19" t="s">
        <v>845</v>
      </c>
      <c r="D168" s="2" t="s">
        <v>1028</v>
      </c>
      <c r="E168" s="2" t="s">
        <v>1535</v>
      </c>
      <c r="F168" s="2" t="s">
        <v>1536</v>
      </c>
      <c r="G168" s="2" t="s">
        <v>1287</v>
      </c>
      <c r="H168" s="3" t="s">
        <v>889</v>
      </c>
      <c r="I168" s="2" t="s">
        <v>1148</v>
      </c>
      <c r="J168" s="2" t="s">
        <v>1865</v>
      </c>
      <c r="K168" s="2" t="s">
        <v>1738</v>
      </c>
      <c r="L168" s="55" t="s">
        <v>2042</v>
      </c>
      <c r="M168" s="2" t="s">
        <v>793</v>
      </c>
      <c r="N168" s="2" t="s">
        <v>1909</v>
      </c>
      <c r="O168" s="2" t="s">
        <v>1901</v>
      </c>
      <c r="P168" s="2" t="s">
        <v>1437</v>
      </c>
      <c r="Q168" s="2" t="s">
        <v>794</v>
      </c>
      <c r="R168" s="2" t="s">
        <v>1620</v>
      </c>
      <c r="S168" s="2" t="s">
        <v>1196</v>
      </c>
    </row>
    <row r="169" spans="1:21" s="2" customFormat="1" ht="30" x14ac:dyDescent="0.25">
      <c r="A169" s="28" t="s">
        <v>146</v>
      </c>
      <c r="B169" s="19" t="s">
        <v>1532</v>
      </c>
      <c r="E169" s="3" t="s">
        <v>1533</v>
      </c>
      <c r="F169" s="3" t="s">
        <v>1534</v>
      </c>
      <c r="H169" s="3"/>
    </row>
    <row r="170" spans="1:21" x14ac:dyDescent="0.25">
      <c r="A170" s="19" t="s">
        <v>146</v>
      </c>
      <c r="B170" s="19" t="s">
        <v>832</v>
      </c>
      <c r="C170" s="3" t="s">
        <v>836</v>
      </c>
      <c r="D170" s="3" t="s">
        <v>1030</v>
      </c>
      <c r="E170" s="3" t="s">
        <v>844</v>
      </c>
      <c r="F170" s="3" t="s">
        <v>844</v>
      </c>
      <c r="G170" s="3" t="s">
        <v>842</v>
      </c>
      <c r="H170" s="3" t="s">
        <v>1543</v>
      </c>
      <c r="I170" s="3" t="s">
        <v>841</v>
      </c>
      <c r="J170" s="3" t="s">
        <v>840</v>
      </c>
      <c r="K170" s="3" t="s">
        <v>1356</v>
      </c>
      <c r="L170" s="3" t="s">
        <v>2041</v>
      </c>
      <c r="M170" s="3" t="s">
        <v>1029</v>
      </c>
      <c r="N170" s="3" t="s">
        <v>1029</v>
      </c>
      <c r="O170" s="3" t="s">
        <v>839</v>
      </c>
      <c r="P170" s="3" t="s">
        <v>839</v>
      </c>
      <c r="Q170" s="3" t="s">
        <v>838</v>
      </c>
      <c r="R170" s="3" t="s">
        <v>837</v>
      </c>
      <c r="S170" s="3" t="s">
        <v>1212</v>
      </c>
    </row>
    <row r="171" spans="1:21" x14ac:dyDescent="0.25">
      <c r="A171" s="19" t="s">
        <v>146</v>
      </c>
      <c r="B171" s="19" t="s">
        <v>1508</v>
      </c>
      <c r="C171" s="3" t="s">
        <v>1510</v>
      </c>
      <c r="D171" s="3" t="s">
        <v>1510</v>
      </c>
      <c r="E171" s="3" t="s">
        <v>1522</v>
      </c>
      <c r="F171" s="3" t="s">
        <v>1523</v>
      </c>
      <c r="G171" s="3" t="s">
        <v>1712</v>
      </c>
      <c r="H171" s="3" t="s">
        <v>1524</v>
      </c>
      <c r="I171" s="3" t="s">
        <v>1510</v>
      </c>
      <c r="J171" s="3" t="s">
        <v>1527</v>
      </c>
      <c r="K171" s="3" t="s">
        <v>1525</v>
      </c>
      <c r="L171" s="3" t="s">
        <v>1526</v>
      </c>
      <c r="M171" s="3" t="s">
        <v>1528</v>
      </c>
      <c r="N171" s="3" t="s">
        <v>1528</v>
      </c>
      <c r="O171" s="3" t="s">
        <v>1528</v>
      </c>
      <c r="P171" s="3" t="s">
        <v>1528</v>
      </c>
      <c r="Q171" s="3" t="s">
        <v>1529</v>
      </c>
      <c r="R171" s="3" t="s">
        <v>1530</v>
      </c>
      <c r="S171" s="3" t="s">
        <v>1531</v>
      </c>
    </row>
    <row r="172" spans="1:21" x14ac:dyDescent="0.25">
      <c r="A172" s="19" t="s">
        <v>146</v>
      </c>
      <c r="B172" s="19" t="s">
        <v>833</v>
      </c>
      <c r="C172" s="3" t="s">
        <v>1018</v>
      </c>
      <c r="D172" s="3" t="s">
        <v>1019</v>
      </c>
      <c r="E172" s="3" t="s">
        <v>1597</v>
      </c>
      <c r="F172" s="3" t="s">
        <v>1596</v>
      </c>
      <c r="G172" s="3" t="s">
        <v>1020</v>
      </c>
      <c r="H172" s="3" t="s">
        <v>1421</v>
      </c>
      <c r="I172" s="3" t="s">
        <v>1021</v>
      </c>
      <c r="J172" s="3" t="s">
        <v>1022</v>
      </c>
      <c r="K172" s="3" t="s">
        <v>1363</v>
      </c>
      <c r="L172" s="3" t="s">
        <v>1023</v>
      </c>
      <c r="M172" s="3" t="s">
        <v>1024</v>
      </c>
      <c r="N172" s="3" t="s">
        <v>1024</v>
      </c>
      <c r="O172" s="3" t="s">
        <v>1025</v>
      </c>
      <c r="P172" s="3" t="s">
        <v>1025</v>
      </c>
      <c r="Q172" s="3" t="s">
        <v>1026</v>
      </c>
      <c r="R172" s="3" t="s">
        <v>1027</v>
      </c>
      <c r="S172" s="3" t="s">
        <v>1213</v>
      </c>
    </row>
  </sheetData>
  <conditionalFormatting sqref="B108:D110 G108:J110 B93:J107 B111:J121 B124:J172 B32:K32 B57:K57 B62:K62 B89:K90 B122:K124 K125:K138 K140:K143 K170 K167:K168 K93:L121 B91:L92 B1:L31 B33:L56 M1:U57 B63:L87 M62:U87 K144:L166 K139:L139 K169:L169 K171:L172 M89:U172 B58:U61 B88:U88">
    <cfRule type="containsBlanks" dxfId="38" priority="67">
      <formula>LEN(TRIM(B1))=0</formula>
    </cfRule>
  </conditionalFormatting>
  <conditionalFormatting sqref="B1:B87 B89:B172">
    <cfRule type="duplicateValues" dxfId="37" priority="97"/>
  </conditionalFormatting>
  <conditionalFormatting sqref="B88">
    <cfRule type="duplicateValues" dxfId="36" priority="23"/>
  </conditionalFormatting>
  <conditionalFormatting sqref="L32">
    <cfRule type="containsBlanks" dxfId="35" priority="21">
      <formula>LEN(TRIM(L32))=0</formula>
    </cfRule>
  </conditionalFormatting>
  <conditionalFormatting sqref="L57">
    <cfRule type="containsBlanks" dxfId="34" priority="20">
      <formula>LEN(TRIM(L57))=0</formula>
    </cfRule>
  </conditionalFormatting>
  <conditionalFormatting sqref="L62">
    <cfRule type="containsBlanks" dxfId="33" priority="19">
      <formula>LEN(TRIM(L62))=0</formula>
    </cfRule>
  </conditionalFormatting>
  <conditionalFormatting sqref="L89">
    <cfRule type="containsBlanks" dxfId="32" priority="18">
      <formula>LEN(TRIM(L89))=0</formula>
    </cfRule>
  </conditionalFormatting>
  <conditionalFormatting sqref="L90">
    <cfRule type="containsBlanks" dxfId="31" priority="15">
      <formula>LEN(TRIM(L90))=0</formula>
    </cfRule>
  </conditionalFormatting>
  <conditionalFormatting sqref="L122">
    <cfRule type="containsBlanks" dxfId="30" priority="14">
      <formula>LEN(TRIM(L122))=0</formula>
    </cfRule>
  </conditionalFormatting>
  <conditionalFormatting sqref="L124">
    <cfRule type="containsBlanks" dxfId="29" priority="13">
      <formula>LEN(TRIM(L124))=0</formula>
    </cfRule>
  </conditionalFormatting>
  <conditionalFormatting sqref="L123">
    <cfRule type="containsBlanks" dxfId="28" priority="12">
      <formula>LEN(TRIM(L123))=0</formula>
    </cfRule>
  </conditionalFormatting>
  <conditionalFormatting sqref="L125:L127">
    <cfRule type="containsBlanks" dxfId="27" priority="11">
      <formula>LEN(TRIM(L125))=0</formula>
    </cfRule>
  </conditionalFormatting>
  <conditionalFormatting sqref="L128:L132">
    <cfRule type="containsBlanks" dxfId="26" priority="10">
      <formula>LEN(TRIM(L128))=0</formula>
    </cfRule>
  </conditionalFormatting>
  <conditionalFormatting sqref="L133:L134">
    <cfRule type="containsBlanks" dxfId="25" priority="9">
      <formula>LEN(TRIM(L133))=0</formula>
    </cfRule>
  </conditionalFormatting>
  <conditionalFormatting sqref="L135:L138">
    <cfRule type="containsBlanks" dxfId="24" priority="8">
      <formula>LEN(TRIM(L135))=0</formula>
    </cfRule>
  </conditionalFormatting>
  <conditionalFormatting sqref="L140">
    <cfRule type="containsBlanks" dxfId="23" priority="7">
      <formula>LEN(TRIM(L140))=0</formula>
    </cfRule>
  </conditionalFormatting>
  <conditionalFormatting sqref="L142">
    <cfRule type="containsBlanks" dxfId="22" priority="5">
      <formula>LEN(TRIM(L142))=0</formula>
    </cfRule>
  </conditionalFormatting>
  <conditionalFormatting sqref="L143">
    <cfRule type="containsBlanks" dxfId="21" priority="4">
      <formula>LEN(TRIM(L143))=0</formula>
    </cfRule>
  </conditionalFormatting>
  <conditionalFormatting sqref="L167">
    <cfRule type="containsBlanks" dxfId="20" priority="3">
      <formula>LEN(TRIM(L167))=0</formula>
    </cfRule>
  </conditionalFormatting>
  <conditionalFormatting sqref="L170">
    <cfRule type="containsBlanks" dxfId="19" priority="2">
      <formula>LEN(TRIM(L170))=0</formula>
    </cfRule>
  </conditionalFormatting>
  <conditionalFormatting sqref="L141">
    <cfRule type="containsBlanks" dxfId="18" priority="1">
      <formula>LEN(TRIM(L141))=0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AA5C4-0A70-4221-8832-C196189F112B}">
  <dimension ref="A1:I27"/>
  <sheetViews>
    <sheetView workbookViewId="0">
      <pane xSplit="1" ySplit="1" topLeftCell="E23" activePane="bottomRight" state="frozen"/>
      <selection pane="topRight" activeCell="B1" sqref="B1"/>
      <selection pane="bottomLeft" activeCell="A2" sqref="A2"/>
      <selection pane="bottomRight" activeCell="H27" sqref="H27"/>
    </sheetView>
  </sheetViews>
  <sheetFormatPr defaultRowHeight="15" x14ac:dyDescent="0.25"/>
  <cols>
    <col min="1" max="1" width="23" style="2" customWidth="1"/>
    <col min="2" max="2" width="12.85546875" style="2" customWidth="1"/>
    <col min="3" max="3" width="47.7109375" style="3" customWidth="1"/>
    <col min="4" max="6" width="23.140625" style="18" customWidth="1"/>
    <col min="7" max="7" width="20.28515625" style="30" customWidth="1"/>
    <col min="8" max="8" width="45.5703125" style="2" customWidth="1"/>
    <col min="9" max="9" width="73.5703125" style="2" customWidth="1"/>
    <col min="10" max="16384" width="9.140625" style="2"/>
  </cols>
  <sheetData>
    <row r="1" spans="1:9" ht="15" customHeight="1" x14ac:dyDescent="0.25">
      <c r="A1" s="30" t="s">
        <v>737</v>
      </c>
      <c r="B1" s="30" t="s">
        <v>1668</v>
      </c>
      <c r="C1" s="18" t="s">
        <v>1073</v>
      </c>
      <c r="D1" s="18" t="s">
        <v>1075</v>
      </c>
      <c r="E1" s="18" t="s">
        <v>1505</v>
      </c>
      <c r="F1" s="18" t="s">
        <v>1076</v>
      </c>
      <c r="G1" s="18" t="s">
        <v>1506</v>
      </c>
      <c r="H1" s="18" t="s">
        <v>1503</v>
      </c>
      <c r="I1" s="30" t="s">
        <v>1504</v>
      </c>
    </row>
    <row r="2" spans="1:9" ht="409.5" customHeight="1" x14ac:dyDescent="0.25">
      <c r="A2" s="30" t="s">
        <v>1502</v>
      </c>
      <c r="B2" s="30"/>
      <c r="C2" s="18" t="s">
        <v>1957</v>
      </c>
      <c r="D2" s="18" t="s">
        <v>1006</v>
      </c>
      <c r="E2" s="18" t="s">
        <v>1006</v>
      </c>
      <c r="F2" s="18" t="s">
        <v>1006</v>
      </c>
      <c r="G2" s="18" t="s">
        <v>1006</v>
      </c>
      <c r="H2" s="48" t="s">
        <v>1793</v>
      </c>
      <c r="I2" s="3" t="s">
        <v>1910</v>
      </c>
    </row>
    <row r="3" spans="1:9" ht="75" x14ac:dyDescent="0.25">
      <c r="A3" s="2" t="s">
        <v>186</v>
      </c>
      <c r="B3" s="2" t="s">
        <v>1669</v>
      </c>
      <c r="C3" s="3" t="s">
        <v>1495</v>
      </c>
      <c r="D3" s="20" t="s">
        <v>1744</v>
      </c>
      <c r="E3" s="20" t="s">
        <v>1541</v>
      </c>
      <c r="F3" s="20" t="s">
        <v>1496</v>
      </c>
      <c r="G3" s="20" t="s">
        <v>1541</v>
      </c>
      <c r="H3" s="48" t="s">
        <v>1806</v>
      </c>
      <c r="I3" s="3" t="s">
        <v>1962</v>
      </c>
    </row>
    <row r="4" spans="1:9" ht="75" x14ac:dyDescent="0.25">
      <c r="A4" s="2" t="s">
        <v>181</v>
      </c>
      <c r="B4" s="2" t="s">
        <v>1670</v>
      </c>
      <c r="C4" s="3" t="s">
        <v>792</v>
      </c>
      <c r="D4" s="20" t="s">
        <v>1218</v>
      </c>
      <c r="E4" s="20" t="s">
        <v>1199</v>
      </c>
      <c r="F4" s="31" t="s">
        <v>1088</v>
      </c>
      <c r="G4" s="20" t="s">
        <v>1089</v>
      </c>
      <c r="H4" s="48" t="s">
        <v>1794</v>
      </c>
      <c r="I4" s="3" t="s">
        <v>1958</v>
      </c>
    </row>
    <row r="5" spans="1:9" ht="30" x14ac:dyDescent="0.25">
      <c r="A5" s="2" t="s">
        <v>187</v>
      </c>
      <c r="B5" s="2" t="s">
        <v>1671</v>
      </c>
      <c r="C5" s="3" t="s">
        <v>1016</v>
      </c>
      <c r="D5" s="20" t="s">
        <v>1201</v>
      </c>
      <c r="E5" s="20" t="s">
        <v>1090</v>
      </c>
      <c r="F5" s="20" t="s">
        <v>1202</v>
      </c>
      <c r="G5" s="20" t="s">
        <v>1090</v>
      </c>
      <c r="H5" s="48" t="s">
        <v>1818</v>
      </c>
      <c r="I5" s="2" t="s">
        <v>1521</v>
      </c>
    </row>
    <row r="6" spans="1:9" ht="45" x14ac:dyDescent="0.25">
      <c r="A6" s="2" t="s">
        <v>188</v>
      </c>
      <c r="B6" s="2" t="s">
        <v>1671</v>
      </c>
      <c r="C6" s="3" t="s">
        <v>1717</v>
      </c>
      <c r="D6" s="20" t="s">
        <v>1714</v>
      </c>
      <c r="E6" s="51" t="s">
        <v>1713</v>
      </c>
      <c r="F6" s="20" t="s">
        <v>1715</v>
      </c>
      <c r="G6" s="51" t="s">
        <v>1713</v>
      </c>
      <c r="H6" s="48" t="s">
        <v>1803</v>
      </c>
      <c r="I6" s="2" t="s">
        <v>1521</v>
      </c>
    </row>
    <row r="7" spans="1:9" ht="90.75" customHeight="1" x14ac:dyDescent="0.25">
      <c r="A7" s="2" t="s">
        <v>189</v>
      </c>
      <c r="B7" s="2" t="s">
        <v>1671</v>
      </c>
      <c r="C7" s="3" t="s">
        <v>1716</v>
      </c>
      <c r="D7" s="20" t="s">
        <v>1497</v>
      </c>
      <c r="E7" s="20" t="s">
        <v>1470</v>
      </c>
      <c r="F7" s="20" t="s">
        <v>1447</v>
      </c>
      <c r="G7" s="20" t="s">
        <v>1492</v>
      </c>
      <c r="H7" s="48" t="s">
        <v>1801</v>
      </c>
      <c r="I7" s="3" t="s">
        <v>1507</v>
      </c>
    </row>
    <row r="8" spans="1:9" ht="75" x14ac:dyDescent="0.25">
      <c r="A8" s="2" t="s">
        <v>190</v>
      </c>
      <c r="B8" s="2" t="s">
        <v>1672</v>
      </c>
      <c r="C8" s="3" t="s">
        <v>1901</v>
      </c>
      <c r="D8" s="20" t="s">
        <v>1077</v>
      </c>
      <c r="E8" s="20" t="s">
        <v>1498</v>
      </c>
      <c r="F8" s="20" t="s">
        <v>1441</v>
      </c>
      <c r="G8" s="20" t="s">
        <v>1499</v>
      </c>
      <c r="H8" s="48" t="s">
        <v>1802</v>
      </c>
      <c r="I8" s="3" t="s">
        <v>1960</v>
      </c>
    </row>
    <row r="9" spans="1:9" ht="180" x14ac:dyDescent="0.25">
      <c r="A9" s="2" t="s">
        <v>191</v>
      </c>
      <c r="B9" s="2" t="s">
        <v>1673</v>
      </c>
      <c r="C9" s="3" t="s">
        <v>1460</v>
      </c>
      <c r="D9" s="20" t="s">
        <v>1078</v>
      </c>
      <c r="E9" s="20" t="s">
        <v>1461</v>
      </c>
      <c r="F9" s="20" t="s">
        <v>1079</v>
      </c>
      <c r="G9" s="20" t="s">
        <v>1461</v>
      </c>
      <c r="H9" s="48" t="s">
        <v>1808</v>
      </c>
      <c r="I9" s="3" t="s">
        <v>1894</v>
      </c>
    </row>
    <row r="10" spans="1:9" ht="75" x14ac:dyDescent="0.25">
      <c r="A10" s="2" t="s">
        <v>192</v>
      </c>
      <c r="B10" s="2" t="s">
        <v>1674</v>
      </c>
      <c r="C10" s="3" t="s">
        <v>791</v>
      </c>
      <c r="D10" s="20" t="s">
        <v>1721</v>
      </c>
      <c r="E10" s="20" t="s">
        <v>1720</v>
      </c>
      <c r="F10" s="20" t="s">
        <v>1721</v>
      </c>
      <c r="G10" s="20" t="s">
        <v>1720</v>
      </c>
      <c r="H10" s="48" t="s">
        <v>1813</v>
      </c>
      <c r="I10" s="3" t="s">
        <v>1966</v>
      </c>
    </row>
    <row r="11" spans="1:9" ht="75" x14ac:dyDescent="0.25">
      <c r="A11" s="2" t="s">
        <v>180</v>
      </c>
      <c r="B11" s="2" t="s">
        <v>1675</v>
      </c>
      <c r="C11" s="3" t="s">
        <v>787</v>
      </c>
      <c r="D11" s="20" t="s">
        <v>1216</v>
      </c>
      <c r="E11" s="20" t="s">
        <v>1091</v>
      </c>
      <c r="F11" s="20" t="s">
        <v>1217</v>
      </c>
      <c r="G11" s="20" t="s">
        <v>1091</v>
      </c>
      <c r="H11" s="48" t="s">
        <v>1817</v>
      </c>
      <c r="I11" s="3" t="s">
        <v>1963</v>
      </c>
    </row>
    <row r="12" spans="1:9" ht="75" x14ac:dyDescent="0.25">
      <c r="A12" s="2" t="s">
        <v>193</v>
      </c>
      <c r="B12" s="2" t="s">
        <v>1676</v>
      </c>
      <c r="C12" s="3" t="s">
        <v>1214</v>
      </c>
      <c r="D12" s="31" t="s">
        <v>1092</v>
      </c>
      <c r="E12" s="20" t="s">
        <v>1203</v>
      </c>
      <c r="F12" s="31" t="s">
        <v>1093</v>
      </c>
      <c r="G12" s="20" t="s">
        <v>1203</v>
      </c>
      <c r="H12" s="48" t="s">
        <v>1809</v>
      </c>
      <c r="I12" s="3" t="s">
        <v>1964</v>
      </c>
    </row>
    <row r="13" spans="1:9" ht="90" x14ac:dyDescent="0.25">
      <c r="A13" s="2" t="s">
        <v>194</v>
      </c>
      <c r="B13" s="2" t="s">
        <v>1677</v>
      </c>
      <c r="C13" s="3" t="s">
        <v>1859</v>
      </c>
      <c r="D13" s="20" t="s">
        <v>1846</v>
      </c>
      <c r="E13" s="20" t="s">
        <v>1461</v>
      </c>
      <c r="F13" s="20" t="s">
        <v>1847</v>
      </c>
      <c r="G13" s="20" t="s">
        <v>1461</v>
      </c>
      <c r="H13" s="48" t="s">
        <v>1810</v>
      </c>
      <c r="I13" s="3" t="s">
        <v>1965</v>
      </c>
    </row>
    <row r="14" spans="1:9" ht="75" x14ac:dyDescent="0.25">
      <c r="A14" s="2" t="s">
        <v>195</v>
      </c>
      <c r="B14" s="2" t="s">
        <v>1678</v>
      </c>
      <c r="C14" s="3" t="s">
        <v>789</v>
      </c>
      <c r="D14" s="20" t="s">
        <v>1198</v>
      </c>
      <c r="E14" s="20" t="s">
        <v>1539</v>
      </c>
      <c r="F14" s="20" t="s">
        <v>1197</v>
      </c>
      <c r="G14" s="20" t="s">
        <v>1540</v>
      </c>
      <c r="H14" s="48" t="s">
        <v>1811</v>
      </c>
      <c r="I14" s="3" t="s">
        <v>1895</v>
      </c>
    </row>
    <row r="15" spans="1:9" ht="150" x14ac:dyDescent="0.25">
      <c r="A15" s="2" t="s">
        <v>196</v>
      </c>
      <c r="B15" s="2" t="s">
        <v>1679</v>
      </c>
      <c r="C15" s="3" t="s">
        <v>1848</v>
      </c>
      <c r="D15" s="20" t="s">
        <v>1843</v>
      </c>
      <c r="E15" s="20" t="s">
        <v>1461</v>
      </c>
      <c r="F15" s="20" t="s">
        <v>1842</v>
      </c>
      <c r="G15" s="20" t="s">
        <v>1461</v>
      </c>
      <c r="H15" s="48" t="s">
        <v>1814</v>
      </c>
      <c r="I15" s="3" t="s">
        <v>1965</v>
      </c>
    </row>
    <row r="16" spans="1:9" ht="75" x14ac:dyDescent="0.25">
      <c r="A16" s="2" t="s">
        <v>197</v>
      </c>
      <c r="B16" s="2" t="s">
        <v>1680</v>
      </c>
      <c r="C16" s="3" t="s">
        <v>1553</v>
      </c>
      <c r="D16" s="31" t="s">
        <v>1426</v>
      </c>
      <c r="E16" s="20" t="s">
        <v>1425</v>
      </c>
      <c r="F16" s="31" t="s">
        <v>1427</v>
      </c>
      <c r="G16" s="20" t="s">
        <v>1424</v>
      </c>
      <c r="H16" s="48" t="s">
        <v>1804</v>
      </c>
      <c r="I16" s="3" t="s">
        <v>1911</v>
      </c>
    </row>
    <row r="17" spans="1:9" ht="105" x14ac:dyDescent="0.25">
      <c r="A17" s="2" t="s">
        <v>198</v>
      </c>
      <c r="B17" s="2" t="s">
        <v>1681</v>
      </c>
      <c r="C17" s="3" t="s">
        <v>1864</v>
      </c>
      <c r="D17" s="20" t="s">
        <v>1844</v>
      </c>
      <c r="E17" s="20" t="s">
        <v>1461</v>
      </c>
      <c r="F17" s="20" t="s">
        <v>1845</v>
      </c>
      <c r="G17" s="20" t="s">
        <v>1461</v>
      </c>
      <c r="H17" s="48" t="s">
        <v>1812</v>
      </c>
      <c r="I17" s="3" t="s">
        <v>1965</v>
      </c>
    </row>
    <row r="18" spans="1:9" ht="75" x14ac:dyDescent="0.25">
      <c r="A18" s="2" t="s">
        <v>199</v>
      </c>
      <c r="B18" s="2" t="s">
        <v>1682</v>
      </c>
      <c r="C18" s="3" t="s">
        <v>1902</v>
      </c>
      <c r="D18" s="31" t="s">
        <v>1423</v>
      </c>
      <c r="E18" s="31" t="s">
        <v>1538</v>
      </c>
      <c r="F18" s="31" t="s">
        <v>1422</v>
      </c>
      <c r="G18" s="31" t="s">
        <v>1537</v>
      </c>
      <c r="H18" s="48" t="s">
        <v>1795</v>
      </c>
      <c r="I18" s="3" t="s">
        <v>1967</v>
      </c>
    </row>
    <row r="19" spans="1:9" ht="135" x14ac:dyDescent="0.25">
      <c r="A19" s="2" t="s">
        <v>200</v>
      </c>
      <c r="B19" s="2" t="s">
        <v>1683</v>
      </c>
      <c r="C19" s="3" t="s">
        <v>1908</v>
      </c>
      <c r="D19" s="20" t="s">
        <v>1080</v>
      </c>
      <c r="E19" s="20" t="s">
        <v>1081</v>
      </c>
      <c r="F19" s="20" t="s">
        <v>1082</v>
      </c>
      <c r="G19" s="20" t="s">
        <v>1081</v>
      </c>
      <c r="H19" s="48" t="s">
        <v>1816</v>
      </c>
      <c r="I19" s="3" t="s">
        <v>1959</v>
      </c>
    </row>
    <row r="20" spans="1:9" ht="135" x14ac:dyDescent="0.25">
      <c r="A20" s="2" t="s">
        <v>201</v>
      </c>
      <c r="B20" s="2" t="s">
        <v>1683</v>
      </c>
      <c r="C20" s="3" t="s">
        <v>1017</v>
      </c>
      <c r="D20" s="20" t="s">
        <v>1722</v>
      </c>
      <c r="E20" s="20" t="s">
        <v>1954</v>
      </c>
      <c r="F20" s="20" t="s">
        <v>1722</v>
      </c>
      <c r="G20" s="20" t="s">
        <v>1954</v>
      </c>
      <c r="H20" s="48" t="s">
        <v>1799</v>
      </c>
      <c r="I20" s="3" t="s">
        <v>1959</v>
      </c>
    </row>
    <row r="21" spans="1:9" ht="135" x14ac:dyDescent="0.25">
      <c r="A21" s="2" t="s">
        <v>202</v>
      </c>
      <c r="B21" s="2" t="s">
        <v>1683</v>
      </c>
      <c r="C21" s="3" t="s">
        <v>1908</v>
      </c>
      <c r="D21" s="20" t="s">
        <v>1445</v>
      </c>
      <c r="E21" s="20" t="s">
        <v>1444</v>
      </c>
      <c r="F21" s="20" t="s">
        <v>1446</v>
      </c>
      <c r="G21" s="20" t="s">
        <v>1444</v>
      </c>
      <c r="H21" s="48" t="s">
        <v>1798</v>
      </c>
      <c r="I21" s="3" t="s">
        <v>1959</v>
      </c>
    </row>
    <row r="22" spans="1:9" ht="45" x14ac:dyDescent="0.25">
      <c r="A22" s="2" t="s">
        <v>203</v>
      </c>
      <c r="B22" s="2" t="s">
        <v>1684</v>
      </c>
      <c r="C22" s="3" t="s">
        <v>790</v>
      </c>
      <c r="D22" s="20" t="s">
        <v>1083</v>
      </c>
      <c r="E22" s="20" t="s">
        <v>1084</v>
      </c>
      <c r="F22" s="20" t="s">
        <v>1085</v>
      </c>
      <c r="G22" s="20" t="s">
        <v>1084</v>
      </c>
      <c r="H22" s="48" t="s">
        <v>1815</v>
      </c>
      <c r="I22" s="3" t="s">
        <v>1723</v>
      </c>
    </row>
    <row r="23" spans="1:9" ht="75" x14ac:dyDescent="0.25">
      <c r="A23" s="2" t="s">
        <v>204</v>
      </c>
      <c r="B23" s="2" t="s">
        <v>1685</v>
      </c>
      <c r="C23" s="3" t="s">
        <v>1955</v>
      </c>
      <c r="D23" s="31" t="s">
        <v>1438</v>
      </c>
      <c r="E23" s="20" t="s">
        <v>1439</v>
      </c>
      <c r="F23" s="31" t="s">
        <v>1440</v>
      </c>
      <c r="G23" s="20" t="s">
        <v>1439</v>
      </c>
      <c r="H23" s="48" t="s">
        <v>1807</v>
      </c>
      <c r="I23" s="3" t="s">
        <v>1961</v>
      </c>
    </row>
    <row r="24" spans="1:9" ht="45" x14ac:dyDescent="0.25">
      <c r="A24" s="2" t="s">
        <v>205</v>
      </c>
      <c r="B24" s="2" t="s">
        <v>1686</v>
      </c>
      <c r="C24" s="3" t="s">
        <v>1956</v>
      </c>
      <c r="D24" s="20" t="s">
        <v>1914</v>
      </c>
      <c r="E24" s="20" t="s">
        <v>1912</v>
      </c>
      <c r="F24" s="20" t="s">
        <v>1913</v>
      </c>
      <c r="G24" s="20" t="s">
        <v>1912</v>
      </c>
      <c r="H24" s="48" t="s">
        <v>1796</v>
      </c>
      <c r="I24" s="2" t="s">
        <v>1521</v>
      </c>
    </row>
    <row r="25" spans="1:9" ht="30" x14ac:dyDescent="0.25">
      <c r="A25" s="2" t="s">
        <v>178</v>
      </c>
      <c r="B25" s="2" t="s">
        <v>1686</v>
      </c>
      <c r="C25" s="3" t="s">
        <v>1821</v>
      </c>
      <c r="D25" s="20" t="s">
        <v>1086</v>
      </c>
      <c r="E25" s="20" t="s">
        <v>1091</v>
      </c>
      <c r="F25" s="20" t="s">
        <v>1087</v>
      </c>
      <c r="G25" s="20" t="s">
        <v>1200</v>
      </c>
      <c r="H25" s="48" t="s">
        <v>1805</v>
      </c>
      <c r="I25" s="2" t="s">
        <v>1521</v>
      </c>
    </row>
    <row r="26" spans="1:9" ht="45" x14ac:dyDescent="0.25">
      <c r="A26" s="2" t="s">
        <v>206</v>
      </c>
      <c r="B26" s="2" t="s">
        <v>1686</v>
      </c>
      <c r="C26" s="3" t="s">
        <v>1820</v>
      </c>
      <c r="D26" s="20" t="s">
        <v>1840</v>
      </c>
      <c r="E26" s="20" t="s">
        <v>1841</v>
      </c>
      <c r="F26" s="20" t="s">
        <v>1442</v>
      </c>
      <c r="G26" s="20" t="s">
        <v>1428</v>
      </c>
      <c r="H26" s="48" t="s">
        <v>1800</v>
      </c>
      <c r="I26" s="2" t="s">
        <v>1521</v>
      </c>
    </row>
    <row r="27" spans="1:9" ht="75" x14ac:dyDescent="0.25">
      <c r="A27" s="2" t="s">
        <v>207</v>
      </c>
      <c r="B27" s="2" t="s">
        <v>1687</v>
      </c>
      <c r="C27" s="3" t="s">
        <v>788</v>
      </c>
      <c r="D27" s="20" t="s">
        <v>1443</v>
      </c>
      <c r="E27" s="20" t="s">
        <v>1461</v>
      </c>
      <c r="F27" s="20" t="s">
        <v>1443</v>
      </c>
      <c r="G27" s="20" t="s">
        <v>1461</v>
      </c>
      <c r="H27" s="48" t="s">
        <v>1797</v>
      </c>
      <c r="I27" s="3" t="s">
        <v>2045</v>
      </c>
    </row>
  </sheetData>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E40" sqref="E40"/>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136</v>
      </c>
      <c r="B1" s="4" t="s">
        <v>169</v>
      </c>
      <c r="C1" s="4" t="s">
        <v>137</v>
      </c>
      <c r="D1" s="4" t="s">
        <v>138</v>
      </c>
      <c r="E1" s="4" t="s">
        <v>139</v>
      </c>
      <c r="F1" s="4" t="s">
        <v>144</v>
      </c>
      <c r="G1" s="4"/>
    </row>
    <row r="2" spans="1:7" x14ac:dyDescent="0.25">
      <c r="A2" t="s">
        <v>338</v>
      </c>
      <c r="B2" t="s">
        <v>170</v>
      </c>
      <c r="C2" t="s">
        <v>20</v>
      </c>
      <c r="E2" t="s">
        <v>570</v>
      </c>
      <c r="F2" s="49" t="s">
        <v>1595</v>
      </c>
    </row>
    <row r="3" spans="1:7" x14ac:dyDescent="0.25">
      <c r="A3" t="s">
        <v>338</v>
      </c>
      <c r="B3" t="s">
        <v>170</v>
      </c>
      <c r="C3" t="s">
        <v>20</v>
      </c>
      <c r="D3" t="s">
        <v>27</v>
      </c>
      <c r="E3" t="s">
        <v>141</v>
      </c>
      <c r="F3" s="49" t="s">
        <v>1595</v>
      </c>
    </row>
    <row r="4" spans="1:7" x14ac:dyDescent="0.25">
      <c r="A4" t="s">
        <v>338</v>
      </c>
      <c r="B4" t="s">
        <v>170</v>
      </c>
      <c r="C4" t="s">
        <v>20</v>
      </c>
      <c r="D4" t="s">
        <v>25</v>
      </c>
      <c r="E4" t="s">
        <v>142</v>
      </c>
      <c r="F4" s="49" t="s">
        <v>1595</v>
      </c>
    </row>
    <row r="5" spans="1:7" x14ac:dyDescent="0.25">
      <c r="A5" t="s">
        <v>338</v>
      </c>
      <c r="B5" t="s">
        <v>170</v>
      </c>
      <c r="C5" t="s">
        <v>20</v>
      </c>
      <c r="D5" t="s">
        <v>140</v>
      </c>
      <c r="E5" t="s">
        <v>143</v>
      </c>
      <c r="F5" s="49" t="s">
        <v>1595</v>
      </c>
    </row>
    <row r="6" spans="1:7" x14ac:dyDescent="0.25">
      <c r="A6" t="s">
        <v>325</v>
      </c>
      <c r="B6" t="s">
        <v>171</v>
      </c>
      <c r="C6" t="s">
        <v>405</v>
      </c>
      <c r="E6" t="s">
        <v>1000</v>
      </c>
      <c r="F6" s="49" t="s">
        <v>1594</v>
      </c>
    </row>
    <row r="7" spans="1:7" x14ac:dyDescent="0.25">
      <c r="A7" t="s">
        <v>325</v>
      </c>
      <c r="B7" t="s">
        <v>171</v>
      </c>
      <c r="C7" t="s">
        <v>405</v>
      </c>
      <c r="D7" t="s">
        <v>27</v>
      </c>
      <c r="E7" t="s">
        <v>1000</v>
      </c>
      <c r="F7" s="49" t="s">
        <v>1594</v>
      </c>
    </row>
    <row r="8" spans="1:7" x14ac:dyDescent="0.25">
      <c r="A8" t="s">
        <v>325</v>
      </c>
      <c r="B8" t="s">
        <v>171</v>
      </c>
      <c r="C8" t="s">
        <v>405</v>
      </c>
      <c r="D8" t="s">
        <v>25</v>
      </c>
      <c r="E8" t="s">
        <v>1000</v>
      </c>
      <c r="F8" s="49" t="s">
        <v>1594</v>
      </c>
    </row>
    <row r="9" spans="1:7" x14ac:dyDescent="0.25">
      <c r="A9" t="s">
        <v>325</v>
      </c>
      <c r="B9" t="s">
        <v>171</v>
      </c>
      <c r="C9" t="s">
        <v>405</v>
      </c>
      <c r="D9" t="s">
        <v>140</v>
      </c>
      <c r="E9" t="s">
        <v>1000</v>
      </c>
      <c r="F9" s="49" t="s">
        <v>1594</v>
      </c>
    </row>
    <row r="10" spans="1:7" x14ac:dyDescent="0.25">
      <c r="A10" t="s">
        <v>843</v>
      </c>
      <c r="B10" t="s">
        <v>171</v>
      </c>
      <c r="C10" t="s">
        <v>995</v>
      </c>
      <c r="E10" t="s">
        <v>994</v>
      </c>
      <c r="F10" t="s">
        <v>996</v>
      </c>
    </row>
    <row r="11" spans="1:7" x14ac:dyDescent="0.25">
      <c r="A11" t="s">
        <v>843</v>
      </c>
      <c r="B11" t="s">
        <v>171</v>
      </c>
      <c r="C11" t="s">
        <v>995</v>
      </c>
      <c r="D11" t="s">
        <v>27</v>
      </c>
      <c r="E11" t="s">
        <v>994</v>
      </c>
      <c r="F11" t="s">
        <v>996</v>
      </c>
    </row>
    <row r="12" spans="1:7" x14ac:dyDescent="0.25">
      <c r="A12" t="s">
        <v>843</v>
      </c>
      <c r="B12" t="s">
        <v>171</v>
      </c>
      <c r="C12" t="s">
        <v>995</v>
      </c>
      <c r="D12" t="s">
        <v>25</v>
      </c>
      <c r="E12" t="s">
        <v>994</v>
      </c>
      <c r="F12" t="s">
        <v>996</v>
      </c>
    </row>
    <row r="13" spans="1:7" x14ac:dyDescent="0.25">
      <c r="A13" t="s">
        <v>843</v>
      </c>
      <c r="B13" t="s">
        <v>171</v>
      </c>
      <c r="C13" t="s">
        <v>995</v>
      </c>
      <c r="D13" t="s">
        <v>140</v>
      </c>
      <c r="E13" t="s">
        <v>994</v>
      </c>
      <c r="F13" t="s">
        <v>996</v>
      </c>
    </row>
    <row r="14" spans="1:7" x14ac:dyDescent="0.25">
      <c r="A14" t="s">
        <v>168</v>
      </c>
      <c r="B14" t="s">
        <v>171</v>
      </c>
      <c r="C14" t="s">
        <v>1598</v>
      </c>
      <c r="E14" t="s">
        <v>1600</v>
      </c>
      <c r="F14" t="s">
        <v>1599</v>
      </c>
    </row>
    <row r="15" spans="1:7" x14ac:dyDescent="0.25">
      <c r="A15" t="s">
        <v>168</v>
      </c>
      <c r="B15" t="s">
        <v>171</v>
      </c>
      <c r="C15" t="s">
        <v>1598</v>
      </c>
      <c r="D15" t="s">
        <v>27</v>
      </c>
      <c r="E15" t="s">
        <v>1601</v>
      </c>
      <c r="F15" t="s">
        <v>1599</v>
      </c>
    </row>
    <row r="16" spans="1:7" x14ac:dyDescent="0.25">
      <c r="A16" t="s">
        <v>168</v>
      </c>
      <c r="B16" t="s">
        <v>171</v>
      </c>
      <c r="C16" t="s">
        <v>1598</v>
      </c>
      <c r="D16" t="s">
        <v>25</v>
      </c>
      <c r="E16" t="s">
        <v>1602</v>
      </c>
      <c r="F16" t="s">
        <v>1599</v>
      </c>
    </row>
    <row r="17" spans="1:6" x14ac:dyDescent="0.25">
      <c r="A17" t="s">
        <v>168</v>
      </c>
      <c r="B17" t="s">
        <v>171</v>
      </c>
      <c r="C17" t="s">
        <v>1598</v>
      </c>
      <c r="D17" t="s">
        <v>140</v>
      </c>
      <c r="E17" t="s">
        <v>1603</v>
      </c>
      <c r="F17" t="s">
        <v>1599</v>
      </c>
    </row>
    <row r="18" spans="1:6" x14ac:dyDescent="0.25">
      <c r="A18" t="s">
        <v>219</v>
      </c>
      <c r="B18" t="s">
        <v>171</v>
      </c>
      <c r="C18" t="s">
        <v>1623</v>
      </c>
      <c r="E18" t="s">
        <v>1622</v>
      </c>
      <c r="F18" t="s">
        <v>1627</v>
      </c>
    </row>
    <row r="19" spans="1:6" x14ac:dyDescent="0.25">
      <c r="A19" t="s">
        <v>219</v>
      </c>
      <c r="B19" t="s">
        <v>171</v>
      </c>
      <c r="C19" t="s">
        <v>1623</v>
      </c>
      <c r="D19" t="s">
        <v>27</v>
      </c>
      <c r="E19" t="s">
        <v>1624</v>
      </c>
      <c r="F19" t="s">
        <v>1627</v>
      </c>
    </row>
    <row r="20" spans="1:6" x14ac:dyDescent="0.25">
      <c r="A20" t="s">
        <v>219</v>
      </c>
      <c r="B20" t="s">
        <v>171</v>
      </c>
      <c r="C20" t="s">
        <v>1623</v>
      </c>
      <c r="D20" t="s">
        <v>25</v>
      </c>
      <c r="E20" t="s">
        <v>1625</v>
      </c>
      <c r="F20" t="s">
        <v>1627</v>
      </c>
    </row>
    <row r="21" spans="1:6" x14ac:dyDescent="0.25">
      <c r="A21" t="s">
        <v>219</v>
      </c>
      <c r="B21" t="s">
        <v>171</v>
      </c>
      <c r="C21" t="s">
        <v>1623</v>
      </c>
      <c r="D21" t="s">
        <v>140</v>
      </c>
      <c r="E21" t="s">
        <v>1626</v>
      </c>
      <c r="F21" t="s">
        <v>1627</v>
      </c>
    </row>
    <row r="22" spans="1:6" x14ac:dyDescent="0.25">
      <c r="F22" s="49"/>
    </row>
  </sheetData>
  <pageMargins left="0.7" right="0.7" top="0.75" bottom="0.75" header="0.3" footer="0.3"/>
  <pageSetup paperSize="9" orientation="portrait" r:id="rId1"/>
  <headerFooter>
    <oddHeader>&amp;C&amp;"Calibri"&amp;12&amp;KEEDC00RMIT Classification: Trusted&amp;1#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U29"/>
  <sheetViews>
    <sheetView showGridLines="0" workbookViewId="0">
      <selection activeCell="M5" sqref="M5"/>
    </sheetView>
  </sheetViews>
  <sheetFormatPr defaultRowHeight="15" x14ac:dyDescent="0.25"/>
  <cols>
    <col min="1" max="1" width="13.140625" style="2" customWidth="1"/>
    <col min="2" max="3" width="39" style="3" hidden="1" customWidth="1"/>
    <col min="4" max="4" width="11.5703125" style="47" hidden="1" customWidth="1"/>
    <col min="5" max="20" width="6.7109375" style="47" customWidth="1"/>
    <col min="21" max="21" width="108.28515625" style="2" customWidth="1"/>
    <col min="22" max="16384" width="9.140625" style="2"/>
  </cols>
  <sheetData>
    <row r="2" spans="1:21" x14ac:dyDescent="0.25">
      <c r="A2" s="24" t="s">
        <v>737</v>
      </c>
      <c r="B2" s="32" t="s">
        <v>738</v>
      </c>
      <c r="C2" s="32" t="s">
        <v>739</v>
      </c>
      <c r="D2" s="56" t="s">
        <v>740</v>
      </c>
      <c r="E2" s="58" t="s">
        <v>741</v>
      </c>
      <c r="F2" s="58"/>
      <c r="G2" s="58"/>
      <c r="H2" s="58"/>
      <c r="I2" s="58"/>
      <c r="J2" s="58"/>
      <c r="K2" s="58"/>
      <c r="L2" s="58"/>
      <c r="M2" s="58"/>
      <c r="N2" s="58"/>
      <c r="O2" s="58"/>
      <c r="P2" s="58"/>
      <c r="Q2" s="58"/>
      <c r="R2" s="58"/>
      <c r="S2" s="58"/>
      <c r="T2" s="58"/>
      <c r="U2" s="24" t="s">
        <v>742</v>
      </c>
    </row>
    <row r="3" spans="1:21" ht="78" customHeight="1" x14ac:dyDescent="0.25">
      <c r="A3" s="25"/>
      <c r="B3" s="33"/>
      <c r="C3" s="33"/>
      <c r="D3" s="57"/>
      <c r="E3" s="26" t="s">
        <v>743</v>
      </c>
      <c r="F3" s="26" t="s">
        <v>388</v>
      </c>
      <c r="G3" s="26" t="s">
        <v>325</v>
      </c>
      <c r="H3" s="26" t="s">
        <v>843</v>
      </c>
      <c r="I3" s="26" t="s">
        <v>223</v>
      </c>
      <c r="J3" s="26" t="s">
        <v>222</v>
      </c>
      <c r="K3" s="26" t="s">
        <v>1288</v>
      </c>
      <c r="L3" s="26" t="s">
        <v>221</v>
      </c>
      <c r="M3" s="26" t="s">
        <v>744</v>
      </c>
      <c r="N3" s="26" t="s">
        <v>148</v>
      </c>
      <c r="O3" s="26" t="s">
        <v>149</v>
      </c>
      <c r="P3" s="26" t="s">
        <v>568</v>
      </c>
      <c r="Q3" s="26" t="s">
        <v>567</v>
      </c>
      <c r="R3" s="26" t="s">
        <v>219</v>
      </c>
      <c r="S3" s="26" t="s">
        <v>168</v>
      </c>
      <c r="T3" s="26" t="s">
        <v>218</v>
      </c>
      <c r="U3" s="27"/>
    </row>
    <row r="4" spans="1:21" ht="15" customHeight="1" x14ac:dyDescent="0.25">
      <c r="A4" s="34" t="s">
        <v>186</v>
      </c>
      <c r="B4" s="35" t="str">
        <f>INDEX(city_details!D:D,MATCH('City tasks for scorecards'!A4,city_details!A:A,0))</f>
        <v>Tricycle taxis, Cyclists and Pedestrians, Maiduguri, Nigeria</v>
      </c>
      <c r="C4" s="35" t="str">
        <f>INDEX(city_details!F:F,MATCH('City tasks for scorecards'!A4,city_details!A:A,0))</f>
        <v>Market</v>
      </c>
      <c r="D4" s="36" t="s">
        <v>745</v>
      </c>
      <c r="E4" s="36" t="s">
        <v>745</v>
      </c>
      <c r="F4" s="37" t="s">
        <v>746</v>
      </c>
      <c r="G4" s="37" t="s">
        <v>746</v>
      </c>
      <c r="H4" s="37" t="s">
        <v>746</v>
      </c>
      <c r="I4" s="37" t="s">
        <v>746</v>
      </c>
      <c r="J4" s="37" t="s">
        <v>746</v>
      </c>
      <c r="K4" s="41" t="s">
        <v>745</v>
      </c>
      <c r="L4" s="37" t="s">
        <v>746</v>
      </c>
      <c r="M4" s="37" t="s">
        <v>746</v>
      </c>
      <c r="N4" s="37" t="s">
        <v>746</v>
      </c>
      <c r="O4" s="37" t="s">
        <v>746</v>
      </c>
      <c r="P4" s="37" t="s">
        <v>746</v>
      </c>
      <c r="Q4" s="37" t="s">
        <v>746</v>
      </c>
      <c r="R4" s="37" t="s">
        <v>746</v>
      </c>
      <c r="S4" s="37" t="s">
        <v>746</v>
      </c>
      <c r="T4" s="37" t="s">
        <v>746</v>
      </c>
      <c r="U4" s="39"/>
    </row>
    <row r="5" spans="1:21" ht="15" customHeight="1" x14ac:dyDescent="0.25">
      <c r="A5" s="40" t="s">
        <v>181</v>
      </c>
      <c r="B5" s="35" t="str">
        <f>INDEX(city_details!D:D,MATCH('City tasks for scorecards'!A5,city_details!A:A,0))</f>
        <v>Pedestrian street</v>
      </c>
      <c r="C5" s="35" t="str">
        <f>INDEX(city_details!F:F,MATCH('City tasks for scorecards'!A5,city_details!A:A,0))</f>
        <v>Bus Rapid Transit "Metrobus", Mexico City, Mexico</v>
      </c>
      <c r="D5" s="41" t="s">
        <v>745</v>
      </c>
      <c r="E5" s="41" t="s">
        <v>745</v>
      </c>
      <c r="F5" s="41" t="s">
        <v>746</v>
      </c>
      <c r="G5" s="38" t="s">
        <v>746</v>
      </c>
      <c r="H5" s="38" t="s">
        <v>746</v>
      </c>
      <c r="I5" s="38" t="s">
        <v>746</v>
      </c>
      <c r="J5" s="38" t="s">
        <v>746</v>
      </c>
      <c r="K5" s="38" t="s">
        <v>746</v>
      </c>
      <c r="L5" s="38" t="s">
        <v>746</v>
      </c>
      <c r="M5" s="38" t="s">
        <v>746</v>
      </c>
      <c r="N5" s="38" t="s">
        <v>746</v>
      </c>
      <c r="O5" s="38" t="s">
        <v>746</v>
      </c>
      <c r="P5" s="38" t="s">
        <v>745</v>
      </c>
      <c r="Q5" s="38" t="s">
        <v>746</v>
      </c>
      <c r="R5" s="38" t="s">
        <v>746</v>
      </c>
      <c r="S5" s="38" t="s">
        <v>746</v>
      </c>
      <c r="T5" s="38" t="s">
        <v>746</v>
      </c>
      <c r="U5" s="42"/>
    </row>
    <row r="6" spans="1:21" ht="15" customHeight="1" x14ac:dyDescent="0.25">
      <c r="A6" s="40" t="s">
        <v>187</v>
      </c>
      <c r="B6" s="35" t="str">
        <f>INDEX(city_details!D:D,MATCH('City tasks for scorecards'!A6,city_details!A:A,0))</f>
        <v>Fed Hill Park</v>
      </c>
      <c r="C6" s="35" t="str">
        <f>INDEX(city_details!F:F,MATCH('City tasks for scorecards'!A6,city_details!A:A,0))</f>
        <v>Safe Signage Bike Lane Roland</v>
      </c>
      <c r="D6" s="41" t="s">
        <v>745</v>
      </c>
      <c r="E6" s="41" t="s">
        <v>745</v>
      </c>
      <c r="F6" s="41" t="s">
        <v>746</v>
      </c>
      <c r="G6" s="38" t="s">
        <v>746</v>
      </c>
      <c r="H6" s="38" t="s">
        <v>746</v>
      </c>
      <c r="I6" s="38" t="s">
        <v>746</v>
      </c>
      <c r="J6" s="38" t="s">
        <v>746</v>
      </c>
      <c r="K6" s="38" t="s">
        <v>746</v>
      </c>
      <c r="L6" s="38" t="s">
        <v>746</v>
      </c>
      <c r="M6" s="38" t="s">
        <v>746</v>
      </c>
      <c r="N6" s="38" t="s">
        <v>746</v>
      </c>
      <c r="O6" s="38" t="s">
        <v>746</v>
      </c>
      <c r="P6" s="38" t="s">
        <v>746</v>
      </c>
      <c r="Q6" s="38" t="s">
        <v>746</v>
      </c>
      <c r="R6" s="38" t="s">
        <v>746</v>
      </c>
      <c r="S6" s="38" t="s">
        <v>746</v>
      </c>
      <c r="T6" s="38" t="s">
        <v>746</v>
      </c>
      <c r="U6" s="42"/>
    </row>
    <row r="7" spans="1:21" ht="15" customHeight="1" x14ac:dyDescent="0.25">
      <c r="A7" s="40" t="s">
        <v>188</v>
      </c>
      <c r="B7" s="35" t="str">
        <f>INDEX(city_details!D:D,MATCH('City tasks for scorecards'!A7,city_details!A:A,0))</f>
        <v xml:space="preserve">Cyclist Near Hance Park in Downtown Phoenix, Arizona </v>
      </c>
      <c r="C7" s="35" t="str">
        <f>INDEX(city_details!F:F,MATCH('City tasks for scorecards'!A7,city_details!A:A,0))</f>
        <v>Pedestrians and cycleway in downtown Phoenix, Arizona</v>
      </c>
      <c r="D7" s="41" t="s">
        <v>745</v>
      </c>
      <c r="E7" s="41" t="s">
        <v>745</v>
      </c>
      <c r="F7" s="41" t="s">
        <v>746</v>
      </c>
      <c r="G7" s="38" t="s">
        <v>746</v>
      </c>
      <c r="H7" s="38" t="s">
        <v>746</v>
      </c>
      <c r="I7" s="38" t="s">
        <v>746</v>
      </c>
      <c r="J7" s="38" t="s">
        <v>746</v>
      </c>
      <c r="K7" s="38" t="s">
        <v>746</v>
      </c>
      <c r="L7" s="38" t="s">
        <v>746</v>
      </c>
      <c r="M7" s="38" t="s">
        <v>746</v>
      </c>
      <c r="N7" s="38" t="s">
        <v>746</v>
      </c>
      <c r="O7" s="38" t="s">
        <v>746</v>
      </c>
      <c r="P7" s="38" t="s">
        <v>746</v>
      </c>
      <c r="Q7" s="38" t="s">
        <v>746</v>
      </c>
      <c r="R7" s="38" t="s">
        <v>746</v>
      </c>
      <c r="S7" s="38" t="s">
        <v>746</v>
      </c>
      <c r="T7" s="38" t="s">
        <v>746</v>
      </c>
      <c r="U7" s="42"/>
    </row>
    <row r="8" spans="1:21" ht="15" customHeight="1" x14ac:dyDescent="0.25">
      <c r="A8" s="40" t="s">
        <v>189</v>
      </c>
      <c r="B8" s="35" t="str">
        <f>INDEX(city_details!D:D,MATCH('City tasks for scorecards'!A8,city_details!A:A,0))</f>
        <v>Sunset pedestrians</v>
      </c>
      <c r="C8" s="35" t="str">
        <f>INDEX(city_details!F:F,MATCH('City tasks for scorecards'!A8,city_details!A:A,0))</f>
        <v>Leafy Pioneer Sq area</v>
      </c>
      <c r="D8" s="41" t="s">
        <v>745</v>
      </c>
      <c r="E8" s="41" t="s">
        <v>745</v>
      </c>
      <c r="F8" s="41" t="s">
        <v>746</v>
      </c>
      <c r="G8" s="38" t="s">
        <v>746</v>
      </c>
      <c r="H8" s="38" t="s">
        <v>746</v>
      </c>
      <c r="I8" s="38" t="s">
        <v>746</v>
      </c>
      <c r="J8" s="38" t="s">
        <v>746</v>
      </c>
      <c r="K8" s="38" t="s">
        <v>746</v>
      </c>
      <c r="L8" s="38" t="s">
        <v>746</v>
      </c>
      <c r="M8" s="38" t="s">
        <v>746</v>
      </c>
      <c r="N8" s="38" t="s">
        <v>746</v>
      </c>
      <c r="O8" s="38" t="s">
        <v>746</v>
      </c>
      <c r="P8" s="38" t="s">
        <v>746</v>
      </c>
      <c r="Q8" s="38" t="s">
        <v>746</v>
      </c>
      <c r="R8" s="38" t="s">
        <v>746</v>
      </c>
      <c r="S8" s="38" t="s">
        <v>746</v>
      </c>
      <c r="T8" s="38" t="s">
        <v>746</v>
      </c>
      <c r="U8" s="42"/>
    </row>
    <row r="9" spans="1:21" ht="15" customHeight="1" x14ac:dyDescent="0.25">
      <c r="A9" s="40" t="s">
        <v>190</v>
      </c>
      <c r="B9" s="35" t="str">
        <f>INDEX(city_details!D:D,MATCH('City tasks for scorecards'!A9,city_details!A:A,0))</f>
        <v>MASP Museum, Paulista Avenue, Sunday</v>
      </c>
      <c r="C9" s="35" t="str">
        <f>INDEX(city_details!F:F,MATCH('City tasks for scorecards'!A9,city_details!A:A,0))</f>
        <v>São Paulo cycling</v>
      </c>
      <c r="D9" s="41" t="s">
        <v>745</v>
      </c>
      <c r="E9" s="41" t="s">
        <v>745</v>
      </c>
      <c r="F9" s="41" t="s">
        <v>746</v>
      </c>
      <c r="G9" s="38" t="s">
        <v>746</v>
      </c>
      <c r="H9" s="38" t="s">
        <v>746</v>
      </c>
      <c r="I9" s="38" t="s">
        <v>746</v>
      </c>
      <c r="J9" s="38" t="s">
        <v>746</v>
      </c>
      <c r="K9" s="38" t="s">
        <v>746</v>
      </c>
      <c r="L9" s="38" t="s">
        <v>746</v>
      </c>
      <c r="M9" s="38" t="s">
        <v>746</v>
      </c>
      <c r="N9" s="38" t="s">
        <v>745</v>
      </c>
      <c r="O9" s="38" t="s">
        <v>746</v>
      </c>
      <c r="P9" s="38" t="s">
        <v>746</v>
      </c>
      <c r="Q9" s="38" t="s">
        <v>746</v>
      </c>
      <c r="R9" s="38" t="s">
        <v>746</v>
      </c>
      <c r="S9" s="38" t="s">
        <v>746</v>
      </c>
      <c r="T9" s="38" t="s">
        <v>746</v>
      </c>
      <c r="U9" s="42"/>
    </row>
    <row r="10" spans="1:21" ht="15" customHeight="1" x14ac:dyDescent="0.25">
      <c r="A10" s="40" t="s">
        <v>191</v>
      </c>
      <c r="B10" s="35" t="str">
        <f>INDEX(city_details!D:D,MATCH('City tasks for scorecards'!A10,city_details!A:A,0))</f>
        <v>Hong Kong skyline as seen from the West Kowloon Cultural District</v>
      </c>
      <c r="C10" s="35" t="str">
        <f>INDEX(city_details!F:F,MATCH('City tasks for scorecards'!A10,city_details!A:A,0))</f>
        <v>Avenue of Stars with the Hong Kong skyline in the background</v>
      </c>
      <c r="D10" s="41" t="s">
        <v>745</v>
      </c>
      <c r="E10" s="41" t="s">
        <v>745</v>
      </c>
      <c r="F10" s="41" t="s">
        <v>746</v>
      </c>
      <c r="G10" s="41" t="s">
        <v>745</v>
      </c>
      <c r="H10" s="41" t="s">
        <v>745</v>
      </c>
      <c r="I10" s="38" t="s">
        <v>746</v>
      </c>
      <c r="J10" s="38" t="s">
        <v>746</v>
      </c>
      <c r="K10" s="38" t="s">
        <v>746</v>
      </c>
      <c r="L10" s="38" t="s">
        <v>746</v>
      </c>
      <c r="M10" s="38" t="s">
        <v>746</v>
      </c>
      <c r="N10" s="38" t="s">
        <v>746</v>
      </c>
      <c r="O10" s="38" t="s">
        <v>746</v>
      </c>
      <c r="P10" s="38" t="s">
        <v>746</v>
      </c>
      <c r="Q10" s="38" t="s">
        <v>746</v>
      </c>
      <c r="R10" s="38" t="s">
        <v>746</v>
      </c>
      <c r="S10" s="38" t="s">
        <v>746</v>
      </c>
      <c r="T10" s="38" t="s">
        <v>746</v>
      </c>
      <c r="U10" s="42"/>
    </row>
    <row r="11" spans="1:21" ht="15" customHeight="1" x14ac:dyDescent="0.25">
      <c r="A11" s="40" t="s">
        <v>192</v>
      </c>
      <c r="B11" s="35" t="str">
        <f>INDEX(city_details!D:D,MATCH('City tasks for scorecards'!A11,city_details!A:A,0))</f>
        <v>Chennai pedestrian street scene</v>
      </c>
      <c r="C11" s="35" t="str">
        <f>INDEX(city_details!F:F,MATCH('City tasks for scorecards'!A11,city_details!A:A,0))</f>
        <v>Chennai pedestrian street scene</v>
      </c>
      <c r="D11" s="41" t="s">
        <v>745</v>
      </c>
      <c r="E11" s="41" t="s">
        <v>745</v>
      </c>
      <c r="F11" s="41" t="s">
        <v>746</v>
      </c>
      <c r="G11" s="38" t="s">
        <v>746</v>
      </c>
      <c r="H11" s="38" t="s">
        <v>746</v>
      </c>
      <c r="I11" s="38" t="s">
        <v>746</v>
      </c>
      <c r="J11" s="38" t="s">
        <v>746</v>
      </c>
      <c r="K11" s="38" t="s">
        <v>746</v>
      </c>
      <c r="L11" s="38" t="s">
        <v>746</v>
      </c>
      <c r="M11" s="38" t="s">
        <v>746</v>
      </c>
      <c r="N11" s="38" t="s">
        <v>746</v>
      </c>
      <c r="O11" s="38" t="s">
        <v>746</v>
      </c>
      <c r="P11" s="38" t="s">
        <v>746</v>
      </c>
      <c r="Q11" s="38" t="s">
        <v>746</v>
      </c>
      <c r="R11" s="41" t="s">
        <v>745</v>
      </c>
      <c r="S11" s="38" t="s">
        <v>746</v>
      </c>
      <c r="T11" s="38" t="s">
        <v>746</v>
      </c>
      <c r="U11" s="42"/>
    </row>
    <row r="12" spans="1:21" ht="15" customHeight="1" x14ac:dyDescent="0.25">
      <c r="A12" s="40" t="s">
        <v>180</v>
      </c>
      <c r="B12" s="35" t="str">
        <f>INDEX(city_details!D:D,MATCH('City tasks for scorecards'!A12,city_details!A:A,0))</f>
        <v>Chao Phraya and Bangkok skyline</v>
      </c>
      <c r="C12" s="35" t="str">
        <f>INDEX(city_details!F:F,MATCH('City tasks for scorecards'!A12,city_details!A:A,0))</f>
        <v>Lumphini Park, Bangkok</v>
      </c>
      <c r="D12" s="41" t="s">
        <v>745</v>
      </c>
      <c r="E12" s="41" t="s">
        <v>745</v>
      </c>
      <c r="F12" s="41" t="s">
        <v>746</v>
      </c>
      <c r="G12" s="38" t="s">
        <v>746</v>
      </c>
      <c r="H12" s="38" t="s">
        <v>746</v>
      </c>
      <c r="I12" s="38" t="s">
        <v>746</v>
      </c>
      <c r="J12" s="38" t="s">
        <v>746</v>
      </c>
      <c r="K12" s="38" t="s">
        <v>746</v>
      </c>
      <c r="L12" s="38" t="s">
        <v>746</v>
      </c>
      <c r="M12" s="38" t="s">
        <v>746</v>
      </c>
      <c r="N12" s="38" t="s">
        <v>746</v>
      </c>
      <c r="O12" s="38" t="s">
        <v>746</v>
      </c>
      <c r="P12" s="38" t="s">
        <v>746</v>
      </c>
      <c r="Q12" s="38" t="s">
        <v>746</v>
      </c>
      <c r="R12" s="38" t="s">
        <v>746</v>
      </c>
      <c r="S12" s="41" t="s">
        <v>745</v>
      </c>
      <c r="T12" s="38" t="s">
        <v>746</v>
      </c>
      <c r="U12" s="42"/>
    </row>
    <row r="13" spans="1:21" ht="15" customHeight="1" x14ac:dyDescent="0.25">
      <c r="A13" s="40" t="s">
        <v>193</v>
      </c>
      <c r="B13" s="35" t="str">
        <f>INDEX(city_details!D:D,MATCH('City tasks for scorecards'!A13,city_details!A:A,0))</f>
        <v>Hoan Kiem Lake, Hanoi, Viet Nam</v>
      </c>
      <c r="C13" s="35" t="str">
        <f>INDEX(city_details!F:F,MATCH('City tasks for scorecards'!A13,city_details!A:A,0))</f>
        <v>Pedestrians gather to watch a street performance on Trang Tien St, Hanoi Vietnam</v>
      </c>
      <c r="D13" s="41" t="s">
        <v>745</v>
      </c>
      <c r="E13" s="41" t="s">
        <v>745</v>
      </c>
      <c r="F13" s="41" t="s">
        <v>746</v>
      </c>
      <c r="G13" s="38" t="s">
        <v>746</v>
      </c>
      <c r="H13" s="38" t="s">
        <v>746</v>
      </c>
      <c r="I13" s="38" t="s">
        <v>746</v>
      </c>
      <c r="J13" s="38" t="s">
        <v>746</v>
      </c>
      <c r="K13" s="38" t="s">
        <v>746</v>
      </c>
      <c r="L13" s="38" t="s">
        <v>746</v>
      </c>
      <c r="M13" s="38" t="s">
        <v>746</v>
      </c>
      <c r="N13" s="38" t="s">
        <v>746</v>
      </c>
      <c r="O13" s="38" t="s">
        <v>746</v>
      </c>
      <c r="P13" s="38" t="s">
        <v>746</v>
      </c>
      <c r="Q13" s="38" t="s">
        <v>746</v>
      </c>
      <c r="R13" s="38" t="s">
        <v>746</v>
      </c>
      <c r="S13" s="38" t="s">
        <v>746</v>
      </c>
      <c r="T13" s="38" t="s">
        <v>745</v>
      </c>
      <c r="U13" s="42"/>
    </row>
    <row r="14" spans="1:21" ht="15" customHeight="1" x14ac:dyDescent="0.25">
      <c r="A14" s="40" t="s">
        <v>194</v>
      </c>
      <c r="B14" s="35" t="str">
        <f>INDEX(city_details!D:D,MATCH('City tasks for scorecards'!A14,city_details!A:A,0))</f>
        <v>Graz, Austria-14.09.2020: people relaxing outdoor in a park near Mur river, in summer, Styria region, Austria. Selective focus.</v>
      </c>
      <c r="C14" s="35" t="str">
        <f>INDEX(city_details!F:F,MATCH('City tasks for scorecards'!A14,city_details!A:A,0))</f>
        <v>Graz, Austria - June 16, 2020 - cyclists and pedestrians in front of modern tram street car next to traditional Austrian houses</v>
      </c>
      <c r="D14" s="41" t="s">
        <v>745</v>
      </c>
      <c r="E14" s="41" t="s">
        <v>745</v>
      </c>
      <c r="F14" s="41" t="s">
        <v>746</v>
      </c>
      <c r="G14" s="38" t="s">
        <v>746</v>
      </c>
      <c r="H14" s="38" t="s">
        <v>746</v>
      </c>
      <c r="I14" s="38" t="s">
        <v>746</v>
      </c>
      <c r="J14" s="41"/>
      <c r="K14" s="41" t="s">
        <v>746</v>
      </c>
      <c r="L14" s="41" t="s">
        <v>745</v>
      </c>
      <c r="M14" s="41" t="s">
        <v>746</v>
      </c>
      <c r="N14" s="38" t="s">
        <v>746</v>
      </c>
      <c r="O14" s="38" t="s">
        <v>746</v>
      </c>
      <c r="P14" s="38" t="s">
        <v>746</v>
      </c>
      <c r="Q14" s="38" t="s">
        <v>746</v>
      </c>
      <c r="R14" s="38" t="s">
        <v>746</v>
      </c>
      <c r="S14" s="38" t="s">
        <v>746</v>
      </c>
      <c r="T14" s="38" t="s">
        <v>746</v>
      </c>
      <c r="U14" s="42"/>
    </row>
    <row r="15" spans="1:21" ht="15" customHeight="1" x14ac:dyDescent="0.25">
      <c r="A15" s="40" t="s">
        <v>195</v>
      </c>
      <c r="B15" s="35" t="str">
        <f>INDEX(city_details!D:D,MATCH('City tasks for scorecards'!A15,city_details!A:A,0))</f>
        <v>VisitReeks01</v>
      </c>
      <c r="C15" s="35" t="str">
        <f>INDEX(city_details!F:F,MATCH('City tasks for scorecards'!A15,city_details!A:A,0))</f>
        <v>Groenevalleipark</v>
      </c>
      <c r="D15" s="41" t="s">
        <v>745</v>
      </c>
      <c r="E15" s="41" t="s">
        <v>745</v>
      </c>
      <c r="F15" s="41" t="s">
        <v>746</v>
      </c>
      <c r="G15" s="38" t="s">
        <v>746</v>
      </c>
      <c r="H15" s="38" t="s">
        <v>746</v>
      </c>
      <c r="I15" s="38" t="s">
        <v>746</v>
      </c>
      <c r="J15" s="41" t="s">
        <v>745</v>
      </c>
      <c r="K15" s="38" t="s">
        <v>746</v>
      </c>
      <c r="L15" s="38" t="s">
        <v>746</v>
      </c>
      <c r="M15" s="38" t="s">
        <v>746</v>
      </c>
      <c r="N15" s="38" t="s">
        <v>746</v>
      </c>
      <c r="O15" s="38" t="s">
        <v>746</v>
      </c>
      <c r="P15" s="38" t="s">
        <v>746</v>
      </c>
      <c r="Q15" s="38" t="s">
        <v>746</v>
      </c>
      <c r="R15" s="38" t="s">
        <v>746</v>
      </c>
      <c r="S15" s="38" t="s">
        <v>746</v>
      </c>
      <c r="T15" s="38" t="s">
        <v>746</v>
      </c>
      <c r="U15" s="42"/>
    </row>
    <row r="16" spans="1:21" ht="15" customHeight="1" x14ac:dyDescent="0.25">
      <c r="A16" s="40" t="s">
        <v>196</v>
      </c>
      <c r="B16" s="35" t="str">
        <f>INDEX(city_details!D:D,MATCH('City tasks for scorecards'!A16,city_details!A:A,0))</f>
        <v>BERN, SWITZERLAND - APRIL 15, 2018: Street view on Kramgasse with fountain and clock tower in the old town of Bern city.It is a popular shopping street and medieval city centre of Bern, Switzerland</v>
      </c>
      <c r="C16" s="35" t="str">
        <f>INDEX(city_details!F:F,MATCH('City tasks for scorecards'!A16,city_details!A:A,0))</f>
        <v>Bern Switzerland , 27 June 2020 : Pedestrian street with cafe terrace full of people during summer 2020 in Bern old town Switzerland</v>
      </c>
      <c r="D16" s="41" t="s">
        <v>745</v>
      </c>
      <c r="E16" s="41" t="s">
        <v>745</v>
      </c>
      <c r="F16" s="41" t="s">
        <v>746</v>
      </c>
      <c r="G16" s="38" t="s">
        <v>746</v>
      </c>
      <c r="H16" s="38" t="s">
        <v>746</v>
      </c>
      <c r="I16" s="38" t="s">
        <v>746</v>
      </c>
      <c r="J16" s="38" t="s">
        <v>746</v>
      </c>
      <c r="K16" s="41" t="s">
        <v>746</v>
      </c>
      <c r="L16" s="41" t="s">
        <v>745</v>
      </c>
      <c r="M16" s="41" t="s">
        <v>746</v>
      </c>
      <c r="N16" s="38" t="s">
        <v>746</v>
      </c>
      <c r="O16" s="38" t="s">
        <v>746</v>
      </c>
      <c r="P16" s="38" t="s">
        <v>746</v>
      </c>
      <c r="Q16" s="38" t="s">
        <v>746</v>
      </c>
      <c r="R16" s="38" t="s">
        <v>746</v>
      </c>
      <c r="S16" s="38" t="s">
        <v>746</v>
      </c>
      <c r="T16" s="38" t="s">
        <v>746</v>
      </c>
      <c r="U16" s="42" t="s">
        <v>748</v>
      </c>
    </row>
    <row r="17" spans="1:21" ht="15" customHeight="1" x14ac:dyDescent="0.25">
      <c r="A17" s="40" t="s">
        <v>197</v>
      </c>
      <c r="B17" s="35" t="str">
        <f>INDEX(city_details!D:D,MATCH('City tasks for scorecards'!A17,city_details!A:A,0))</f>
        <v>Namesti Hrdinu, Olomouc, Czechia</v>
      </c>
      <c r="C17" s="35" t="str">
        <f>INDEX(city_details!F:F,MATCH('City tasks for scorecards'!A17,city_details!A:A,0))</f>
        <v>Tabulovy vrch, Olomouc, Czechia</v>
      </c>
      <c r="D17" s="41" t="s">
        <v>745</v>
      </c>
      <c r="E17" s="41" t="s">
        <v>745</v>
      </c>
      <c r="F17" s="41" t="s">
        <v>746</v>
      </c>
      <c r="G17" s="38" t="s">
        <v>746</v>
      </c>
      <c r="H17" s="38" t="s">
        <v>746</v>
      </c>
      <c r="I17" s="38" t="s">
        <v>746</v>
      </c>
      <c r="J17" s="38" t="s">
        <v>746</v>
      </c>
      <c r="K17" s="38" t="s">
        <v>746</v>
      </c>
      <c r="L17" s="38" t="s">
        <v>746</v>
      </c>
      <c r="M17" s="38" t="s">
        <v>746</v>
      </c>
      <c r="N17" s="38" t="s">
        <v>746</v>
      </c>
      <c r="O17" s="38" t="s">
        <v>746</v>
      </c>
      <c r="P17" s="38" t="s">
        <v>746</v>
      </c>
      <c r="Q17" s="38" t="s">
        <v>746</v>
      </c>
      <c r="R17" s="38" t="s">
        <v>746</v>
      </c>
      <c r="S17" s="38" t="s">
        <v>746</v>
      </c>
      <c r="T17" s="38" t="s">
        <v>746</v>
      </c>
      <c r="U17" s="42"/>
    </row>
    <row r="18" spans="1:21" ht="15" customHeight="1" x14ac:dyDescent="0.25">
      <c r="A18" s="40" t="s">
        <v>198</v>
      </c>
      <c r="B18" s="35" t="str">
        <f>INDEX(city_details!D:D,MATCH('City tasks for scorecards'!A18,city_details!A:A,0))</f>
        <v>COLOGNE,NORTH RHINE WESTPHALIA,GERMANY - FEBRUARY 14 2021: People ice skating in German park at winter</v>
      </c>
      <c r="C18" s="35" t="str">
        <f>INDEX(city_details!F:F,MATCH('City tasks for scorecards'!A18,city_details!A:A,0))</f>
        <v>Cologne, Germany - 15 June 2019: The Great Saint Martin Church and Colorful buildings nearby riverside of Hohenzollern Bridge in Cologne.</v>
      </c>
      <c r="D18" s="41" t="s">
        <v>745</v>
      </c>
      <c r="E18" s="41" t="s">
        <v>745</v>
      </c>
      <c r="F18" s="41" t="s">
        <v>746</v>
      </c>
      <c r="G18" s="38" t="s">
        <v>746</v>
      </c>
      <c r="H18" s="38" t="s">
        <v>746</v>
      </c>
      <c r="I18" s="38" t="s">
        <v>746</v>
      </c>
      <c r="J18" s="38" t="s">
        <v>746</v>
      </c>
      <c r="K18" s="41" t="s">
        <v>746</v>
      </c>
      <c r="L18" s="41" t="s">
        <v>745</v>
      </c>
      <c r="M18" s="41" t="s">
        <v>746</v>
      </c>
      <c r="N18" s="38" t="s">
        <v>746</v>
      </c>
      <c r="O18" s="38" t="s">
        <v>746</v>
      </c>
      <c r="P18" s="38" t="s">
        <v>746</v>
      </c>
      <c r="Q18" s="38" t="s">
        <v>746</v>
      </c>
      <c r="R18" s="38" t="s">
        <v>746</v>
      </c>
      <c r="S18" s="38" t="s">
        <v>746</v>
      </c>
      <c r="T18" s="38" t="s">
        <v>746</v>
      </c>
      <c r="U18" s="42"/>
    </row>
    <row r="19" spans="1:21" ht="15" customHeight="1" x14ac:dyDescent="0.25">
      <c r="A19" s="40" t="s">
        <v>199</v>
      </c>
      <c r="B19" s="35" t="str">
        <f>INDEX(city_details!D:D,MATCH('City tasks for scorecards'!A19,city_details!A:A,0))</f>
        <v>Odense Lightrail</v>
      </c>
      <c r="C19" s="35" t="str">
        <f>INDEX(city_details!F:F,MATCH('City tasks for scorecards'!A19,city_details!A:A,0))</f>
        <v>Summer in the city</v>
      </c>
      <c r="D19" s="41" t="s">
        <v>745</v>
      </c>
      <c r="E19" s="41" t="s">
        <v>745</v>
      </c>
      <c r="F19" s="41" t="s">
        <v>746</v>
      </c>
      <c r="G19" s="38" t="s">
        <v>746</v>
      </c>
      <c r="H19" s="38" t="s">
        <v>746</v>
      </c>
      <c r="I19" s="41" t="s">
        <v>745</v>
      </c>
      <c r="J19" s="38" t="s">
        <v>746</v>
      </c>
      <c r="K19" s="38" t="s">
        <v>746</v>
      </c>
      <c r="L19" s="38" t="s">
        <v>746</v>
      </c>
      <c r="M19" s="38" t="s">
        <v>746</v>
      </c>
      <c r="N19" s="38" t="s">
        <v>746</v>
      </c>
      <c r="O19" s="38" t="s">
        <v>746</v>
      </c>
      <c r="P19" s="38" t="s">
        <v>746</v>
      </c>
      <c r="Q19" s="38" t="s">
        <v>746</v>
      </c>
      <c r="R19" s="38" t="s">
        <v>746</v>
      </c>
      <c r="S19" s="38" t="s">
        <v>746</v>
      </c>
      <c r="T19" s="38" t="s">
        <v>746</v>
      </c>
      <c r="U19" s="42"/>
    </row>
    <row r="20" spans="1:21" ht="15" customHeight="1" x14ac:dyDescent="0.25">
      <c r="A20" s="40" t="s">
        <v>200</v>
      </c>
      <c r="B20" s="35" t="str">
        <f>INDEX(city_details!D:D,MATCH('City tasks for scorecards'!A20,city_details!A:A,0))</f>
        <v>Bike, scooter and pedestrians on Carrer de la Diputació at the intersection of Carrer d'Enric Granados, Barcelona</v>
      </c>
      <c r="C20" s="35" t="str">
        <f>INDEX(city_details!F:F,MATCH('City tasks for scorecards'!A20,city_details!A:A,0))</f>
        <v>Pedestrians and bikes on Carrer Astúries, Barcelona</v>
      </c>
      <c r="D20" s="41" t="s">
        <v>745</v>
      </c>
      <c r="E20" s="41" t="s">
        <v>745</v>
      </c>
      <c r="F20" s="41" t="s">
        <v>745</v>
      </c>
      <c r="G20" s="38" t="s">
        <v>746</v>
      </c>
      <c r="H20" s="38" t="s">
        <v>746</v>
      </c>
      <c r="I20" s="38" t="s">
        <v>746</v>
      </c>
      <c r="J20" s="38" t="s">
        <v>746</v>
      </c>
      <c r="K20" s="38" t="s">
        <v>746</v>
      </c>
      <c r="L20" s="38" t="s">
        <v>746</v>
      </c>
      <c r="M20" s="38" t="s">
        <v>746</v>
      </c>
      <c r="N20" s="38" t="s">
        <v>746</v>
      </c>
      <c r="O20" s="38" t="s">
        <v>746</v>
      </c>
      <c r="P20" s="38" t="s">
        <v>746</v>
      </c>
      <c r="Q20" s="38" t="s">
        <v>745</v>
      </c>
      <c r="R20" s="38" t="s">
        <v>746</v>
      </c>
      <c r="S20" s="38" t="s">
        <v>746</v>
      </c>
      <c r="T20" s="38" t="s">
        <v>746</v>
      </c>
      <c r="U20" s="42"/>
    </row>
    <row r="21" spans="1:21" ht="15" customHeight="1" x14ac:dyDescent="0.25">
      <c r="A21" s="40" t="s">
        <v>201</v>
      </c>
      <c r="B21" s="52" t="str">
        <f>INDEX(city_details!D:D,MATCH('City tasks for scorecards'!A21,city_details!A:A,0))</f>
        <v>To be updated on sunny day</v>
      </c>
      <c r="C21" s="52" t="str">
        <f>INDEX(city_details!F:F,MATCH('City tasks for scorecards'!A21,city_details!A:A,0))</f>
        <v>To be updated on sunny day</v>
      </c>
      <c r="D21" s="41" t="s">
        <v>745</v>
      </c>
      <c r="E21" s="41" t="s">
        <v>745</v>
      </c>
      <c r="F21" s="41" t="s">
        <v>745</v>
      </c>
      <c r="G21" s="38" t="s">
        <v>746</v>
      </c>
      <c r="H21" s="38" t="s">
        <v>746</v>
      </c>
      <c r="I21" s="38" t="s">
        <v>746</v>
      </c>
      <c r="J21" s="38" t="s">
        <v>746</v>
      </c>
      <c r="K21" s="38" t="s">
        <v>746</v>
      </c>
      <c r="L21" s="38" t="s">
        <v>746</v>
      </c>
      <c r="M21" s="38" t="s">
        <v>746</v>
      </c>
      <c r="N21" s="38" t="s">
        <v>746</v>
      </c>
      <c r="O21" s="38" t="s">
        <v>746</v>
      </c>
      <c r="P21" s="38" t="s">
        <v>746</v>
      </c>
      <c r="Q21" s="38" t="s">
        <v>745</v>
      </c>
      <c r="R21" s="38" t="s">
        <v>746</v>
      </c>
      <c r="S21" s="38" t="s">
        <v>746</v>
      </c>
      <c r="T21" s="38" t="s">
        <v>746</v>
      </c>
      <c r="U21" s="42"/>
    </row>
    <row r="22" spans="1:21" ht="15" customHeight="1" x14ac:dyDescent="0.25">
      <c r="A22" s="40" t="s">
        <v>202</v>
      </c>
      <c r="B22" s="35" t="str">
        <f>INDEX(city_details!D:D,MATCH('City tasks for scorecards'!A22,city_details!A:A,0))</f>
        <v>Cycle way road, Vic</v>
      </c>
      <c r="C22" s="35" t="str">
        <f>INDEX(city_details!F:F,MATCH('City tasks for scorecards'!A22,city_details!A:A,0))</f>
        <v>Vic market</v>
      </c>
      <c r="D22" s="41" t="s">
        <v>745</v>
      </c>
      <c r="E22" s="41" t="s">
        <v>745</v>
      </c>
      <c r="F22" s="41" t="s">
        <v>745</v>
      </c>
      <c r="G22" s="38" t="s">
        <v>746</v>
      </c>
      <c r="H22" s="38" t="s">
        <v>746</v>
      </c>
      <c r="I22" s="38" t="s">
        <v>746</v>
      </c>
      <c r="J22" s="38" t="s">
        <v>746</v>
      </c>
      <c r="K22" s="38" t="s">
        <v>746</v>
      </c>
      <c r="L22" s="38" t="s">
        <v>746</v>
      </c>
      <c r="M22" s="38" t="s">
        <v>746</v>
      </c>
      <c r="N22" s="38" t="s">
        <v>746</v>
      </c>
      <c r="O22" s="38" t="s">
        <v>746</v>
      </c>
      <c r="P22" s="38" t="s">
        <v>746</v>
      </c>
      <c r="Q22" s="38" t="s">
        <v>745</v>
      </c>
      <c r="R22" s="38" t="s">
        <v>746</v>
      </c>
      <c r="S22" s="38" t="s">
        <v>746</v>
      </c>
      <c r="T22" s="38" t="s">
        <v>746</v>
      </c>
      <c r="U22" s="42"/>
    </row>
    <row r="23" spans="1:21" ht="15" customHeight="1" x14ac:dyDescent="0.25">
      <c r="A23" s="40" t="s">
        <v>203</v>
      </c>
      <c r="B23" s="35" t="str">
        <f>INDEX(city_details!D:D,MATCH('City tasks for scorecards'!A23,city_details!A:A,0))</f>
        <v>Dixon Hollow, Connswater Community Greenway, Belfast</v>
      </c>
      <c r="C23" s="35" t="str">
        <f>INDEX(city_details!F:F,MATCH('City tasks for scorecards'!A23,city_details!A:A,0))</f>
        <v>Family cycle ride along the Connswater Community Greenway</v>
      </c>
      <c r="D23" s="41" t="s">
        <v>745</v>
      </c>
      <c r="E23" s="41" t="s">
        <v>745</v>
      </c>
      <c r="F23" s="41" t="s">
        <v>746</v>
      </c>
      <c r="G23" s="38" t="s">
        <v>746</v>
      </c>
      <c r="H23" s="38" t="s">
        <v>746</v>
      </c>
      <c r="I23" s="38" t="s">
        <v>746</v>
      </c>
      <c r="J23" s="38" t="s">
        <v>746</v>
      </c>
      <c r="K23" s="38" t="s">
        <v>746</v>
      </c>
      <c r="L23" s="38" t="s">
        <v>746</v>
      </c>
      <c r="M23" s="38" t="s">
        <v>746</v>
      </c>
      <c r="N23" s="38" t="s">
        <v>746</v>
      </c>
      <c r="O23" s="38" t="s">
        <v>746</v>
      </c>
      <c r="P23" s="38" t="s">
        <v>746</v>
      </c>
      <c r="Q23" s="38" t="s">
        <v>746</v>
      </c>
      <c r="R23" s="38" t="s">
        <v>746</v>
      </c>
      <c r="S23" s="38" t="s">
        <v>746</v>
      </c>
      <c r="T23" s="38" t="s">
        <v>746</v>
      </c>
      <c r="U23" s="42"/>
    </row>
    <row r="24" spans="1:21" ht="15" customHeight="1" x14ac:dyDescent="0.25">
      <c r="A24" s="40" t="s">
        <v>204</v>
      </c>
      <c r="B24" s="35" t="str">
        <f>INDEX(city_details!D:D,MATCH('City tasks for scorecards'!A24,city_details!A:A,0))</f>
        <v>Pedestrians in Rua Garrett, Lisboa, Portugal</v>
      </c>
      <c r="C24" s="35" t="str">
        <f>INDEX(city_details!F:F,MATCH('City tasks for scorecards'!A24,city_details!A:A,0))</f>
        <v>Av. Duque de Ávila, Lisboa, Portugal</v>
      </c>
      <c r="D24" s="41" t="s">
        <v>745</v>
      </c>
      <c r="E24" s="41" t="s">
        <v>745</v>
      </c>
      <c r="F24" s="41" t="s">
        <v>746</v>
      </c>
      <c r="G24" s="38" t="s">
        <v>746</v>
      </c>
      <c r="H24" s="38" t="s">
        <v>746</v>
      </c>
      <c r="I24" s="38" t="s">
        <v>746</v>
      </c>
      <c r="J24" s="38" t="s">
        <v>746</v>
      </c>
      <c r="K24" s="38" t="s">
        <v>746</v>
      </c>
      <c r="L24" s="38" t="s">
        <v>746</v>
      </c>
      <c r="M24" s="38" t="s">
        <v>746</v>
      </c>
      <c r="N24" s="38" t="s">
        <v>746</v>
      </c>
      <c r="O24" s="41" t="s">
        <v>745</v>
      </c>
      <c r="P24" s="38" t="s">
        <v>746</v>
      </c>
      <c r="Q24" s="38" t="s">
        <v>746</v>
      </c>
      <c r="R24" s="38" t="s">
        <v>746</v>
      </c>
      <c r="S24" s="38" t="s">
        <v>746</v>
      </c>
      <c r="T24" s="38" t="s">
        <v>746</v>
      </c>
      <c r="U24" s="42"/>
    </row>
    <row r="25" spans="1:21" ht="15" customHeight="1" x14ac:dyDescent="0.25">
      <c r="A25" s="40" t="s">
        <v>205</v>
      </c>
      <c r="B25" s="35" t="str">
        <f>INDEX(city_details!D:D,MATCH('City tasks for scorecards'!A25,city_details!A:A,0))</f>
        <v>Whitmore Square - bike rider and green</v>
      </c>
      <c r="C25" s="35" t="str">
        <f>INDEX(city_details!F:F,MATCH('City tasks for scorecards'!A25,city_details!A:A,0))</f>
        <v>Vic Square - pedestrians, trees and public transport</v>
      </c>
      <c r="D25" s="41" t="s">
        <v>745</v>
      </c>
      <c r="E25" s="41" t="s">
        <v>745</v>
      </c>
      <c r="F25" s="41" t="s">
        <v>746</v>
      </c>
      <c r="G25" s="38" t="s">
        <v>746</v>
      </c>
      <c r="H25" s="38" t="s">
        <v>746</v>
      </c>
      <c r="I25" s="38" t="s">
        <v>746</v>
      </c>
      <c r="J25" s="38" t="s">
        <v>746</v>
      </c>
      <c r="K25" s="38" t="s">
        <v>746</v>
      </c>
      <c r="L25" s="38" t="s">
        <v>746</v>
      </c>
      <c r="M25" s="38" t="s">
        <v>746</v>
      </c>
      <c r="N25" s="38" t="s">
        <v>746</v>
      </c>
      <c r="O25" s="38" t="s">
        <v>746</v>
      </c>
      <c r="P25" s="38" t="s">
        <v>746</v>
      </c>
      <c r="Q25" s="38" t="s">
        <v>746</v>
      </c>
      <c r="R25" s="38" t="s">
        <v>746</v>
      </c>
      <c r="S25" s="38" t="s">
        <v>746</v>
      </c>
      <c r="T25" s="38" t="s">
        <v>746</v>
      </c>
      <c r="U25" s="42"/>
    </row>
    <row r="26" spans="1:21" ht="15" customHeight="1" x14ac:dyDescent="0.25">
      <c r="A26" s="40" t="s">
        <v>178</v>
      </c>
      <c r="B26" s="35" t="str">
        <f>INDEX(city_details!D:D,MATCH('City tasks for scorecards'!A26,city_details!A:A,0))</f>
        <v>Pedestrians on Swanston St</v>
      </c>
      <c r="C26" s="35" t="str">
        <f>INDEX(city_details!F:F,MATCH('City tasks for scorecards'!A26,city_details!A:A,0))</f>
        <v>Brunswick neighbourhood</v>
      </c>
      <c r="D26" s="41" t="s">
        <v>745</v>
      </c>
      <c r="E26" s="41" t="s">
        <v>745</v>
      </c>
      <c r="F26" s="41" t="s">
        <v>746</v>
      </c>
      <c r="G26" s="38" t="s">
        <v>746</v>
      </c>
      <c r="H26" s="38" t="s">
        <v>746</v>
      </c>
      <c r="I26" s="38" t="s">
        <v>746</v>
      </c>
      <c r="J26" s="38" t="s">
        <v>746</v>
      </c>
      <c r="K26" s="38" t="s">
        <v>746</v>
      </c>
      <c r="L26" s="38" t="s">
        <v>746</v>
      </c>
      <c r="M26" s="38" t="s">
        <v>746</v>
      </c>
      <c r="N26" s="38" t="s">
        <v>746</v>
      </c>
      <c r="O26" s="38" t="s">
        <v>746</v>
      </c>
      <c r="P26" s="38" t="s">
        <v>746</v>
      </c>
      <c r="Q26" s="38" t="s">
        <v>746</v>
      </c>
      <c r="R26" s="38" t="s">
        <v>746</v>
      </c>
      <c r="S26" s="38" t="s">
        <v>746</v>
      </c>
      <c r="T26" s="38" t="s">
        <v>746</v>
      </c>
      <c r="U26" s="42"/>
    </row>
    <row r="27" spans="1:21" ht="15" customHeight="1" x14ac:dyDescent="0.25">
      <c r="A27" s="40" t="s">
        <v>206</v>
      </c>
      <c r="B27" s="35" t="str">
        <f>INDEX(city_details!D:D,MATCH('City tasks for scorecards'!A27,city_details!A:A,0))</f>
        <v>Sydney Harbour</v>
      </c>
      <c r="C27" s="35" t="str">
        <f>INDEX(city_details!F:F,MATCH('City tasks for scorecards'!A27,city_details!A:A,0))</f>
        <v>Sydney harbourside</v>
      </c>
      <c r="D27" s="41" t="s">
        <v>745</v>
      </c>
      <c r="E27" s="41" t="s">
        <v>745</v>
      </c>
      <c r="F27" s="41" t="s">
        <v>746</v>
      </c>
      <c r="G27" s="38" t="s">
        <v>746</v>
      </c>
      <c r="H27" s="38" t="s">
        <v>746</v>
      </c>
      <c r="I27" s="38" t="s">
        <v>746</v>
      </c>
      <c r="J27" s="38" t="s">
        <v>746</v>
      </c>
      <c r="K27" s="38" t="s">
        <v>746</v>
      </c>
      <c r="L27" s="38" t="s">
        <v>746</v>
      </c>
      <c r="M27" s="38" t="s">
        <v>746</v>
      </c>
      <c r="N27" s="38" t="s">
        <v>746</v>
      </c>
      <c r="O27" s="38" t="s">
        <v>746</v>
      </c>
      <c r="P27" s="38" t="s">
        <v>746</v>
      </c>
      <c r="Q27" s="38" t="s">
        <v>746</v>
      </c>
      <c r="R27" s="38" t="s">
        <v>746</v>
      </c>
      <c r="S27" s="38" t="s">
        <v>746</v>
      </c>
      <c r="T27" s="38" t="s">
        <v>746</v>
      </c>
      <c r="U27" s="42"/>
    </row>
    <row r="28" spans="1:21" ht="15" customHeight="1" x14ac:dyDescent="0.25">
      <c r="A28" s="43" t="s">
        <v>207</v>
      </c>
      <c r="B28" s="35" t="str">
        <f>INDEX(city_details!D:D,MATCH('City tasks for scorecards'!A28,city_details!A:A,0))</f>
        <v>Auckland park</v>
      </c>
      <c r="C28" s="35" t="str">
        <f>INDEX(city_details!F:F,MATCH('City tasks for scorecards'!A28,city_details!A:A,0))</f>
        <v>Auckland park</v>
      </c>
      <c r="D28" s="44" t="s">
        <v>745</v>
      </c>
      <c r="E28" s="44" t="s">
        <v>745</v>
      </c>
      <c r="F28" s="44" t="s">
        <v>746</v>
      </c>
      <c r="G28" s="45" t="s">
        <v>746</v>
      </c>
      <c r="H28" s="45" t="s">
        <v>746</v>
      </c>
      <c r="I28" s="45" t="s">
        <v>746</v>
      </c>
      <c r="J28" s="45" t="s">
        <v>746</v>
      </c>
      <c r="K28" s="45" t="s">
        <v>746</v>
      </c>
      <c r="L28" s="45" t="s">
        <v>746</v>
      </c>
      <c r="M28" s="41" t="s">
        <v>747</v>
      </c>
      <c r="N28" s="45" t="s">
        <v>746</v>
      </c>
      <c r="O28" s="45" t="s">
        <v>746</v>
      </c>
      <c r="P28" s="45" t="s">
        <v>746</v>
      </c>
      <c r="Q28" s="45" t="s">
        <v>746</v>
      </c>
      <c r="R28" s="45" t="s">
        <v>746</v>
      </c>
      <c r="S28" s="45" t="s">
        <v>746</v>
      </c>
      <c r="T28" s="45" t="s">
        <v>746</v>
      </c>
      <c r="U28" s="46"/>
    </row>
    <row r="29" spans="1:21" x14ac:dyDescent="0.25">
      <c r="E29" s="47">
        <f>COUNTIF(E4:E28,"Yes")</f>
        <v>25</v>
      </c>
      <c r="F29" s="47">
        <f t="shared" ref="F29:T29" si="0">COUNTIF(F4:F28,"Yes")</f>
        <v>3</v>
      </c>
      <c r="G29" s="47">
        <f t="shared" si="0"/>
        <v>1</v>
      </c>
      <c r="H29" s="47">
        <f t="shared" si="0"/>
        <v>1</v>
      </c>
      <c r="I29" s="47">
        <f t="shared" si="0"/>
        <v>1</v>
      </c>
      <c r="J29" s="47">
        <f t="shared" si="0"/>
        <v>1</v>
      </c>
      <c r="K29" s="47">
        <f t="shared" si="0"/>
        <v>1</v>
      </c>
      <c r="L29" s="47">
        <f t="shared" si="0"/>
        <v>3</v>
      </c>
      <c r="M29" s="47">
        <f t="shared" si="0"/>
        <v>0</v>
      </c>
      <c r="N29" s="47">
        <f t="shared" si="0"/>
        <v>1</v>
      </c>
      <c r="O29" s="47">
        <f t="shared" si="0"/>
        <v>1</v>
      </c>
      <c r="P29" s="47">
        <f t="shared" si="0"/>
        <v>1</v>
      </c>
      <c r="Q29" s="47">
        <f t="shared" si="0"/>
        <v>3</v>
      </c>
      <c r="R29" s="47">
        <f t="shared" si="0"/>
        <v>1</v>
      </c>
      <c r="S29" s="47">
        <f t="shared" si="0"/>
        <v>1</v>
      </c>
      <c r="T29" s="47">
        <f t="shared" si="0"/>
        <v>1</v>
      </c>
      <c r="U29" s="2" t="str">
        <f>COUNTIF(E4:T28,"Yes")&amp;"/"&amp;COUNTIF(E4:T28,"&lt;&gt;-")&amp;" reports for "&amp;COUNTA(A4:A28)&amp;" cities across "&amp;COUNTA(E3:L3,N3:T3)&amp;" languages"</f>
        <v>45/47 reports for 25 cities across 15 languages</v>
      </c>
    </row>
  </sheetData>
  <mergeCells count="2">
    <mergeCell ref="D2:D3"/>
    <mergeCell ref="E2:T2"/>
  </mergeCells>
  <conditionalFormatting sqref="B4:C28">
    <cfRule type="containsBlanks" dxfId="17" priority="18">
      <formula>LEN(TRIM(B4))=0</formula>
    </cfRule>
  </conditionalFormatting>
  <conditionalFormatting sqref="P4:P28">
    <cfRule type="containsText" dxfId="16" priority="12" operator="containsText" text="Yes">
      <formula>NOT(ISERROR(SEARCH("Yes",P4)))</formula>
    </cfRule>
    <cfRule type="containsText" dxfId="15" priority="13" operator="containsText" text="Auto">
      <formula>NOT(ISERROR(SEARCH("Auto",P4)))</formula>
    </cfRule>
    <cfRule type="containsText" dxfId="14" priority="14" operator="containsText" text="No">
      <formula>NOT(ISERROR(SEARCH("No",P4)))</formula>
    </cfRule>
  </conditionalFormatting>
  <conditionalFormatting sqref="D4:D28">
    <cfRule type="containsText" dxfId="13" priority="9" operator="containsText" text="Yes">
      <formula>NOT(ISERROR(SEARCH("Yes",D4)))</formula>
    </cfRule>
    <cfRule type="containsText" dxfId="12" priority="10" operator="containsText" text="Auto">
      <formula>NOT(ISERROR(SEARCH("Auto",D4)))</formula>
    </cfRule>
    <cfRule type="containsText" dxfId="11" priority="11" operator="containsText" text="No">
      <formula>NOT(ISERROR(SEARCH("No",D4)))</formula>
    </cfRule>
  </conditionalFormatting>
  <conditionalFormatting sqref="E4:T28">
    <cfRule type="cellIs" dxfId="10" priority="7" operator="equal">
      <formula>"???"</formula>
    </cfRule>
    <cfRule type="cellIs" dxfId="9" priority="8" operator="equal">
      <formula>"Partial"</formula>
    </cfRule>
    <cfRule type="containsText" dxfId="8" priority="15" operator="containsText" text="Yes">
      <formula>NOT(ISERROR(SEARCH("Yes",E4)))</formula>
    </cfRule>
    <cfRule type="containsText" dxfId="7" priority="16" operator="containsText" text="Auto">
      <formula>NOT(ISERROR(SEARCH("Auto",E4)))</formula>
    </cfRule>
    <cfRule type="containsText" dxfId="6" priority="17" operator="containsText" text="No">
      <formula>NOT(ISERROR(SEARCH("No",E4)))</formula>
    </cfRule>
  </conditionalFormatting>
  <conditionalFormatting sqref="N9">
    <cfRule type="containsText" dxfId="5" priority="4" operator="containsText" text="Yes">
      <formula>NOT(ISERROR(SEARCH("Yes",N9)))</formula>
    </cfRule>
    <cfRule type="containsText" dxfId="4" priority="5" operator="containsText" text="Auto">
      <formula>NOT(ISERROR(SEARCH("Auto",N9)))</formula>
    </cfRule>
    <cfRule type="containsText" dxfId="3" priority="6" operator="containsText" text="No">
      <formula>NOT(ISERROR(SEARCH("No",N9)))</formula>
    </cfRule>
  </conditionalFormatting>
  <conditionalFormatting sqref="T13">
    <cfRule type="containsText" dxfId="2" priority="1" operator="containsText" text="Yes">
      <formula>NOT(ISERROR(SEARCH("Yes",T13)))</formula>
    </cfRule>
    <cfRule type="containsText" dxfId="1" priority="2" operator="containsText" text="Auto">
      <formula>NOT(ISERROR(SEARCH("Auto",T13)))</formula>
    </cfRule>
    <cfRule type="containsText" dxfId="0" priority="3" operator="containsText" text="No">
      <formula>NOT(ISERROR(SEARCH("No",T13)))</formula>
    </cfRule>
  </conditionalFormatting>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template_web</vt:lpstr>
      <vt:lpstr>template_print_test_ignore</vt:lpstr>
      <vt:lpstr>languages</vt:lpstr>
      <vt:lpstr>city_details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2022-05-04T07:41:21Z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2022-03-25T07:28:24Z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2e5acdb6-c64c-4ef8-a21d-c4fb98462816</vt:lpwstr>
  </property>
  <property fmtid="{D5CDD505-2E9C-101B-9397-08002B2CF9AE}" pid="8" name="MSIP_Label_8c3d088b-6243-4963-a2e2-8b321ab7f8fc_ContentBits">
    <vt:lpwstr>1</vt:lpwstr>
  </property>
</Properties>
</file>